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MALDI-UP\aaOnline gestellte Versionen\"/>
    </mc:Choice>
  </mc:AlternateContent>
  <bookViews>
    <workbookView xWindow="0" yWindow="0" windowWidth="4080" windowHeight="7635" tabRatio="858" activeTab="4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</sheets>
  <definedNames>
    <definedName name="_xlnm._FilterDatabase" localSheetId="3" hidden="1">'#Parameter (Spezies)'!$E$1:$L$125</definedName>
    <definedName name="_xlnm._FilterDatabase" localSheetId="2" hidden="1">'#Parameter (Spezies) DB'!$F$1:$Z$479</definedName>
    <definedName name="_xlnm._FilterDatabase" localSheetId="1" hidden="1">'Parameter (Spezies)'!$F$1:$U$54</definedName>
    <definedName name="_xlnm.Print_Area" localSheetId="4">'Report (Spezies)'!$A$1:$F$45</definedName>
  </definedNames>
  <calcPr calcId="162913"/>
</workbook>
</file>

<file path=xl/calcChain.xml><?xml version="1.0" encoding="utf-8"?>
<calcChain xmlns="http://schemas.openxmlformats.org/spreadsheetml/2006/main">
  <c r="D34" i="3" l="1"/>
  <c r="K404" i="5" l="1"/>
  <c r="L404" i="5"/>
  <c r="K405" i="5"/>
  <c r="L405" i="5"/>
  <c r="K406" i="5"/>
  <c r="L406" i="5"/>
  <c r="K407" i="5"/>
  <c r="L407" i="5"/>
  <c r="K408" i="5"/>
  <c r="L408" i="5"/>
  <c r="K409" i="5"/>
  <c r="L409" i="5"/>
  <c r="K410" i="5"/>
  <c r="L410" i="5" s="1"/>
  <c r="K411" i="5"/>
  <c r="L411" i="5"/>
  <c r="K412" i="5"/>
  <c r="L412" i="5" s="1"/>
  <c r="K413" i="5"/>
  <c r="L413" i="5"/>
  <c r="K414" i="5"/>
  <c r="L414" i="5" s="1"/>
  <c r="K415" i="5"/>
  <c r="L415" i="5"/>
  <c r="K416" i="5"/>
  <c r="L416" i="5" s="1"/>
  <c r="K417" i="5"/>
  <c r="L417" i="5"/>
  <c r="K418" i="5"/>
  <c r="L418" i="5" s="1"/>
  <c r="K419" i="5"/>
  <c r="L419" i="5"/>
  <c r="K420" i="5"/>
  <c r="L420" i="5" s="1"/>
  <c r="K421" i="5"/>
  <c r="L421" i="5"/>
  <c r="K422" i="5"/>
  <c r="L422" i="5" s="1"/>
  <c r="K423" i="5"/>
  <c r="L423" i="5"/>
  <c r="K424" i="5"/>
  <c r="L424" i="5" s="1"/>
  <c r="K425" i="5"/>
  <c r="L425" i="5"/>
  <c r="K426" i="5"/>
  <c r="L426" i="5" s="1"/>
  <c r="K427" i="5"/>
  <c r="L427" i="5"/>
  <c r="K428" i="5"/>
  <c r="L428" i="5" s="1"/>
  <c r="K429" i="5"/>
  <c r="L429" i="5"/>
  <c r="K430" i="5"/>
  <c r="L430" i="5" s="1"/>
  <c r="K431" i="5"/>
  <c r="L431" i="5"/>
  <c r="K432" i="5"/>
  <c r="L432" i="5" s="1"/>
  <c r="K433" i="5"/>
  <c r="L433" i="5"/>
  <c r="K434" i="5"/>
  <c r="L434" i="5" s="1"/>
  <c r="K435" i="5"/>
  <c r="L435" i="5"/>
  <c r="K436" i="5"/>
  <c r="L436" i="5" s="1"/>
  <c r="K437" i="5"/>
  <c r="L437" i="5"/>
  <c r="K438" i="5"/>
  <c r="L438" i="5" s="1"/>
  <c r="K439" i="5"/>
  <c r="L439" i="5"/>
  <c r="K440" i="5"/>
  <c r="L440" i="5" s="1"/>
  <c r="K441" i="5"/>
  <c r="L441" i="5"/>
  <c r="K442" i="5"/>
  <c r="L442" i="5" s="1"/>
  <c r="K443" i="5"/>
  <c r="L443" i="5"/>
  <c r="K444" i="5"/>
  <c r="L444" i="5" s="1"/>
  <c r="K445" i="5"/>
  <c r="L445" i="5"/>
  <c r="K446" i="5"/>
  <c r="L446" i="5" s="1"/>
  <c r="K447" i="5"/>
  <c r="L447" i="5"/>
  <c r="K448" i="5"/>
  <c r="L448" i="5" s="1"/>
  <c r="K449" i="5"/>
  <c r="L449" i="5"/>
  <c r="K450" i="5"/>
  <c r="L450" i="5" s="1"/>
  <c r="K451" i="5"/>
  <c r="L451" i="5"/>
  <c r="K452" i="5"/>
  <c r="L452" i="5" s="1"/>
  <c r="K453" i="5"/>
  <c r="L453" i="5"/>
  <c r="K454" i="5"/>
  <c r="L454" i="5" s="1"/>
  <c r="K455" i="5"/>
  <c r="L455" i="5"/>
  <c r="K456" i="5"/>
  <c r="L456" i="5" s="1"/>
  <c r="K457" i="5"/>
  <c r="L457" i="5"/>
  <c r="K458" i="5"/>
  <c r="L458" i="5" s="1"/>
  <c r="K459" i="5"/>
  <c r="L459" i="5"/>
  <c r="K460" i="5"/>
  <c r="L460" i="5" s="1"/>
  <c r="K461" i="5"/>
  <c r="L461" i="5"/>
  <c r="K462" i="5"/>
  <c r="L462" i="5" s="1"/>
  <c r="K463" i="5"/>
  <c r="L463" i="5"/>
  <c r="K464" i="5"/>
  <c r="L464" i="5" s="1"/>
  <c r="K465" i="5"/>
  <c r="L465" i="5"/>
  <c r="K466" i="5"/>
  <c r="L466" i="5" s="1"/>
  <c r="K467" i="5"/>
  <c r="L467" i="5"/>
  <c r="K468" i="5"/>
  <c r="L468" i="5" s="1"/>
  <c r="K469" i="5"/>
  <c r="L469" i="5"/>
  <c r="K470" i="5"/>
  <c r="L470" i="5" s="1"/>
  <c r="K471" i="5"/>
  <c r="L471" i="5"/>
  <c r="K472" i="5"/>
  <c r="L472" i="5" s="1"/>
  <c r="K473" i="5"/>
  <c r="L473" i="5"/>
  <c r="K474" i="5"/>
  <c r="L474" i="5" s="1"/>
  <c r="K475" i="5"/>
  <c r="L475" i="5"/>
  <c r="K476" i="5"/>
  <c r="L476" i="5" s="1"/>
  <c r="K477" i="5"/>
  <c r="L477" i="5"/>
  <c r="K478" i="5"/>
  <c r="L478" i="5" s="1"/>
  <c r="K479" i="5"/>
  <c r="L479" i="5"/>
  <c r="R404" i="12"/>
  <c r="T404" i="12" s="1"/>
  <c r="U404" i="12" s="1"/>
  <c r="V404" i="12"/>
  <c r="X404" i="12" s="1"/>
  <c r="W404" i="12"/>
  <c r="Y404" i="12" s="1"/>
  <c r="R405" i="12"/>
  <c r="T405" i="12" s="1"/>
  <c r="U405" i="12" s="1"/>
  <c r="V405" i="12"/>
  <c r="X405" i="12" s="1"/>
  <c r="W405" i="12"/>
  <c r="Y405" i="12" s="1"/>
  <c r="R406" i="12"/>
  <c r="T406" i="12" s="1"/>
  <c r="U406" i="12" s="1"/>
  <c r="V406" i="12"/>
  <c r="W406" i="12"/>
  <c r="Y406" i="12" s="1"/>
  <c r="R407" i="12"/>
  <c r="T407" i="12" s="1"/>
  <c r="U407" i="12" s="1"/>
  <c r="V407" i="12"/>
  <c r="W407" i="12"/>
  <c r="Y407" i="12" s="1"/>
  <c r="R408" i="12"/>
  <c r="T408" i="12" s="1"/>
  <c r="U408" i="12" s="1"/>
  <c r="V408" i="12"/>
  <c r="X408" i="12" s="1"/>
  <c r="W408" i="12"/>
  <c r="Y408" i="12"/>
  <c r="Z408" i="12"/>
  <c r="R409" i="12"/>
  <c r="T409" i="12" s="1"/>
  <c r="U409" i="12" s="1"/>
  <c r="V409" i="12"/>
  <c r="W409" i="12"/>
  <c r="Y409" i="12" s="1"/>
  <c r="R410" i="12"/>
  <c r="T410" i="12" s="1"/>
  <c r="U410" i="12" s="1"/>
  <c r="V410" i="12"/>
  <c r="X410" i="12" s="1"/>
  <c r="W410" i="12"/>
  <c r="Y410" i="12"/>
  <c r="Z410" i="12"/>
  <c r="R411" i="12"/>
  <c r="T411" i="12" s="1"/>
  <c r="U411" i="12" s="1"/>
  <c r="V411" i="12"/>
  <c r="X411" i="12" s="1"/>
  <c r="AA411" i="12" s="1"/>
  <c r="W411" i="12"/>
  <c r="Y411" i="12" s="1"/>
  <c r="R412" i="12"/>
  <c r="T412" i="12" s="1"/>
  <c r="U412" i="12" s="1"/>
  <c r="V412" i="12"/>
  <c r="W412" i="12"/>
  <c r="Y412" i="12" s="1"/>
  <c r="R413" i="12"/>
  <c r="V413" i="12"/>
  <c r="W413" i="12"/>
  <c r="Y413" i="12" s="1"/>
  <c r="X413" i="12"/>
  <c r="AA413" i="12" s="1"/>
  <c r="R414" i="12"/>
  <c r="T414" i="12" s="1"/>
  <c r="U414" i="12" s="1"/>
  <c r="V414" i="12"/>
  <c r="X414" i="12" s="1"/>
  <c r="W414" i="12"/>
  <c r="Y414" i="12" s="1"/>
  <c r="R415" i="12"/>
  <c r="V415" i="12"/>
  <c r="X415" i="12" s="1"/>
  <c r="AA415" i="12" s="1"/>
  <c r="W415" i="12"/>
  <c r="Y415" i="12" s="1"/>
  <c r="R416" i="12"/>
  <c r="T416" i="12" s="1"/>
  <c r="U416" i="12" s="1"/>
  <c r="V416" i="12"/>
  <c r="X416" i="12" s="1"/>
  <c r="AA416" i="12" s="1"/>
  <c r="W416" i="12"/>
  <c r="Y416" i="12" s="1"/>
  <c r="R417" i="12"/>
  <c r="V417" i="12"/>
  <c r="X417" i="12" s="1"/>
  <c r="AA417" i="12" s="1"/>
  <c r="W417" i="12"/>
  <c r="Y417" i="12" s="1"/>
  <c r="R418" i="12"/>
  <c r="T418" i="12" s="1"/>
  <c r="U418" i="12" s="1"/>
  <c r="V418" i="12"/>
  <c r="X418" i="12" s="1"/>
  <c r="W418" i="12"/>
  <c r="Y418" i="12" s="1"/>
  <c r="R419" i="12"/>
  <c r="T419" i="12" s="1"/>
  <c r="U419" i="12" s="1"/>
  <c r="V419" i="12"/>
  <c r="X419" i="12" s="1"/>
  <c r="AA419" i="12" s="1"/>
  <c r="W419" i="12"/>
  <c r="Y419" i="12" s="1"/>
  <c r="R420" i="12"/>
  <c r="T420" i="12" s="1"/>
  <c r="U420" i="12" s="1"/>
  <c r="V420" i="12"/>
  <c r="W420" i="12"/>
  <c r="Y420" i="12" s="1"/>
  <c r="R421" i="12"/>
  <c r="V421" i="12"/>
  <c r="X421" i="12" s="1"/>
  <c r="AA421" i="12" s="1"/>
  <c r="W421" i="12"/>
  <c r="Y421" i="12" s="1"/>
  <c r="R422" i="12"/>
  <c r="T422" i="12" s="1"/>
  <c r="U422" i="12" s="1"/>
  <c r="V422" i="12"/>
  <c r="X422" i="12" s="1"/>
  <c r="W422" i="12"/>
  <c r="Y422" i="12" s="1"/>
  <c r="R423" i="12"/>
  <c r="V423" i="12"/>
  <c r="W423" i="12"/>
  <c r="Y423" i="12" s="1"/>
  <c r="X423" i="12"/>
  <c r="R424" i="12"/>
  <c r="T424" i="12" s="1"/>
  <c r="U424" i="12" s="1"/>
  <c r="V424" i="12"/>
  <c r="X424" i="12" s="1"/>
  <c r="W424" i="12"/>
  <c r="Y424" i="12" s="1"/>
  <c r="R425" i="12"/>
  <c r="T425" i="12" s="1"/>
  <c r="U425" i="12" s="1"/>
  <c r="V425" i="12"/>
  <c r="X425" i="12" s="1"/>
  <c r="W425" i="12"/>
  <c r="Y425" i="12" s="1"/>
  <c r="R426" i="12"/>
  <c r="V426" i="12"/>
  <c r="X426" i="12" s="1"/>
  <c r="W426" i="12"/>
  <c r="Y426" i="12" s="1"/>
  <c r="R427" i="12"/>
  <c r="T427" i="12" s="1"/>
  <c r="U427" i="12" s="1"/>
  <c r="V427" i="12"/>
  <c r="W427" i="12"/>
  <c r="Y427" i="12" s="1"/>
  <c r="R428" i="12"/>
  <c r="T428" i="12" s="1"/>
  <c r="U428" i="12" s="1"/>
  <c r="V428" i="12"/>
  <c r="X428" i="12" s="1"/>
  <c r="W428" i="12"/>
  <c r="Y428" i="12" s="1"/>
  <c r="R429" i="12"/>
  <c r="V429" i="12"/>
  <c r="W429" i="12"/>
  <c r="Y429" i="12" s="1"/>
  <c r="X429" i="12"/>
  <c r="R430" i="12"/>
  <c r="T430" i="12" s="1"/>
  <c r="U430" i="12" s="1"/>
  <c r="V430" i="12"/>
  <c r="X430" i="12" s="1"/>
  <c r="W430" i="12"/>
  <c r="Y430" i="12" s="1"/>
  <c r="R431" i="12"/>
  <c r="T431" i="12" s="1"/>
  <c r="U431" i="12" s="1"/>
  <c r="V431" i="12"/>
  <c r="W431" i="12"/>
  <c r="Y431" i="12" s="1"/>
  <c r="R432" i="12"/>
  <c r="T432" i="12" s="1"/>
  <c r="U432" i="12" s="1"/>
  <c r="V432" i="12"/>
  <c r="W432" i="12"/>
  <c r="Y432" i="12" s="1"/>
  <c r="R433" i="12"/>
  <c r="T433" i="12" s="1"/>
  <c r="U433" i="12" s="1"/>
  <c r="V433" i="12"/>
  <c r="W433" i="12"/>
  <c r="Y433" i="12" s="1"/>
  <c r="R434" i="12"/>
  <c r="T434" i="12" s="1"/>
  <c r="U434" i="12" s="1"/>
  <c r="V434" i="12"/>
  <c r="X434" i="12" s="1"/>
  <c r="W434" i="12"/>
  <c r="Y434" i="12" s="1"/>
  <c r="R435" i="12"/>
  <c r="T435" i="12" s="1"/>
  <c r="U435" i="12" s="1"/>
  <c r="V435" i="12"/>
  <c r="W435" i="12"/>
  <c r="Y435" i="12" s="1"/>
  <c r="R436" i="12"/>
  <c r="T436" i="12" s="1"/>
  <c r="U436" i="12" s="1"/>
  <c r="V436" i="12"/>
  <c r="X436" i="12" s="1"/>
  <c r="W436" i="12"/>
  <c r="Y436" i="12" s="1"/>
  <c r="R437" i="12"/>
  <c r="T437" i="12" s="1"/>
  <c r="U437" i="12" s="1"/>
  <c r="V437" i="12"/>
  <c r="W437" i="12"/>
  <c r="Y437" i="12" s="1"/>
  <c r="R438" i="12"/>
  <c r="T438" i="12" s="1"/>
  <c r="U438" i="12" s="1"/>
  <c r="V438" i="12"/>
  <c r="X438" i="12" s="1"/>
  <c r="W438" i="12"/>
  <c r="Y438" i="12" s="1"/>
  <c r="R439" i="12"/>
  <c r="T439" i="12" s="1"/>
  <c r="U439" i="12" s="1"/>
  <c r="V439" i="12"/>
  <c r="W439" i="12"/>
  <c r="Y439" i="12" s="1"/>
  <c r="R440" i="12"/>
  <c r="T440" i="12" s="1"/>
  <c r="U440" i="12" s="1"/>
  <c r="V440" i="12"/>
  <c r="X440" i="12" s="1"/>
  <c r="W440" i="12"/>
  <c r="Y440" i="12" s="1"/>
  <c r="R441" i="12"/>
  <c r="T441" i="12" s="1"/>
  <c r="U441" i="12" s="1"/>
  <c r="V441" i="12"/>
  <c r="W441" i="12"/>
  <c r="Y441" i="12" s="1"/>
  <c r="R442" i="12"/>
  <c r="T442" i="12" s="1"/>
  <c r="U442" i="12" s="1"/>
  <c r="V442" i="12"/>
  <c r="X442" i="12" s="1"/>
  <c r="W442" i="12"/>
  <c r="Y442" i="12" s="1"/>
  <c r="R443" i="12"/>
  <c r="T443" i="12" s="1"/>
  <c r="U443" i="12" s="1"/>
  <c r="V443" i="12"/>
  <c r="W443" i="12"/>
  <c r="Y443" i="12" s="1"/>
  <c r="R444" i="12"/>
  <c r="T444" i="12" s="1"/>
  <c r="U444" i="12" s="1"/>
  <c r="V444" i="12"/>
  <c r="X444" i="12" s="1"/>
  <c r="W444" i="12"/>
  <c r="Y444" i="12" s="1"/>
  <c r="R445" i="12"/>
  <c r="T445" i="12" s="1"/>
  <c r="U445" i="12" s="1"/>
  <c r="V445" i="12"/>
  <c r="W445" i="12"/>
  <c r="Y445" i="12" s="1"/>
  <c r="R446" i="12"/>
  <c r="T446" i="12" s="1"/>
  <c r="U446" i="12" s="1"/>
  <c r="V446" i="12"/>
  <c r="X446" i="12" s="1"/>
  <c r="W446" i="12"/>
  <c r="Y446" i="12" s="1"/>
  <c r="R447" i="12"/>
  <c r="T447" i="12" s="1"/>
  <c r="U447" i="12" s="1"/>
  <c r="V447" i="12"/>
  <c r="X447" i="12" s="1"/>
  <c r="AA447" i="12" s="1"/>
  <c r="W447" i="12"/>
  <c r="Y447" i="12" s="1"/>
  <c r="R448" i="12"/>
  <c r="T448" i="12"/>
  <c r="U448" i="12" s="1"/>
  <c r="V448" i="12"/>
  <c r="X448" i="12" s="1"/>
  <c r="W448" i="12"/>
  <c r="Y448" i="12"/>
  <c r="R449" i="12"/>
  <c r="T449" i="12" s="1"/>
  <c r="U449" i="12" s="1"/>
  <c r="V449" i="12"/>
  <c r="W449" i="12"/>
  <c r="Y449" i="12" s="1"/>
  <c r="R450" i="12"/>
  <c r="Z450" i="12" s="1"/>
  <c r="V450" i="12"/>
  <c r="X450" i="12" s="1"/>
  <c r="AA450" i="12" s="1"/>
  <c r="W450" i="12"/>
  <c r="Y450" i="12"/>
  <c r="R451" i="12"/>
  <c r="T451" i="12" s="1"/>
  <c r="U451" i="12" s="1"/>
  <c r="V451" i="12"/>
  <c r="X451" i="12" s="1"/>
  <c r="AA451" i="12" s="1"/>
  <c r="W451" i="12"/>
  <c r="Y451" i="12" s="1"/>
  <c r="R452" i="12"/>
  <c r="T452" i="12" s="1"/>
  <c r="U452" i="12" s="1"/>
  <c r="V452" i="12"/>
  <c r="X452" i="12" s="1"/>
  <c r="AA452" i="12" s="1"/>
  <c r="W452" i="12"/>
  <c r="Y452" i="12" s="1"/>
  <c r="R453" i="12"/>
  <c r="T453" i="12" s="1"/>
  <c r="U453" i="12" s="1"/>
  <c r="V453" i="12"/>
  <c r="X453" i="12" s="1"/>
  <c r="AA453" i="12" s="1"/>
  <c r="W453" i="12"/>
  <c r="Y453" i="12" s="1"/>
  <c r="R454" i="12"/>
  <c r="T454" i="12"/>
  <c r="U454" i="12" s="1"/>
  <c r="V454" i="12"/>
  <c r="X454" i="12" s="1"/>
  <c r="W454" i="12"/>
  <c r="Y454" i="12"/>
  <c r="Z454" i="12"/>
  <c r="R455" i="12"/>
  <c r="T455" i="12" s="1"/>
  <c r="U455" i="12" s="1"/>
  <c r="V455" i="12"/>
  <c r="X455" i="12" s="1"/>
  <c r="W455" i="12"/>
  <c r="Y455" i="12" s="1"/>
  <c r="R456" i="12"/>
  <c r="V456" i="12"/>
  <c r="X456" i="12" s="1"/>
  <c r="W456" i="12"/>
  <c r="Y456" i="12" s="1"/>
  <c r="R457" i="12"/>
  <c r="T457" i="12" s="1"/>
  <c r="U457" i="12" s="1"/>
  <c r="V457" i="12"/>
  <c r="X457" i="12" s="1"/>
  <c r="AA457" i="12" s="1"/>
  <c r="W457" i="12"/>
  <c r="Y457" i="12" s="1"/>
  <c r="R458" i="12"/>
  <c r="T458" i="12" s="1"/>
  <c r="U458" i="12" s="1"/>
  <c r="V458" i="12"/>
  <c r="W458" i="12"/>
  <c r="Y458" i="12" s="1"/>
  <c r="R459" i="12"/>
  <c r="T459" i="12" s="1"/>
  <c r="U459" i="12" s="1"/>
  <c r="V459" i="12"/>
  <c r="X459" i="12" s="1"/>
  <c r="W459" i="12"/>
  <c r="Y459" i="12" s="1"/>
  <c r="R460" i="12"/>
  <c r="T460" i="12" s="1"/>
  <c r="U460" i="12" s="1"/>
  <c r="V460" i="12"/>
  <c r="W460" i="12"/>
  <c r="Y460" i="12"/>
  <c r="R461" i="12"/>
  <c r="T461" i="12" s="1"/>
  <c r="U461" i="12" s="1"/>
  <c r="V461" i="12"/>
  <c r="X461" i="12" s="1"/>
  <c r="W461" i="12"/>
  <c r="Y461" i="12" s="1"/>
  <c r="R462" i="12"/>
  <c r="T462" i="12" s="1"/>
  <c r="U462" i="12" s="1"/>
  <c r="V462" i="12"/>
  <c r="W462" i="12"/>
  <c r="Y462" i="12" s="1"/>
  <c r="R463" i="12"/>
  <c r="T463" i="12" s="1"/>
  <c r="U463" i="12" s="1"/>
  <c r="V463" i="12"/>
  <c r="X463" i="12" s="1"/>
  <c r="AA463" i="12" s="1"/>
  <c r="W463" i="12"/>
  <c r="Y463" i="12" s="1"/>
  <c r="R464" i="12"/>
  <c r="T464" i="12" s="1"/>
  <c r="U464" i="12" s="1"/>
  <c r="V464" i="12"/>
  <c r="W464" i="12"/>
  <c r="Y464" i="12" s="1"/>
  <c r="R465" i="12"/>
  <c r="T465" i="12" s="1"/>
  <c r="U465" i="12" s="1"/>
  <c r="V465" i="12"/>
  <c r="X465" i="12" s="1"/>
  <c r="W465" i="12"/>
  <c r="Y465" i="12" s="1"/>
  <c r="R466" i="12"/>
  <c r="T466" i="12" s="1"/>
  <c r="U466" i="12" s="1"/>
  <c r="V466" i="12"/>
  <c r="W466" i="12"/>
  <c r="Y466" i="12" s="1"/>
  <c r="R467" i="12"/>
  <c r="T467" i="12" s="1"/>
  <c r="U467" i="12" s="1"/>
  <c r="V467" i="12"/>
  <c r="X467" i="12" s="1"/>
  <c r="W467" i="12"/>
  <c r="Y467" i="12" s="1"/>
  <c r="R468" i="12"/>
  <c r="T468" i="12" s="1"/>
  <c r="U468" i="12" s="1"/>
  <c r="V468" i="12"/>
  <c r="X468" i="12" s="1"/>
  <c r="W468" i="12"/>
  <c r="Y468" i="12" s="1"/>
  <c r="R469" i="12"/>
  <c r="T469" i="12" s="1"/>
  <c r="U469" i="12" s="1"/>
  <c r="V469" i="12"/>
  <c r="X469" i="12" s="1"/>
  <c r="W469" i="12"/>
  <c r="Y469" i="12" s="1"/>
  <c r="R470" i="12"/>
  <c r="T470" i="12" s="1"/>
  <c r="U470" i="12" s="1"/>
  <c r="V470" i="12"/>
  <c r="X470" i="12" s="1"/>
  <c r="W470" i="12"/>
  <c r="Y470" i="12"/>
  <c r="R471" i="12"/>
  <c r="T471" i="12" s="1"/>
  <c r="U471" i="12" s="1"/>
  <c r="V471" i="12"/>
  <c r="X471" i="12" s="1"/>
  <c r="W471" i="12"/>
  <c r="Y471" i="12" s="1"/>
  <c r="R472" i="12"/>
  <c r="T472" i="12" s="1"/>
  <c r="U472" i="12" s="1"/>
  <c r="V472" i="12"/>
  <c r="X472" i="12" s="1"/>
  <c r="W472" i="12"/>
  <c r="Y472" i="12" s="1"/>
  <c r="R473" i="12"/>
  <c r="T473" i="12" s="1"/>
  <c r="U473" i="12" s="1"/>
  <c r="V473" i="12"/>
  <c r="X473" i="12" s="1"/>
  <c r="AA473" i="12" s="1"/>
  <c r="W473" i="12"/>
  <c r="Y473" i="12" s="1"/>
  <c r="R474" i="12"/>
  <c r="T474" i="12"/>
  <c r="U474" i="12" s="1"/>
  <c r="V474" i="12"/>
  <c r="X474" i="12" s="1"/>
  <c r="W474" i="12"/>
  <c r="Y474" i="12" s="1"/>
  <c r="Z474" i="12"/>
  <c r="R475" i="12"/>
  <c r="T475" i="12" s="1"/>
  <c r="U475" i="12" s="1"/>
  <c r="V475" i="12"/>
  <c r="X475" i="12" s="1"/>
  <c r="W475" i="12"/>
  <c r="Y475" i="12" s="1"/>
  <c r="R476" i="12"/>
  <c r="T476" i="12" s="1"/>
  <c r="U476" i="12" s="1"/>
  <c r="V476" i="12"/>
  <c r="X476" i="12" s="1"/>
  <c r="AA476" i="12" s="1"/>
  <c r="W476" i="12"/>
  <c r="Y476" i="12" s="1"/>
  <c r="R477" i="12"/>
  <c r="T477" i="12" s="1"/>
  <c r="U477" i="12" s="1"/>
  <c r="V477" i="12"/>
  <c r="X477" i="12" s="1"/>
  <c r="AA477" i="12" s="1"/>
  <c r="W477" i="12"/>
  <c r="Y477" i="12" s="1"/>
  <c r="R478" i="12"/>
  <c r="T478" i="12" s="1"/>
  <c r="U478" i="12" s="1"/>
  <c r="V478" i="12"/>
  <c r="W478" i="12"/>
  <c r="Y478" i="12" s="1"/>
  <c r="X478" i="12"/>
  <c r="R479" i="12"/>
  <c r="T479" i="12" s="1"/>
  <c r="U479" i="12" s="1"/>
  <c r="V479" i="12"/>
  <c r="X479" i="12" s="1"/>
  <c r="AA479" i="12" s="1"/>
  <c r="W479" i="12"/>
  <c r="Y479" i="12" s="1"/>
  <c r="Z436" i="12" l="1"/>
  <c r="S436" i="12" s="1"/>
  <c r="E436" i="12" s="1"/>
  <c r="Z448" i="12"/>
  <c r="S448" i="12" s="1"/>
  <c r="E448" i="12" s="1"/>
  <c r="Z440" i="12"/>
  <c r="Z425" i="12"/>
  <c r="S425" i="12" s="1"/>
  <c r="E425" i="12" s="1"/>
  <c r="Z419" i="12"/>
  <c r="AA465" i="12"/>
  <c r="AA478" i="12"/>
  <c r="AA474" i="12"/>
  <c r="AA472" i="12"/>
  <c r="Z444" i="12"/>
  <c r="Z428" i="12"/>
  <c r="AA423" i="12"/>
  <c r="AA405" i="12"/>
  <c r="Z476" i="12"/>
  <c r="X427" i="12"/>
  <c r="AA427" i="12" s="1"/>
  <c r="Z427" i="12"/>
  <c r="T421" i="12"/>
  <c r="U421" i="12" s="1"/>
  <c r="Z421" i="12"/>
  <c r="S419" i="12"/>
  <c r="E419" i="12" s="1"/>
  <c r="T417" i="12"/>
  <c r="U417" i="12" s="1"/>
  <c r="Z417" i="12"/>
  <c r="S474" i="12"/>
  <c r="E474" i="12" s="1"/>
  <c r="AA467" i="12"/>
  <c r="X466" i="12"/>
  <c r="AA466" i="12" s="1"/>
  <c r="Z466" i="12"/>
  <c r="T456" i="12"/>
  <c r="U456" i="12" s="1"/>
  <c r="Z456" i="12"/>
  <c r="S454" i="12"/>
  <c r="E454" i="12" s="1"/>
  <c r="X449" i="12"/>
  <c r="Z449" i="12"/>
  <c r="S449" i="12" s="1"/>
  <c r="E449" i="12" s="1"/>
  <c r="AA448" i="12"/>
  <c r="AA444" i="12"/>
  <c r="AA434" i="12"/>
  <c r="AA430" i="12"/>
  <c r="AA428" i="12"/>
  <c r="S427" i="12"/>
  <c r="E427" i="12" s="1"/>
  <c r="Z416" i="12"/>
  <c r="Z414" i="12"/>
  <c r="S414" i="12" s="1"/>
  <c r="E414" i="12" s="1"/>
  <c r="T413" i="12"/>
  <c r="U413" i="12" s="1"/>
  <c r="S413" i="12" s="1"/>
  <c r="E413" i="12" s="1"/>
  <c r="Z413" i="12"/>
  <c r="Z404" i="12"/>
  <c r="S404" i="12" s="1"/>
  <c r="E404" i="12" s="1"/>
  <c r="S476" i="12"/>
  <c r="E476" i="12" s="1"/>
  <c r="X464" i="12"/>
  <c r="AA464" i="12" s="1"/>
  <c r="Z464" i="12"/>
  <c r="T423" i="12"/>
  <c r="U423" i="12" s="1"/>
  <c r="Z423" i="12"/>
  <c r="T415" i="12"/>
  <c r="U415" i="12" s="1"/>
  <c r="Z415" i="12"/>
  <c r="S412" i="12"/>
  <c r="E412" i="12" s="1"/>
  <c r="S408" i="12"/>
  <c r="E408" i="12" s="1"/>
  <c r="AA459" i="12"/>
  <c r="X458" i="12"/>
  <c r="AA458" i="12" s="1"/>
  <c r="Z458" i="12"/>
  <c r="Z478" i="12"/>
  <c r="S478" i="12" s="1"/>
  <c r="E478" i="12" s="1"/>
  <c r="AA475" i="12"/>
  <c r="AA469" i="12"/>
  <c r="AA468" i="12"/>
  <c r="AA461" i="12"/>
  <c r="X460" i="12"/>
  <c r="AA460" i="12" s="1"/>
  <c r="Z460" i="12"/>
  <c r="S460" i="12" s="1"/>
  <c r="E460" i="12" s="1"/>
  <c r="S458" i="12"/>
  <c r="E458" i="12" s="1"/>
  <c r="Z452" i="12"/>
  <c r="S452" i="12" s="1"/>
  <c r="E452" i="12" s="1"/>
  <c r="T450" i="12"/>
  <c r="U450" i="12" s="1"/>
  <c r="S450" i="12" s="1"/>
  <c r="E450" i="12" s="1"/>
  <c r="AA446" i="12"/>
  <c r="T429" i="12"/>
  <c r="U429" i="12" s="1"/>
  <c r="Z429" i="12"/>
  <c r="AA424" i="12"/>
  <c r="X420" i="12"/>
  <c r="AA420" i="12" s="1"/>
  <c r="Z420" i="12"/>
  <c r="S420" i="12" s="1"/>
  <c r="E420" i="12" s="1"/>
  <c r="Z411" i="12"/>
  <c r="S411" i="12" s="1"/>
  <c r="E411" i="12" s="1"/>
  <c r="X409" i="12"/>
  <c r="AA409" i="12" s="1"/>
  <c r="Z409" i="12"/>
  <c r="X462" i="12"/>
  <c r="AA462" i="12" s="1"/>
  <c r="Z462" i="12"/>
  <c r="X432" i="12"/>
  <c r="AA432" i="12" s="1"/>
  <c r="Z432" i="12"/>
  <c r="AA429" i="12"/>
  <c r="X412" i="12"/>
  <c r="AA412" i="12" s="1"/>
  <c r="Z412" i="12"/>
  <c r="S410" i="12"/>
  <c r="E410" i="12" s="1"/>
  <c r="S409" i="12"/>
  <c r="E409" i="12" s="1"/>
  <c r="X407" i="12"/>
  <c r="AA407" i="12" s="1"/>
  <c r="Z407" i="12"/>
  <c r="S407" i="12" s="1"/>
  <c r="E407" i="12" s="1"/>
  <c r="X406" i="12"/>
  <c r="AA406" i="12" s="1"/>
  <c r="Z406" i="12"/>
  <c r="S406" i="12" s="1"/>
  <c r="E406" i="12" s="1"/>
  <c r="AA471" i="12"/>
  <c r="AA470" i="12"/>
  <c r="S466" i="12"/>
  <c r="E466" i="12" s="1"/>
  <c r="S464" i="12"/>
  <c r="E464" i="12" s="1"/>
  <c r="S462" i="12"/>
  <c r="E462" i="12" s="1"/>
  <c r="AA456" i="12"/>
  <c r="AA455" i="12"/>
  <c r="AA438" i="12"/>
  <c r="AA436" i="12"/>
  <c r="AA425" i="12"/>
  <c r="AA454" i="12"/>
  <c r="AA449" i="12"/>
  <c r="AA442" i="12"/>
  <c r="AA440" i="12"/>
  <c r="AA408" i="12"/>
  <c r="Z405" i="12"/>
  <c r="S405" i="12" s="1"/>
  <c r="E405" i="12" s="1"/>
  <c r="S472" i="12"/>
  <c r="E472" i="12" s="1"/>
  <c r="Z477" i="12"/>
  <c r="S477" i="12" s="1"/>
  <c r="E477" i="12" s="1"/>
  <c r="Z472" i="12"/>
  <c r="Z470" i="12"/>
  <c r="S470" i="12" s="1"/>
  <c r="E470" i="12" s="1"/>
  <c r="Z468" i="12"/>
  <c r="S468" i="12" s="1"/>
  <c r="E468" i="12" s="1"/>
  <c r="X445" i="12"/>
  <c r="AA445" i="12" s="1"/>
  <c r="Z445" i="12"/>
  <c r="S445" i="12" s="1"/>
  <c r="E445" i="12" s="1"/>
  <c r="S440" i="12"/>
  <c r="E440" i="12" s="1"/>
  <c r="S439" i="12"/>
  <c r="E439" i="12" s="1"/>
  <c r="X437" i="12"/>
  <c r="AA437" i="12" s="1"/>
  <c r="Z437" i="12"/>
  <c r="S432" i="12"/>
  <c r="E432" i="12" s="1"/>
  <c r="Z471" i="12"/>
  <c r="S471" i="12" s="1"/>
  <c r="E471" i="12" s="1"/>
  <c r="Z469" i="12"/>
  <c r="S469" i="12" s="1"/>
  <c r="E469" i="12" s="1"/>
  <c r="Z467" i="12"/>
  <c r="S467" i="12" s="1"/>
  <c r="E467" i="12" s="1"/>
  <c r="Z465" i="12"/>
  <c r="S465" i="12" s="1"/>
  <c r="E465" i="12" s="1"/>
  <c r="Z463" i="12"/>
  <c r="S463" i="12" s="1"/>
  <c r="E463" i="12" s="1"/>
  <c r="Z461" i="12"/>
  <c r="S461" i="12" s="1"/>
  <c r="E461" i="12" s="1"/>
  <c r="Z459" i="12"/>
  <c r="S459" i="12" s="1"/>
  <c r="E459" i="12" s="1"/>
  <c r="Z457" i="12"/>
  <c r="S457" i="12" s="1"/>
  <c r="E457" i="12" s="1"/>
  <c r="Z455" i="12"/>
  <c r="S455" i="12" s="1"/>
  <c r="E455" i="12" s="1"/>
  <c r="Z453" i="12"/>
  <c r="S453" i="12" s="1"/>
  <c r="E453" i="12" s="1"/>
  <c r="Z451" i="12"/>
  <c r="S451" i="12" s="1"/>
  <c r="E451" i="12" s="1"/>
  <c r="Z447" i="12"/>
  <c r="S447" i="12" s="1"/>
  <c r="E447" i="12" s="1"/>
  <c r="Z446" i="12"/>
  <c r="S446" i="12"/>
  <c r="E446" i="12" s="1"/>
  <c r="X443" i="12"/>
  <c r="AA443" i="12" s="1"/>
  <c r="Z443" i="12"/>
  <c r="S443" i="12" s="1"/>
  <c r="E443" i="12" s="1"/>
  <c r="Z438" i="12"/>
  <c r="S438" i="12" s="1"/>
  <c r="E438" i="12" s="1"/>
  <c r="S437" i="12"/>
  <c r="E437" i="12" s="1"/>
  <c r="X435" i="12"/>
  <c r="AA435" i="12" s="1"/>
  <c r="Z435" i="12"/>
  <c r="Z430" i="12"/>
  <c r="S430" i="12"/>
  <c r="E430" i="12" s="1"/>
  <c r="S416" i="12"/>
  <c r="E416" i="12" s="1"/>
  <c r="Z479" i="12"/>
  <c r="S479" i="12" s="1"/>
  <c r="E479" i="12" s="1"/>
  <c r="Z475" i="12"/>
  <c r="S475" i="12" s="1"/>
  <c r="E475" i="12" s="1"/>
  <c r="Z473" i="12"/>
  <c r="S473" i="12" s="1"/>
  <c r="E473" i="12" s="1"/>
  <c r="S444" i="12"/>
  <c r="E444" i="12" s="1"/>
  <c r="X441" i="12"/>
  <c r="AA441" i="12" s="1"/>
  <c r="Z441" i="12"/>
  <c r="S441" i="12" s="1"/>
  <c r="E441" i="12" s="1"/>
  <c r="S435" i="12"/>
  <c r="E435" i="12" s="1"/>
  <c r="X433" i="12"/>
  <c r="AA433" i="12" s="1"/>
  <c r="Z433" i="12"/>
  <c r="S433" i="12" s="1"/>
  <c r="E433" i="12" s="1"/>
  <c r="S428" i="12"/>
  <c r="E428" i="12" s="1"/>
  <c r="T426" i="12"/>
  <c r="U426" i="12" s="1"/>
  <c r="Z426" i="12"/>
  <c r="Z442" i="12"/>
  <c r="S442" i="12"/>
  <c r="E442" i="12" s="1"/>
  <c r="X439" i="12"/>
  <c r="AA439" i="12" s="1"/>
  <c r="Z439" i="12"/>
  <c r="Z434" i="12"/>
  <c r="S434" i="12" s="1"/>
  <c r="E434" i="12" s="1"/>
  <c r="X431" i="12"/>
  <c r="AA431" i="12" s="1"/>
  <c r="Z431" i="12"/>
  <c r="S431" i="12" s="1"/>
  <c r="E431" i="12" s="1"/>
  <c r="Z424" i="12"/>
  <c r="S424" i="12" s="1"/>
  <c r="E424" i="12" s="1"/>
  <c r="AA426" i="12"/>
  <c r="AA422" i="12"/>
  <c r="AA418" i="12"/>
  <c r="AA414" i="12"/>
  <c r="AA410" i="12"/>
  <c r="AA404" i="12"/>
  <c r="Z422" i="12"/>
  <c r="S422" i="12" s="1"/>
  <c r="E422" i="12" s="1"/>
  <c r="Z418" i="12"/>
  <c r="S418" i="12" s="1"/>
  <c r="E418" i="12" s="1"/>
  <c r="V362" i="12"/>
  <c r="W362" i="12"/>
  <c r="V363" i="12"/>
  <c r="W363" i="12"/>
  <c r="V364" i="12"/>
  <c r="W364" i="12"/>
  <c r="V365" i="12"/>
  <c r="W365" i="12"/>
  <c r="V366" i="12"/>
  <c r="W366" i="12"/>
  <c r="V367" i="12"/>
  <c r="W367" i="12"/>
  <c r="V368" i="12"/>
  <c r="W368" i="12"/>
  <c r="V369" i="12"/>
  <c r="W369" i="12"/>
  <c r="V370" i="12"/>
  <c r="W370" i="12"/>
  <c r="V371" i="12"/>
  <c r="W371" i="12"/>
  <c r="V372" i="12"/>
  <c r="W372" i="12"/>
  <c r="V373" i="12"/>
  <c r="W373" i="12"/>
  <c r="V374" i="12"/>
  <c r="W374" i="12"/>
  <c r="V375" i="12"/>
  <c r="W375" i="12"/>
  <c r="V376" i="12"/>
  <c r="W376" i="12"/>
  <c r="V377" i="12"/>
  <c r="W377" i="12"/>
  <c r="V378" i="12"/>
  <c r="W378" i="12"/>
  <c r="V379" i="12"/>
  <c r="W379" i="12"/>
  <c r="V380" i="12"/>
  <c r="W380" i="12"/>
  <c r="V381" i="12"/>
  <c r="W381" i="12"/>
  <c r="V382" i="12"/>
  <c r="W382" i="12"/>
  <c r="V383" i="12"/>
  <c r="W383" i="12"/>
  <c r="V384" i="12"/>
  <c r="W384" i="12"/>
  <c r="V385" i="12"/>
  <c r="W385" i="12"/>
  <c r="V386" i="12"/>
  <c r="W386" i="12"/>
  <c r="V387" i="12"/>
  <c r="W387" i="12"/>
  <c r="V388" i="12"/>
  <c r="W388" i="12"/>
  <c r="V389" i="12"/>
  <c r="W389" i="12"/>
  <c r="V390" i="12"/>
  <c r="W390" i="12"/>
  <c r="V391" i="12"/>
  <c r="W391" i="12"/>
  <c r="V392" i="12"/>
  <c r="W392" i="12"/>
  <c r="V393" i="12"/>
  <c r="W393" i="12"/>
  <c r="V394" i="12"/>
  <c r="W394" i="12"/>
  <c r="V395" i="12"/>
  <c r="W395" i="12"/>
  <c r="V396" i="12"/>
  <c r="W396" i="12"/>
  <c r="V397" i="12"/>
  <c r="W397" i="12"/>
  <c r="V398" i="12"/>
  <c r="W398" i="12"/>
  <c r="V399" i="12"/>
  <c r="W399" i="12"/>
  <c r="V400" i="12"/>
  <c r="W400" i="12"/>
  <c r="V401" i="12"/>
  <c r="W401" i="12"/>
  <c r="V402" i="12"/>
  <c r="W402" i="12"/>
  <c r="V403" i="12"/>
  <c r="W403" i="12"/>
  <c r="S421" i="12" l="1"/>
  <c r="E421" i="12" s="1"/>
  <c r="S429" i="12"/>
  <c r="E429" i="12" s="1"/>
  <c r="S423" i="12"/>
  <c r="E423" i="12" s="1"/>
  <c r="S456" i="12"/>
  <c r="E456" i="12" s="1"/>
  <c r="S417" i="12"/>
  <c r="E417" i="12" s="1"/>
  <c r="S426" i="12"/>
  <c r="E426" i="12" s="1"/>
  <c r="S415" i="12"/>
  <c r="E415" i="12" s="1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V186" i="12"/>
  <c r="W186" i="12"/>
  <c r="V187" i="12"/>
  <c r="W187" i="12"/>
  <c r="V188" i="12"/>
  <c r="W188" i="12"/>
  <c r="V189" i="12"/>
  <c r="W189" i="12"/>
  <c r="V190" i="12"/>
  <c r="W190" i="12"/>
  <c r="V191" i="12"/>
  <c r="W191" i="12"/>
  <c r="V192" i="12"/>
  <c r="W192" i="12"/>
  <c r="V193" i="12"/>
  <c r="W193" i="12"/>
  <c r="V194" i="12"/>
  <c r="W194" i="12"/>
  <c r="V195" i="12"/>
  <c r="W195" i="12"/>
  <c r="V196" i="12"/>
  <c r="W196" i="12"/>
  <c r="V197" i="12"/>
  <c r="W197" i="12"/>
  <c r="V198" i="12"/>
  <c r="W198" i="12"/>
  <c r="V199" i="12"/>
  <c r="W199" i="12"/>
  <c r="V200" i="12"/>
  <c r="W200" i="12"/>
  <c r="V201" i="12"/>
  <c r="W201" i="12"/>
  <c r="V202" i="12"/>
  <c r="W202" i="12"/>
  <c r="V203" i="12"/>
  <c r="W203" i="12"/>
  <c r="V204" i="12"/>
  <c r="W204" i="12"/>
  <c r="V205" i="12"/>
  <c r="W205" i="12"/>
  <c r="V206" i="12"/>
  <c r="W206" i="12"/>
  <c r="V207" i="12"/>
  <c r="W207" i="12"/>
  <c r="V208" i="12"/>
  <c r="W208" i="12"/>
  <c r="V209" i="12"/>
  <c r="W209" i="12"/>
  <c r="V210" i="12"/>
  <c r="W210" i="12"/>
  <c r="V211" i="12"/>
  <c r="W211" i="12"/>
  <c r="V212" i="12"/>
  <c r="W212" i="12"/>
  <c r="V213" i="12"/>
  <c r="W213" i="12"/>
  <c r="V214" i="12"/>
  <c r="W214" i="12"/>
  <c r="V215" i="12"/>
  <c r="W215" i="12"/>
  <c r="V216" i="12"/>
  <c r="W216" i="12"/>
  <c r="V217" i="12"/>
  <c r="W217" i="12"/>
  <c r="V218" i="12"/>
  <c r="W218" i="12"/>
  <c r="V219" i="12"/>
  <c r="W219" i="12"/>
  <c r="V220" i="12"/>
  <c r="W220" i="12"/>
  <c r="V221" i="12"/>
  <c r="W221" i="12"/>
  <c r="V222" i="12"/>
  <c r="W222" i="12"/>
  <c r="V223" i="12"/>
  <c r="W223" i="12"/>
  <c r="V224" i="12"/>
  <c r="W224" i="12"/>
  <c r="V225" i="12"/>
  <c r="W225" i="12"/>
  <c r="V226" i="12"/>
  <c r="W226" i="12"/>
  <c r="V227" i="12"/>
  <c r="W227" i="12"/>
  <c r="V228" i="12"/>
  <c r="W228" i="12"/>
  <c r="V229" i="12"/>
  <c r="W229" i="12"/>
  <c r="V230" i="12"/>
  <c r="W230" i="12"/>
  <c r="V231" i="12"/>
  <c r="W231" i="12"/>
  <c r="V232" i="12"/>
  <c r="W232" i="12"/>
  <c r="V233" i="12"/>
  <c r="W233" i="12"/>
  <c r="V234" i="12"/>
  <c r="W234" i="12"/>
  <c r="V235" i="12"/>
  <c r="W235" i="12"/>
  <c r="V236" i="12"/>
  <c r="W236" i="12"/>
  <c r="V237" i="12"/>
  <c r="W237" i="12"/>
  <c r="V238" i="12"/>
  <c r="W238" i="12"/>
  <c r="V239" i="12"/>
  <c r="W239" i="12"/>
  <c r="V240" i="12"/>
  <c r="W240" i="12"/>
  <c r="V241" i="12"/>
  <c r="W241" i="12"/>
  <c r="V242" i="12"/>
  <c r="W242" i="12"/>
  <c r="V243" i="12"/>
  <c r="W243" i="12"/>
  <c r="V244" i="12"/>
  <c r="W244" i="12"/>
  <c r="V245" i="12"/>
  <c r="W245" i="12"/>
  <c r="V246" i="12"/>
  <c r="W246" i="12"/>
  <c r="V247" i="12"/>
  <c r="W247" i="12"/>
  <c r="V248" i="12"/>
  <c r="W248" i="12"/>
  <c r="V249" i="12"/>
  <c r="W249" i="12"/>
  <c r="V250" i="12"/>
  <c r="W250" i="12"/>
  <c r="V251" i="12"/>
  <c r="W251" i="12"/>
  <c r="V252" i="12"/>
  <c r="W252" i="12"/>
  <c r="V253" i="12"/>
  <c r="W253" i="12"/>
  <c r="V254" i="12"/>
  <c r="W254" i="12"/>
  <c r="V255" i="12"/>
  <c r="W255" i="12"/>
  <c r="V256" i="12"/>
  <c r="W256" i="12"/>
  <c r="V257" i="12"/>
  <c r="W257" i="12"/>
  <c r="V258" i="12"/>
  <c r="W258" i="12"/>
  <c r="V259" i="12"/>
  <c r="W259" i="12"/>
  <c r="V260" i="12"/>
  <c r="W260" i="12"/>
  <c r="V261" i="12"/>
  <c r="W261" i="12"/>
  <c r="V262" i="12"/>
  <c r="W262" i="12"/>
  <c r="V263" i="12"/>
  <c r="W263" i="12"/>
  <c r="V264" i="12"/>
  <c r="W264" i="12"/>
  <c r="V265" i="12"/>
  <c r="W265" i="12"/>
  <c r="V266" i="12"/>
  <c r="W266" i="12"/>
  <c r="V267" i="12"/>
  <c r="W267" i="12"/>
  <c r="V268" i="12"/>
  <c r="W268" i="12"/>
  <c r="V269" i="12"/>
  <c r="W269" i="12"/>
  <c r="V270" i="12"/>
  <c r="W270" i="12"/>
  <c r="V271" i="12"/>
  <c r="W271" i="12"/>
  <c r="V272" i="12"/>
  <c r="W272" i="12"/>
  <c r="V273" i="12"/>
  <c r="W273" i="12"/>
  <c r="V274" i="12"/>
  <c r="W274" i="12"/>
  <c r="V275" i="12"/>
  <c r="W275" i="12"/>
  <c r="V276" i="12"/>
  <c r="W276" i="12"/>
  <c r="V277" i="12"/>
  <c r="W277" i="12"/>
  <c r="V278" i="12"/>
  <c r="W278" i="12"/>
  <c r="V279" i="12"/>
  <c r="W279" i="12"/>
  <c r="V280" i="12"/>
  <c r="W280" i="12"/>
  <c r="V281" i="12"/>
  <c r="W281" i="12"/>
  <c r="V282" i="12"/>
  <c r="W282" i="12"/>
  <c r="V283" i="12"/>
  <c r="W283" i="12"/>
  <c r="V284" i="12"/>
  <c r="W284" i="12"/>
  <c r="V285" i="12"/>
  <c r="W285" i="12"/>
  <c r="V286" i="12"/>
  <c r="W286" i="12"/>
  <c r="V287" i="12"/>
  <c r="W287" i="12"/>
  <c r="V288" i="12"/>
  <c r="W288" i="12"/>
  <c r="V289" i="12"/>
  <c r="W289" i="12"/>
  <c r="V290" i="12"/>
  <c r="W290" i="12"/>
  <c r="V291" i="12"/>
  <c r="W291" i="12"/>
  <c r="V292" i="12"/>
  <c r="W292" i="12"/>
  <c r="V293" i="12"/>
  <c r="W293" i="12"/>
  <c r="V294" i="12"/>
  <c r="W294" i="12"/>
  <c r="V295" i="12"/>
  <c r="W295" i="12"/>
  <c r="V296" i="12"/>
  <c r="W296" i="12"/>
  <c r="V297" i="12"/>
  <c r="W297" i="12"/>
  <c r="V298" i="12"/>
  <c r="W298" i="12"/>
  <c r="V299" i="12"/>
  <c r="W299" i="12"/>
  <c r="V300" i="12"/>
  <c r="W300" i="12"/>
  <c r="V301" i="12"/>
  <c r="W301" i="12"/>
  <c r="V302" i="12"/>
  <c r="W302" i="12"/>
  <c r="V303" i="12"/>
  <c r="W303" i="12"/>
  <c r="V304" i="12"/>
  <c r="W304" i="12"/>
  <c r="V305" i="12"/>
  <c r="W305" i="12"/>
  <c r="V306" i="12"/>
  <c r="W306" i="12"/>
  <c r="V307" i="12"/>
  <c r="W307" i="12"/>
  <c r="V308" i="12"/>
  <c r="W308" i="12"/>
  <c r="V309" i="12"/>
  <c r="W309" i="12"/>
  <c r="V310" i="12"/>
  <c r="W310" i="12"/>
  <c r="V311" i="12"/>
  <c r="W311" i="12"/>
  <c r="V312" i="12"/>
  <c r="W312" i="12"/>
  <c r="V313" i="12"/>
  <c r="W313" i="12"/>
  <c r="V314" i="12"/>
  <c r="W314" i="12"/>
  <c r="V315" i="12"/>
  <c r="W315" i="12"/>
  <c r="V316" i="12"/>
  <c r="W316" i="12"/>
  <c r="V317" i="12"/>
  <c r="W317" i="12"/>
  <c r="V318" i="12"/>
  <c r="W318" i="12"/>
  <c r="V319" i="12"/>
  <c r="W319" i="12"/>
  <c r="V320" i="12"/>
  <c r="W320" i="12"/>
  <c r="V321" i="12"/>
  <c r="W321" i="12"/>
  <c r="V322" i="12"/>
  <c r="W322" i="12"/>
  <c r="V323" i="12"/>
  <c r="W323" i="12"/>
  <c r="V324" i="12"/>
  <c r="W324" i="12"/>
  <c r="V325" i="12"/>
  <c r="W325" i="12"/>
  <c r="V326" i="12"/>
  <c r="W326" i="12"/>
  <c r="V327" i="12"/>
  <c r="W327" i="12"/>
  <c r="V328" i="12"/>
  <c r="W328" i="12"/>
  <c r="V329" i="12"/>
  <c r="W329" i="12"/>
  <c r="V330" i="12"/>
  <c r="W330" i="12"/>
  <c r="V331" i="12"/>
  <c r="W331" i="12"/>
  <c r="V332" i="12"/>
  <c r="W332" i="12"/>
  <c r="V333" i="12"/>
  <c r="W333" i="12"/>
  <c r="V334" i="12"/>
  <c r="W334" i="12"/>
  <c r="V335" i="12"/>
  <c r="W335" i="12"/>
  <c r="V336" i="12"/>
  <c r="W336" i="12"/>
  <c r="V337" i="12"/>
  <c r="W337" i="12"/>
  <c r="V338" i="12"/>
  <c r="W338" i="12"/>
  <c r="V339" i="12"/>
  <c r="W339" i="12"/>
  <c r="V340" i="12"/>
  <c r="W340" i="12"/>
  <c r="V341" i="12"/>
  <c r="W341" i="12"/>
  <c r="V342" i="12"/>
  <c r="W342" i="12"/>
  <c r="V343" i="12"/>
  <c r="W343" i="12"/>
  <c r="V344" i="12"/>
  <c r="W344" i="12"/>
  <c r="V345" i="12"/>
  <c r="W345" i="12"/>
  <c r="V346" i="12"/>
  <c r="W346" i="12"/>
  <c r="V347" i="12"/>
  <c r="W347" i="12"/>
  <c r="V348" i="12"/>
  <c r="W348" i="12"/>
  <c r="V349" i="12"/>
  <c r="W349" i="12"/>
  <c r="V350" i="12"/>
  <c r="W350" i="12"/>
  <c r="V351" i="12"/>
  <c r="W351" i="12"/>
  <c r="V352" i="12"/>
  <c r="W352" i="12"/>
  <c r="V353" i="12"/>
  <c r="W353" i="12"/>
  <c r="V354" i="12"/>
  <c r="W354" i="12"/>
  <c r="V355" i="12"/>
  <c r="W355" i="12"/>
  <c r="V356" i="12"/>
  <c r="W356" i="12"/>
  <c r="V357" i="12"/>
  <c r="W357" i="12"/>
  <c r="V358" i="12"/>
  <c r="W358" i="12"/>
  <c r="V359" i="12"/>
  <c r="W359" i="12"/>
  <c r="V360" i="12"/>
  <c r="W360" i="12"/>
  <c r="V361" i="12"/>
  <c r="W361" i="12"/>
  <c r="C1" i="1" l="1"/>
  <c r="B13" i="5"/>
  <c r="B12" i="5"/>
  <c r="B21" i="12"/>
  <c r="B20" i="12"/>
  <c r="A43" i="3"/>
  <c r="B13" i="1"/>
  <c r="B12" i="1"/>
  <c r="P18" i="1" s="1"/>
  <c r="B1" i="1"/>
  <c r="K3" i="5"/>
  <c r="L3" i="5" s="1"/>
  <c r="K7" i="5"/>
  <c r="L7" i="5" s="1"/>
  <c r="K11" i="5"/>
  <c r="L11" i="5" s="1"/>
  <c r="K15" i="5"/>
  <c r="L15" i="5" s="1"/>
  <c r="K19" i="5"/>
  <c r="L19" i="5" s="1"/>
  <c r="K23" i="5"/>
  <c r="L23" i="5" s="1"/>
  <c r="K27" i="5"/>
  <c r="L27" i="5" s="1"/>
  <c r="K31" i="5"/>
  <c r="L31" i="5" s="1"/>
  <c r="K35" i="5"/>
  <c r="L35" i="5" s="1"/>
  <c r="K39" i="5"/>
  <c r="L39" i="5" s="1"/>
  <c r="K43" i="5"/>
  <c r="L43" i="5" s="1"/>
  <c r="K47" i="5"/>
  <c r="L47" i="5" s="1"/>
  <c r="K51" i="5"/>
  <c r="L51" i="5" s="1"/>
  <c r="K55" i="5"/>
  <c r="L55" i="5" s="1"/>
  <c r="K59" i="5"/>
  <c r="L59" i="5" s="1"/>
  <c r="K63" i="5"/>
  <c r="L63" i="5" s="1"/>
  <c r="K67" i="5"/>
  <c r="L67" i="5" s="1"/>
  <c r="K71" i="5"/>
  <c r="L71" i="5" s="1"/>
  <c r="K75" i="5"/>
  <c r="L75" i="5" s="1"/>
  <c r="K79" i="5"/>
  <c r="L79" i="5" s="1"/>
  <c r="K83" i="5"/>
  <c r="L83" i="5" s="1"/>
  <c r="K87" i="5"/>
  <c r="L87" i="5" s="1"/>
  <c r="K91" i="5"/>
  <c r="L91" i="5" s="1"/>
  <c r="K95" i="5"/>
  <c r="L95" i="5" s="1"/>
  <c r="K99" i="5"/>
  <c r="L99" i="5" s="1"/>
  <c r="K103" i="5"/>
  <c r="L103" i="5" s="1"/>
  <c r="K107" i="5"/>
  <c r="L107" i="5" s="1"/>
  <c r="K111" i="5"/>
  <c r="L111" i="5" s="1"/>
  <c r="K115" i="5"/>
  <c r="L115" i="5" s="1"/>
  <c r="K119" i="5"/>
  <c r="L119" i="5" s="1"/>
  <c r="K123" i="5"/>
  <c r="L123" i="5" s="1"/>
  <c r="C19" i="3"/>
  <c r="R3" i="12"/>
  <c r="R4" i="12"/>
  <c r="T4" i="12" s="1"/>
  <c r="U4" i="12" s="1"/>
  <c r="R5" i="12"/>
  <c r="R6" i="12"/>
  <c r="R7" i="12"/>
  <c r="R8" i="12"/>
  <c r="T8" i="12" s="1"/>
  <c r="U8" i="12" s="1"/>
  <c r="R9" i="12"/>
  <c r="T9" i="12" s="1"/>
  <c r="U9" i="12" s="1"/>
  <c r="R10" i="12"/>
  <c r="R11" i="12"/>
  <c r="R12" i="12"/>
  <c r="T12" i="12" s="1"/>
  <c r="U12" i="12" s="1"/>
  <c r="R13" i="12"/>
  <c r="T13" i="12" s="1"/>
  <c r="U13" i="12" s="1"/>
  <c r="R14" i="12"/>
  <c r="R15" i="12"/>
  <c r="R16" i="12"/>
  <c r="T16" i="12" s="1"/>
  <c r="U16" i="12" s="1"/>
  <c r="R17" i="12"/>
  <c r="T17" i="12" s="1"/>
  <c r="U17" i="12" s="1"/>
  <c r="R18" i="12"/>
  <c r="R19" i="12"/>
  <c r="R20" i="12"/>
  <c r="T20" i="12" s="1"/>
  <c r="U20" i="12" s="1"/>
  <c r="R21" i="12"/>
  <c r="T21" i="12" s="1"/>
  <c r="U21" i="12" s="1"/>
  <c r="R22" i="12"/>
  <c r="R23" i="12"/>
  <c r="R24" i="12"/>
  <c r="T24" i="12" s="1"/>
  <c r="U24" i="12" s="1"/>
  <c r="R25" i="12"/>
  <c r="T25" i="12" s="1"/>
  <c r="U25" i="12" s="1"/>
  <c r="R26" i="12"/>
  <c r="R27" i="12"/>
  <c r="R28" i="12"/>
  <c r="T28" i="12" s="1"/>
  <c r="U28" i="12" s="1"/>
  <c r="R29" i="12"/>
  <c r="T29" i="12" s="1"/>
  <c r="U29" i="12" s="1"/>
  <c r="R30" i="12"/>
  <c r="R31" i="12"/>
  <c r="R32" i="12"/>
  <c r="T32" i="12" s="1"/>
  <c r="U32" i="12" s="1"/>
  <c r="R33" i="12"/>
  <c r="T33" i="12" s="1"/>
  <c r="U33" i="12" s="1"/>
  <c r="R34" i="12"/>
  <c r="R35" i="12"/>
  <c r="R36" i="12"/>
  <c r="T36" i="12" s="1"/>
  <c r="U36" i="12" s="1"/>
  <c r="R37" i="12"/>
  <c r="T37" i="12" s="1"/>
  <c r="U37" i="12" s="1"/>
  <c r="R38" i="12"/>
  <c r="R39" i="12"/>
  <c r="R40" i="12"/>
  <c r="T40" i="12" s="1"/>
  <c r="U40" i="12" s="1"/>
  <c r="R41" i="12"/>
  <c r="T41" i="12" s="1"/>
  <c r="U41" i="12" s="1"/>
  <c r="R42" i="12"/>
  <c r="R43" i="12"/>
  <c r="R44" i="12"/>
  <c r="T44" i="12" s="1"/>
  <c r="U44" i="12" s="1"/>
  <c r="R45" i="12"/>
  <c r="T45" i="12" s="1"/>
  <c r="U45" i="12" s="1"/>
  <c r="R46" i="12"/>
  <c r="R47" i="12"/>
  <c r="R48" i="12"/>
  <c r="T48" i="12" s="1"/>
  <c r="U48" i="12" s="1"/>
  <c r="R49" i="12"/>
  <c r="T49" i="12" s="1"/>
  <c r="U49" i="12" s="1"/>
  <c r="R50" i="12"/>
  <c r="R51" i="12"/>
  <c r="R52" i="12"/>
  <c r="T52" i="12" s="1"/>
  <c r="U52" i="12" s="1"/>
  <c r="R53" i="12"/>
  <c r="T53" i="12" s="1"/>
  <c r="U53" i="12" s="1"/>
  <c r="R54" i="12"/>
  <c r="R55" i="12"/>
  <c r="R56" i="12"/>
  <c r="T56" i="12" s="1"/>
  <c r="U56" i="12" s="1"/>
  <c r="R57" i="12"/>
  <c r="T57" i="12" s="1"/>
  <c r="U57" i="12" s="1"/>
  <c r="R58" i="12"/>
  <c r="R59" i="12"/>
  <c r="R60" i="12"/>
  <c r="T60" i="12" s="1"/>
  <c r="U60" i="12" s="1"/>
  <c r="R61" i="12"/>
  <c r="T61" i="12" s="1"/>
  <c r="U61" i="12" s="1"/>
  <c r="R62" i="12"/>
  <c r="R63" i="12"/>
  <c r="R64" i="12"/>
  <c r="T64" i="12" s="1"/>
  <c r="U64" i="12" s="1"/>
  <c r="R65" i="12"/>
  <c r="T65" i="12" s="1"/>
  <c r="U65" i="12" s="1"/>
  <c r="R66" i="12"/>
  <c r="R67" i="12"/>
  <c r="R68" i="12"/>
  <c r="T68" i="12" s="1"/>
  <c r="U68" i="12" s="1"/>
  <c r="R69" i="12"/>
  <c r="T69" i="12" s="1"/>
  <c r="U69" i="12" s="1"/>
  <c r="R70" i="12"/>
  <c r="R71" i="12"/>
  <c r="R72" i="12"/>
  <c r="T72" i="12" s="1"/>
  <c r="U72" i="12" s="1"/>
  <c r="R73" i="12"/>
  <c r="T73" i="12" s="1"/>
  <c r="U73" i="12" s="1"/>
  <c r="R74" i="12"/>
  <c r="R75" i="12"/>
  <c r="R76" i="12"/>
  <c r="T76" i="12" s="1"/>
  <c r="U76" i="12" s="1"/>
  <c r="R77" i="12"/>
  <c r="T77" i="12" s="1"/>
  <c r="U77" i="12" s="1"/>
  <c r="R78" i="12"/>
  <c r="R79" i="12"/>
  <c r="R80" i="12"/>
  <c r="T80" i="12" s="1"/>
  <c r="U80" i="12" s="1"/>
  <c r="R81" i="12"/>
  <c r="T81" i="12" s="1"/>
  <c r="U81" i="12" s="1"/>
  <c r="R82" i="12"/>
  <c r="R83" i="12"/>
  <c r="R84" i="12"/>
  <c r="T84" i="12" s="1"/>
  <c r="U84" i="12" s="1"/>
  <c r="R85" i="12"/>
  <c r="T85" i="12" s="1"/>
  <c r="U85" i="12" s="1"/>
  <c r="R86" i="12"/>
  <c r="R87" i="12"/>
  <c r="R88" i="12"/>
  <c r="T88" i="12" s="1"/>
  <c r="U88" i="12" s="1"/>
  <c r="R89" i="12"/>
  <c r="T89" i="12" s="1"/>
  <c r="U89" i="12" s="1"/>
  <c r="R90" i="12"/>
  <c r="R91" i="12"/>
  <c r="R92" i="12"/>
  <c r="T92" i="12" s="1"/>
  <c r="U92" i="12" s="1"/>
  <c r="R93" i="12"/>
  <c r="T93" i="12" s="1"/>
  <c r="U93" i="12" s="1"/>
  <c r="R94" i="12"/>
  <c r="R95" i="12"/>
  <c r="R96" i="12"/>
  <c r="T96" i="12" s="1"/>
  <c r="U96" i="12" s="1"/>
  <c r="R97" i="12"/>
  <c r="T97" i="12" s="1"/>
  <c r="U97" i="12" s="1"/>
  <c r="R98" i="12"/>
  <c r="R99" i="12"/>
  <c r="R100" i="12"/>
  <c r="T100" i="12" s="1"/>
  <c r="U100" i="12" s="1"/>
  <c r="R101" i="12"/>
  <c r="T101" i="12" s="1"/>
  <c r="U101" i="12" s="1"/>
  <c r="R102" i="12"/>
  <c r="R103" i="12"/>
  <c r="R104" i="12"/>
  <c r="T104" i="12" s="1"/>
  <c r="U104" i="12" s="1"/>
  <c r="R105" i="12"/>
  <c r="T105" i="12" s="1"/>
  <c r="U105" i="12" s="1"/>
  <c r="R106" i="12"/>
  <c r="T106" i="12" s="1"/>
  <c r="U106" i="12" s="1"/>
  <c r="R107" i="12"/>
  <c r="R108" i="12"/>
  <c r="T108" i="12" s="1"/>
  <c r="U108" i="12" s="1"/>
  <c r="R109" i="12"/>
  <c r="T109" i="12" s="1"/>
  <c r="U109" i="12" s="1"/>
  <c r="R110" i="12"/>
  <c r="R111" i="12"/>
  <c r="R112" i="12"/>
  <c r="T112" i="12" s="1"/>
  <c r="U112" i="12" s="1"/>
  <c r="R113" i="12"/>
  <c r="T113" i="12" s="1"/>
  <c r="U113" i="12" s="1"/>
  <c r="R114" i="12"/>
  <c r="R115" i="12"/>
  <c r="R116" i="12"/>
  <c r="T116" i="12" s="1"/>
  <c r="U116" i="12" s="1"/>
  <c r="R117" i="12"/>
  <c r="T117" i="12" s="1"/>
  <c r="U117" i="12" s="1"/>
  <c r="R118" i="12"/>
  <c r="R119" i="12"/>
  <c r="R120" i="12"/>
  <c r="T120" i="12" s="1"/>
  <c r="U120" i="12" s="1"/>
  <c r="R121" i="12"/>
  <c r="T121" i="12" s="1"/>
  <c r="U121" i="12" s="1"/>
  <c r="R122" i="12"/>
  <c r="R123" i="12"/>
  <c r="R124" i="12"/>
  <c r="T124" i="12" s="1"/>
  <c r="U124" i="12" s="1"/>
  <c r="R125" i="12"/>
  <c r="T125" i="12" s="1"/>
  <c r="U125" i="12" s="1"/>
  <c r="R2" i="12"/>
  <c r="W2" i="12"/>
  <c r="T3" i="12"/>
  <c r="U3" i="12" s="1"/>
  <c r="V3" i="12"/>
  <c r="W3" i="12"/>
  <c r="V4" i="12"/>
  <c r="W4" i="12"/>
  <c r="T5" i="12"/>
  <c r="U5" i="12" s="1"/>
  <c r="V5" i="12"/>
  <c r="W5" i="12"/>
  <c r="T6" i="12"/>
  <c r="U6" i="12" s="1"/>
  <c r="V6" i="12"/>
  <c r="W6" i="12"/>
  <c r="T7" i="12"/>
  <c r="U7" i="12" s="1"/>
  <c r="V7" i="12"/>
  <c r="W7" i="12"/>
  <c r="V8" i="12"/>
  <c r="W8" i="12"/>
  <c r="V9" i="12"/>
  <c r="W9" i="12"/>
  <c r="T10" i="12"/>
  <c r="U10" i="12" s="1"/>
  <c r="V10" i="12"/>
  <c r="W10" i="12"/>
  <c r="T11" i="12"/>
  <c r="U11" i="12" s="1"/>
  <c r="V11" i="12"/>
  <c r="W11" i="12"/>
  <c r="V12" i="12"/>
  <c r="W12" i="12"/>
  <c r="V13" i="12"/>
  <c r="W13" i="12"/>
  <c r="T14" i="12"/>
  <c r="U14" i="12" s="1"/>
  <c r="V14" i="12"/>
  <c r="W14" i="12"/>
  <c r="T15" i="12"/>
  <c r="U15" i="12" s="1"/>
  <c r="V15" i="12"/>
  <c r="W15" i="12"/>
  <c r="V16" i="12"/>
  <c r="W16" i="12"/>
  <c r="V17" i="12"/>
  <c r="W17" i="12"/>
  <c r="T18" i="12"/>
  <c r="U18" i="12" s="1"/>
  <c r="V18" i="12"/>
  <c r="W18" i="12"/>
  <c r="T19" i="12"/>
  <c r="U19" i="12" s="1"/>
  <c r="V19" i="12"/>
  <c r="W19" i="12"/>
  <c r="V20" i="12"/>
  <c r="W20" i="12"/>
  <c r="V21" i="12"/>
  <c r="W21" i="12"/>
  <c r="T22" i="12"/>
  <c r="U22" i="12" s="1"/>
  <c r="V22" i="12"/>
  <c r="W22" i="12"/>
  <c r="T23" i="12"/>
  <c r="U23" i="12" s="1"/>
  <c r="V23" i="12"/>
  <c r="W23" i="12"/>
  <c r="V24" i="12"/>
  <c r="W24" i="12"/>
  <c r="V25" i="12"/>
  <c r="W25" i="12"/>
  <c r="T26" i="12"/>
  <c r="U26" i="12" s="1"/>
  <c r="V26" i="12"/>
  <c r="W26" i="12"/>
  <c r="T27" i="12"/>
  <c r="U27" i="12" s="1"/>
  <c r="V27" i="12"/>
  <c r="W27" i="12"/>
  <c r="V28" i="12"/>
  <c r="W28" i="12"/>
  <c r="V29" i="12"/>
  <c r="W29" i="12"/>
  <c r="T30" i="12"/>
  <c r="U30" i="12" s="1"/>
  <c r="V30" i="12"/>
  <c r="W30" i="12"/>
  <c r="T31" i="12"/>
  <c r="U31" i="12" s="1"/>
  <c r="V31" i="12"/>
  <c r="W31" i="12"/>
  <c r="V32" i="12"/>
  <c r="W32" i="12"/>
  <c r="V33" i="12"/>
  <c r="W33" i="12"/>
  <c r="T34" i="12"/>
  <c r="U34" i="12" s="1"/>
  <c r="V34" i="12"/>
  <c r="W34" i="12"/>
  <c r="T35" i="12"/>
  <c r="U35" i="12" s="1"/>
  <c r="V35" i="12"/>
  <c r="W35" i="12"/>
  <c r="V36" i="12"/>
  <c r="W36" i="12"/>
  <c r="V37" i="12"/>
  <c r="W37" i="12"/>
  <c r="T38" i="12"/>
  <c r="U38" i="12" s="1"/>
  <c r="V38" i="12"/>
  <c r="W38" i="12"/>
  <c r="T39" i="12"/>
  <c r="U39" i="12" s="1"/>
  <c r="V39" i="12"/>
  <c r="W39" i="12"/>
  <c r="V40" i="12"/>
  <c r="W40" i="12"/>
  <c r="V41" i="12"/>
  <c r="W41" i="12"/>
  <c r="T42" i="12"/>
  <c r="U42" i="12" s="1"/>
  <c r="V42" i="12"/>
  <c r="W42" i="12"/>
  <c r="T43" i="12"/>
  <c r="U43" i="12" s="1"/>
  <c r="V43" i="12"/>
  <c r="W43" i="12"/>
  <c r="V44" i="12"/>
  <c r="W44" i="12"/>
  <c r="V45" i="12"/>
  <c r="W45" i="12"/>
  <c r="T46" i="12"/>
  <c r="U46" i="12" s="1"/>
  <c r="V46" i="12"/>
  <c r="W46" i="12"/>
  <c r="T47" i="12"/>
  <c r="U47" i="12" s="1"/>
  <c r="V47" i="12"/>
  <c r="W47" i="12"/>
  <c r="V48" i="12"/>
  <c r="W48" i="12"/>
  <c r="V49" i="12"/>
  <c r="W49" i="12"/>
  <c r="T50" i="12"/>
  <c r="U50" i="12" s="1"/>
  <c r="V50" i="12"/>
  <c r="W50" i="12"/>
  <c r="T51" i="12"/>
  <c r="U51" i="12" s="1"/>
  <c r="V51" i="12"/>
  <c r="W51" i="12"/>
  <c r="V52" i="12"/>
  <c r="W52" i="12"/>
  <c r="V53" i="12"/>
  <c r="W53" i="12"/>
  <c r="T54" i="12"/>
  <c r="U54" i="12" s="1"/>
  <c r="V54" i="12"/>
  <c r="W54" i="12"/>
  <c r="T55" i="12"/>
  <c r="U55" i="12" s="1"/>
  <c r="V55" i="12"/>
  <c r="W55" i="12"/>
  <c r="V56" i="12"/>
  <c r="W56" i="12"/>
  <c r="V57" i="12"/>
  <c r="W57" i="12"/>
  <c r="T58" i="12"/>
  <c r="U58" i="12" s="1"/>
  <c r="V58" i="12"/>
  <c r="W58" i="12"/>
  <c r="T59" i="12"/>
  <c r="U59" i="12" s="1"/>
  <c r="V59" i="12"/>
  <c r="W59" i="12"/>
  <c r="V60" i="12"/>
  <c r="W60" i="12"/>
  <c r="V61" i="12"/>
  <c r="W61" i="12"/>
  <c r="T62" i="12"/>
  <c r="U62" i="12" s="1"/>
  <c r="V62" i="12"/>
  <c r="W62" i="12"/>
  <c r="T63" i="12"/>
  <c r="U63" i="12" s="1"/>
  <c r="V63" i="12"/>
  <c r="W63" i="12"/>
  <c r="V64" i="12"/>
  <c r="W64" i="12"/>
  <c r="V65" i="12"/>
  <c r="W65" i="12"/>
  <c r="T66" i="12"/>
  <c r="U66" i="12" s="1"/>
  <c r="V66" i="12"/>
  <c r="W66" i="12"/>
  <c r="T67" i="12"/>
  <c r="U67" i="12" s="1"/>
  <c r="V67" i="12"/>
  <c r="W67" i="12"/>
  <c r="V68" i="12"/>
  <c r="W68" i="12"/>
  <c r="V69" i="12"/>
  <c r="W69" i="12"/>
  <c r="T70" i="12"/>
  <c r="U70" i="12" s="1"/>
  <c r="V70" i="12"/>
  <c r="W70" i="12"/>
  <c r="T71" i="12"/>
  <c r="U71" i="12" s="1"/>
  <c r="V71" i="12"/>
  <c r="W71" i="12"/>
  <c r="V72" i="12"/>
  <c r="W72" i="12"/>
  <c r="V73" i="12"/>
  <c r="W73" i="12"/>
  <c r="T74" i="12"/>
  <c r="U74" i="12" s="1"/>
  <c r="V74" i="12"/>
  <c r="W74" i="12"/>
  <c r="T75" i="12"/>
  <c r="U75" i="12" s="1"/>
  <c r="V75" i="12"/>
  <c r="W75" i="12"/>
  <c r="V76" i="12"/>
  <c r="W76" i="12"/>
  <c r="V77" i="12"/>
  <c r="W77" i="12"/>
  <c r="T78" i="12"/>
  <c r="U78" i="12" s="1"/>
  <c r="V78" i="12"/>
  <c r="W78" i="12"/>
  <c r="T79" i="12"/>
  <c r="U79" i="12" s="1"/>
  <c r="V79" i="12"/>
  <c r="W79" i="12"/>
  <c r="V80" i="12"/>
  <c r="W80" i="12"/>
  <c r="V81" i="12"/>
  <c r="W81" i="12"/>
  <c r="T82" i="12"/>
  <c r="U82" i="12" s="1"/>
  <c r="V82" i="12"/>
  <c r="W82" i="12"/>
  <c r="T83" i="12"/>
  <c r="U83" i="12" s="1"/>
  <c r="V83" i="12"/>
  <c r="W83" i="12"/>
  <c r="V84" i="12"/>
  <c r="W84" i="12"/>
  <c r="V85" i="12"/>
  <c r="W85" i="12"/>
  <c r="T86" i="12"/>
  <c r="U86" i="12" s="1"/>
  <c r="V86" i="12"/>
  <c r="W86" i="12"/>
  <c r="T87" i="12"/>
  <c r="U87" i="12" s="1"/>
  <c r="V87" i="12"/>
  <c r="W87" i="12"/>
  <c r="V88" i="12"/>
  <c r="W88" i="12"/>
  <c r="V89" i="12"/>
  <c r="W89" i="12"/>
  <c r="T90" i="12"/>
  <c r="U90" i="12" s="1"/>
  <c r="V90" i="12"/>
  <c r="W90" i="12"/>
  <c r="T91" i="12"/>
  <c r="U91" i="12" s="1"/>
  <c r="V91" i="12"/>
  <c r="W91" i="12"/>
  <c r="V92" i="12"/>
  <c r="W92" i="12"/>
  <c r="V93" i="12"/>
  <c r="W93" i="12"/>
  <c r="T94" i="12"/>
  <c r="U94" i="12" s="1"/>
  <c r="V94" i="12"/>
  <c r="W94" i="12"/>
  <c r="T95" i="12"/>
  <c r="U95" i="12" s="1"/>
  <c r="V95" i="12"/>
  <c r="W95" i="12"/>
  <c r="V96" i="12"/>
  <c r="W96" i="12"/>
  <c r="V97" i="12"/>
  <c r="W97" i="12"/>
  <c r="T98" i="12"/>
  <c r="U98" i="12" s="1"/>
  <c r="V98" i="12"/>
  <c r="W98" i="12"/>
  <c r="T99" i="12"/>
  <c r="U99" i="12" s="1"/>
  <c r="V99" i="12"/>
  <c r="W99" i="12"/>
  <c r="V100" i="12"/>
  <c r="W100" i="12"/>
  <c r="V101" i="12"/>
  <c r="W101" i="12"/>
  <c r="T102" i="12"/>
  <c r="U102" i="12" s="1"/>
  <c r="V102" i="12"/>
  <c r="W102" i="12"/>
  <c r="T103" i="12"/>
  <c r="U103" i="12" s="1"/>
  <c r="V103" i="12"/>
  <c r="W103" i="12"/>
  <c r="V104" i="12"/>
  <c r="W104" i="12"/>
  <c r="V105" i="12"/>
  <c r="W105" i="12"/>
  <c r="V106" i="12"/>
  <c r="W106" i="12"/>
  <c r="T107" i="12"/>
  <c r="U107" i="12" s="1"/>
  <c r="V107" i="12"/>
  <c r="W107" i="12"/>
  <c r="V108" i="12"/>
  <c r="W108" i="12"/>
  <c r="V109" i="12"/>
  <c r="W109" i="12"/>
  <c r="T110" i="12"/>
  <c r="U110" i="12" s="1"/>
  <c r="V110" i="12"/>
  <c r="W110" i="12"/>
  <c r="T111" i="12"/>
  <c r="U111" i="12" s="1"/>
  <c r="V111" i="12"/>
  <c r="W111" i="12"/>
  <c r="V112" i="12"/>
  <c r="W112" i="12"/>
  <c r="V113" i="12"/>
  <c r="W113" i="12"/>
  <c r="T114" i="12"/>
  <c r="U114" i="12" s="1"/>
  <c r="V114" i="12"/>
  <c r="W114" i="12"/>
  <c r="T115" i="12"/>
  <c r="U115" i="12" s="1"/>
  <c r="V115" i="12"/>
  <c r="W115" i="12"/>
  <c r="V116" i="12"/>
  <c r="W116" i="12"/>
  <c r="V117" i="12"/>
  <c r="W117" i="12"/>
  <c r="T118" i="12"/>
  <c r="U118" i="12" s="1"/>
  <c r="V118" i="12"/>
  <c r="W118" i="12"/>
  <c r="T119" i="12"/>
  <c r="U119" i="12" s="1"/>
  <c r="V119" i="12"/>
  <c r="W119" i="12"/>
  <c r="V120" i="12"/>
  <c r="W120" i="12"/>
  <c r="V121" i="12"/>
  <c r="W121" i="12"/>
  <c r="T122" i="12"/>
  <c r="U122" i="12" s="1"/>
  <c r="V122" i="12"/>
  <c r="W122" i="12"/>
  <c r="T123" i="12"/>
  <c r="U123" i="12" s="1"/>
  <c r="V123" i="12"/>
  <c r="W123" i="12"/>
  <c r="V124" i="12"/>
  <c r="W124" i="12"/>
  <c r="V125" i="12"/>
  <c r="W125" i="12"/>
  <c r="V2" i="12"/>
  <c r="T2" i="12"/>
  <c r="U2" i="12" s="1"/>
  <c r="A15" i="12"/>
  <c r="A14" i="12"/>
  <c r="C18" i="3" l="1"/>
  <c r="P12" i="1"/>
  <c r="K362" i="5"/>
  <c r="L362" i="5" s="1"/>
  <c r="K364" i="5"/>
  <c r="L364" i="5" s="1"/>
  <c r="K366" i="5"/>
  <c r="L366" i="5" s="1"/>
  <c r="K368" i="5"/>
  <c r="L368" i="5" s="1"/>
  <c r="K370" i="5"/>
  <c r="L370" i="5" s="1"/>
  <c r="K372" i="5"/>
  <c r="L372" i="5" s="1"/>
  <c r="K374" i="5"/>
  <c r="L374" i="5" s="1"/>
  <c r="K376" i="5"/>
  <c r="L376" i="5" s="1"/>
  <c r="K378" i="5"/>
  <c r="L378" i="5" s="1"/>
  <c r="K380" i="5"/>
  <c r="L380" i="5" s="1"/>
  <c r="K382" i="5"/>
  <c r="L382" i="5" s="1"/>
  <c r="K384" i="5"/>
  <c r="L384" i="5" s="1"/>
  <c r="K386" i="5"/>
  <c r="L386" i="5" s="1"/>
  <c r="K388" i="5"/>
  <c r="L388" i="5" s="1"/>
  <c r="K390" i="5"/>
  <c r="L390" i="5" s="1"/>
  <c r="K392" i="5"/>
  <c r="L392" i="5" s="1"/>
  <c r="K394" i="5"/>
  <c r="L394" i="5" s="1"/>
  <c r="K396" i="5"/>
  <c r="L396" i="5" s="1"/>
  <c r="K398" i="5"/>
  <c r="L398" i="5" s="1"/>
  <c r="K400" i="5"/>
  <c r="L400" i="5" s="1"/>
  <c r="K402" i="5"/>
  <c r="L402" i="5" s="1"/>
  <c r="K363" i="5"/>
  <c r="L363" i="5" s="1"/>
  <c r="K365" i="5"/>
  <c r="L365" i="5" s="1"/>
  <c r="K367" i="5"/>
  <c r="L367" i="5" s="1"/>
  <c r="K369" i="5"/>
  <c r="L369" i="5" s="1"/>
  <c r="K371" i="5"/>
  <c r="L371" i="5" s="1"/>
  <c r="K373" i="5"/>
  <c r="L373" i="5" s="1"/>
  <c r="K375" i="5"/>
  <c r="L375" i="5" s="1"/>
  <c r="K377" i="5"/>
  <c r="L377" i="5" s="1"/>
  <c r="K379" i="5"/>
  <c r="L379" i="5" s="1"/>
  <c r="K381" i="5"/>
  <c r="L381" i="5" s="1"/>
  <c r="K383" i="5"/>
  <c r="L383" i="5" s="1"/>
  <c r="K385" i="5"/>
  <c r="L385" i="5" s="1"/>
  <c r="K387" i="5"/>
  <c r="L387" i="5" s="1"/>
  <c r="K389" i="5"/>
  <c r="L389" i="5" s="1"/>
  <c r="K391" i="5"/>
  <c r="L391" i="5" s="1"/>
  <c r="K393" i="5"/>
  <c r="L393" i="5" s="1"/>
  <c r="K395" i="5"/>
  <c r="L395" i="5" s="1"/>
  <c r="K397" i="5"/>
  <c r="L397" i="5" s="1"/>
  <c r="K399" i="5"/>
  <c r="L399" i="5" s="1"/>
  <c r="K401" i="5"/>
  <c r="L401" i="5" s="1"/>
  <c r="K403" i="5"/>
  <c r="L403" i="5" s="1"/>
  <c r="K129" i="5"/>
  <c r="L129" i="5" s="1"/>
  <c r="K133" i="5"/>
  <c r="L133" i="5" s="1"/>
  <c r="K137" i="5"/>
  <c r="L137" i="5" s="1"/>
  <c r="K141" i="5"/>
  <c r="L141" i="5" s="1"/>
  <c r="K145" i="5"/>
  <c r="L145" i="5" s="1"/>
  <c r="K149" i="5"/>
  <c r="L149" i="5" s="1"/>
  <c r="K153" i="5"/>
  <c r="L153" i="5" s="1"/>
  <c r="K157" i="5"/>
  <c r="L157" i="5" s="1"/>
  <c r="K161" i="5"/>
  <c r="L161" i="5" s="1"/>
  <c r="K165" i="5"/>
  <c r="L165" i="5" s="1"/>
  <c r="K169" i="5"/>
  <c r="L169" i="5" s="1"/>
  <c r="K173" i="5"/>
  <c r="L173" i="5" s="1"/>
  <c r="K177" i="5"/>
  <c r="L177" i="5" s="1"/>
  <c r="K181" i="5"/>
  <c r="L181" i="5" s="1"/>
  <c r="K185" i="5"/>
  <c r="L185" i="5" s="1"/>
  <c r="K189" i="5"/>
  <c r="L189" i="5" s="1"/>
  <c r="K193" i="5"/>
  <c r="L193" i="5" s="1"/>
  <c r="K197" i="5"/>
  <c r="L197" i="5" s="1"/>
  <c r="K201" i="5"/>
  <c r="L201" i="5" s="1"/>
  <c r="K205" i="5"/>
  <c r="L205" i="5" s="1"/>
  <c r="K209" i="5"/>
  <c r="L209" i="5" s="1"/>
  <c r="K213" i="5"/>
  <c r="L213" i="5" s="1"/>
  <c r="K217" i="5"/>
  <c r="L217" i="5" s="1"/>
  <c r="K221" i="5"/>
  <c r="L221" i="5" s="1"/>
  <c r="K224" i="5"/>
  <c r="L224" i="5" s="1"/>
  <c r="K228" i="5"/>
  <c r="L228" i="5" s="1"/>
  <c r="K232" i="5"/>
  <c r="L232" i="5" s="1"/>
  <c r="K236" i="5"/>
  <c r="L236" i="5" s="1"/>
  <c r="K240" i="5"/>
  <c r="L240" i="5" s="1"/>
  <c r="K244" i="5"/>
  <c r="L244" i="5" s="1"/>
  <c r="K248" i="5"/>
  <c r="L248" i="5" s="1"/>
  <c r="K252" i="5"/>
  <c r="L252" i="5" s="1"/>
  <c r="K256" i="5"/>
  <c r="L256" i="5" s="1"/>
  <c r="K260" i="5"/>
  <c r="L260" i="5" s="1"/>
  <c r="K264" i="5"/>
  <c r="L264" i="5" s="1"/>
  <c r="K268" i="5"/>
  <c r="L268" i="5" s="1"/>
  <c r="K272" i="5"/>
  <c r="L272" i="5" s="1"/>
  <c r="K276" i="5"/>
  <c r="L276" i="5" s="1"/>
  <c r="K280" i="5"/>
  <c r="L280" i="5" s="1"/>
  <c r="K284" i="5"/>
  <c r="L284" i="5" s="1"/>
  <c r="K288" i="5"/>
  <c r="L288" i="5" s="1"/>
  <c r="K292" i="5"/>
  <c r="L292" i="5" s="1"/>
  <c r="K296" i="5"/>
  <c r="L296" i="5" s="1"/>
  <c r="K300" i="5"/>
  <c r="L300" i="5" s="1"/>
  <c r="K304" i="5"/>
  <c r="L304" i="5" s="1"/>
  <c r="K307" i="5"/>
  <c r="L307" i="5" s="1"/>
  <c r="K311" i="5"/>
  <c r="L311" i="5" s="1"/>
  <c r="K315" i="5"/>
  <c r="L315" i="5" s="1"/>
  <c r="K319" i="5"/>
  <c r="L319" i="5" s="1"/>
  <c r="K323" i="5"/>
  <c r="L323" i="5" s="1"/>
  <c r="K327" i="5"/>
  <c r="L327" i="5" s="1"/>
  <c r="K331" i="5"/>
  <c r="L331" i="5" s="1"/>
  <c r="K335" i="5"/>
  <c r="L335" i="5" s="1"/>
  <c r="K339" i="5"/>
  <c r="L339" i="5" s="1"/>
  <c r="K343" i="5"/>
  <c r="L343" i="5" s="1"/>
  <c r="K346" i="5"/>
  <c r="L346" i="5" s="1"/>
  <c r="K350" i="5"/>
  <c r="L350" i="5" s="1"/>
  <c r="K354" i="5"/>
  <c r="L354" i="5" s="1"/>
  <c r="K358" i="5"/>
  <c r="L358" i="5" s="1"/>
  <c r="K126" i="5"/>
  <c r="L126" i="5" s="1"/>
  <c r="K130" i="5"/>
  <c r="L130" i="5" s="1"/>
  <c r="K134" i="5"/>
  <c r="L134" i="5" s="1"/>
  <c r="K138" i="5"/>
  <c r="L138" i="5" s="1"/>
  <c r="K142" i="5"/>
  <c r="L142" i="5" s="1"/>
  <c r="K146" i="5"/>
  <c r="L146" i="5" s="1"/>
  <c r="K150" i="5"/>
  <c r="L150" i="5" s="1"/>
  <c r="K154" i="5"/>
  <c r="L154" i="5" s="1"/>
  <c r="K158" i="5"/>
  <c r="L158" i="5" s="1"/>
  <c r="K162" i="5"/>
  <c r="L162" i="5" s="1"/>
  <c r="K166" i="5"/>
  <c r="L166" i="5" s="1"/>
  <c r="K170" i="5"/>
  <c r="L170" i="5" s="1"/>
  <c r="K174" i="5"/>
  <c r="L174" i="5" s="1"/>
  <c r="K178" i="5"/>
  <c r="L178" i="5" s="1"/>
  <c r="K182" i="5"/>
  <c r="L182" i="5" s="1"/>
  <c r="K186" i="5"/>
  <c r="L186" i="5" s="1"/>
  <c r="K190" i="5"/>
  <c r="L190" i="5" s="1"/>
  <c r="K194" i="5"/>
  <c r="L194" i="5" s="1"/>
  <c r="K198" i="5"/>
  <c r="L198" i="5" s="1"/>
  <c r="K202" i="5"/>
  <c r="L202" i="5" s="1"/>
  <c r="K206" i="5"/>
  <c r="L206" i="5" s="1"/>
  <c r="K210" i="5"/>
  <c r="L210" i="5" s="1"/>
  <c r="K214" i="5"/>
  <c r="L214" i="5" s="1"/>
  <c r="K218" i="5"/>
  <c r="L218" i="5" s="1"/>
  <c r="K225" i="5"/>
  <c r="L225" i="5" s="1"/>
  <c r="K229" i="5"/>
  <c r="L229" i="5" s="1"/>
  <c r="K233" i="5"/>
  <c r="L233" i="5" s="1"/>
  <c r="K237" i="5"/>
  <c r="L237" i="5" s="1"/>
  <c r="K241" i="5"/>
  <c r="L241" i="5" s="1"/>
  <c r="K245" i="5"/>
  <c r="L245" i="5" s="1"/>
  <c r="K249" i="5"/>
  <c r="L249" i="5" s="1"/>
  <c r="K253" i="5"/>
  <c r="L253" i="5" s="1"/>
  <c r="K257" i="5"/>
  <c r="L257" i="5" s="1"/>
  <c r="K261" i="5"/>
  <c r="L261" i="5" s="1"/>
  <c r="K265" i="5"/>
  <c r="L265" i="5" s="1"/>
  <c r="K269" i="5"/>
  <c r="L269" i="5" s="1"/>
  <c r="K273" i="5"/>
  <c r="L273" i="5" s="1"/>
  <c r="K277" i="5"/>
  <c r="L277" i="5" s="1"/>
  <c r="K281" i="5"/>
  <c r="L281" i="5" s="1"/>
  <c r="K285" i="5"/>
  <c r="L285" i="5" s="1"/>
  <c r="K289" i="5"/>
  <c r="L289" i="5" s="1"/>
  <c r="K293" i="5"/>
  <c r="L293" i="5" s="1"/>
  <c r="K297" i="5"/>
  <c r="L297" i="5" s="1"/>
  <c r="K301" i="5"/>
  <c r="L301" i="5" s="1"/>
  <c r="K305" i="5"/>
  <c r="L305" i="5" s="1"/>
  <c r="K308" i="5"/>
  <c r="L308" i="5" s="1"/>
  <c r="K312" i="5"/>
  <c r="L312" i="5" s="1"/>
  <c r="K316" i="5"/>
  <c r="L316" i="5" s="1"/>
  <c r="K320" i="5"/>
  <c r="L320" i="5" s="1"/>
  <c r="K324" i="5"/>
  <c r="L324" i="5" s="1"/>
  <c r="K328" i="5"/>
  <c r="L328" i="5" s="1"/>
  <c r="K332" i="5"/>
  <c r="L332" i="5" s="1"/>
  <c r="K336" i="5"/>
  <c r="L336" i="5" s="1"/>
  <c r="K340" i="5"/>
  <c r="L340" i="5" s="1"/>
  <c r="K344" i="5"/>
  <c r="L344" i="5" s="1"/>
  <c r="K347" i="5"/>
  <c r="L347" i="5" s="1"/>
  <c r="K351" i="5"/>
  <c r="L351" i="5" s="1"/>
  <c r="K355" i="5"/>
  <c r="L355" i="5" s="1"/>
  <c r="K359" i="5"/>
  <c r="L359" i="5" s="1"/>
  <c r="K127" i="5"/>
  <c r="L127" i="5" s="1"/>
  <c r="K131" i="5"/>
  <c r="L131" i="5" s="1"/>
  <c r="K135" i="5"/>
  <c r="L135" i="5" s="1"/>
  <c r="K139" i="5"/>
  <c r="L139" i="5" s="1"/>
  <c r="K143" i="5"/>
  <c r="L143" i="5" s="1"/>
  <c r="K147" i="5"/>
  <c r="L147" i="5" s="1"/>
  <c r="K151" i="5"/>
  <c r="L151" i="5" s="1"/>
  <c r="K155" i="5"/>
  <c r="L155" i="5" s="1"/>
  <c r="K159" i="5"/>
  <c r="L159" i="5" s="1"/>
  <c r="K163" i="5"/>
  <c r="L163" i="5" s="1"/>
  <c r="K167" i="5"/>
  <c r="L167" i="5" s="1"/>
  <c r="K171" i="5"/>
  <c r="L171" i="5" s="1"/>
  <c r="K175" i="5"/>
  <c r="L175" i="5" s="1"/>
  <c r="K179" i="5"/>
  <c r="L179" i="5" s="1"/>
  <c r="K183" i="5"/>
  <c r="L183" i="5" s="1"/>
  <c r="K187" i="5"/>
  <c r="L187" i="5" s="1"/>
  <c r="K191" i="5"/>
  <c r="L191" i="5" s="1"/>
  <c r="K195" i="5"/>
  <c r="L195" i="5" s="1"/>
  <c r="K199" i="5"/>
  <c r="L199" i="5" s="1"/>
  <c r="K203" i="5"/>
  <c r="L203" i="5" s="1"/>
  <c r="K207" i="5"/>
  <c r="L207" i="5" s="1"/>
  <c r="K211" i="5"/>
  <c r="L211" i="5" s="1"/>
  <c r="K215" i="5"/>
  <c r="L215" i="5" s="1"/>
  <c r="K219" i="5"/>
  <c r="L219" i="5" s="1"/>
  <c r="K222" i="5"/>
  <c r="L222" i="5" s="1"/>
  <c r="K226" i="5"/>
  <c r="L226" i="5" s="1"/>
  <c r="K230" i="5"/>
  <c r="L230" i="5" s="1"/>
  <c r="K234" i="5"/>
  <c r="L234" i="5" s="1"/>
  <c r="K238" i="5"/>
  <c r="L238" i="5" s="1"/>
  <c r="K242" i="5"/>
  <c r="L242" i="5" s="1"/>
  <c r="K246" i="5"/>
  <c r="L246" i="5" s="1"/>
  <c r="K250" i="5"/>
  <c r="L250" i="5" s="1"/>
  <c r="K254" i="5"/>
  <c r="L254" i="5" s="1"/>
  <c r="K258" i="5"/>
  <c r="L258" i="5" s="1"/>
  <c r="K262" i="5"/>
  <c r="L262" i="5" s="1"/>
  <c r="K266" i="5"/>
  <c r="L266" i="5" s="1"/>
  <c r="K270" i="5"/>
  <c r="L270" i="5" s="1"/>
  <c r="K274" i="5"/>
  <c r="L274" i="5" s="1"/>
  <c r="K278" i="5"/>
  <c r="L278" i="5" s="1"/>
  <c r="K282" i="5"/>
  <c r="L282" i="5" s="1"/>
  <c r="K286" i="5"/>
  <c r="L286" i="5" s="1"/>
  <c r="K290" i="5"/>
  <c r="L290" i="5" s="1"/>
  <c r="K294" i="5"/>
  <c r="L294" i="5" s="1"/>
  <c r="K298" i="5"/>
  <c r="L298" i="5" s="1"/>
  <c r="K302" i="5"/>
  <c r="L302" i="5" s="1"/>
  <c r="K309" i="5"/>
  <c r="L309" i="5" s="1"/>
  <c r="K313" i="5"/>
  <c r="L313" i="5" s="1"/>
  <c r="K317" i="5"/>
  <c r="L317" i="5" s="1"/>
  <c r="K321" i="5"/>
  <c r="L321" i="5" s="1"/>
  <c r="K325" i="5"/>
  <c r="L325" i="5" s="1"/>
  <c r="K329" i="5"/>
  <c r="L329" i="5" s="1"/>
  <c r="K333" i="5"/>
  <c r="L333" i="5" s="1"/>
  <c r="K337" i="5"/>
  <c r="L337" i="5" s="1"/>
  <c r="K341" i="5"/>
  <c r="L341" i="5" s="1"/>
  <c r="K345" i="5"/>
  <c r="L345" i="5" s="1"/>
  <c r="K348" i="5"/>
  <c r="L348" i="5" s="1"/>
  <c r="K352" i="5"/>
  <c r="L352" i="5" s="1"/>
  <c r="K356" i="5"/>
  <c r="L356" i="5" s="1"/>
  <c r="K360" i="5"/>
  <c r="L360" i="5" s="1"/>
  <c r="K128" i="5"/>
  <c r="L128" i="5" s="1"/>
  <c r="K144" i="5"/>
  <c r="L144" i="5" s="1"/>
  <c r="K160" i="5"/>
  <c r="L160" i="5" s="1"/>
  <c r="K176" i="5"/>
  <c r="L176" i="5" s="1"/>
  <c r="K192" i="5"/>
  <c r="L192" i="5" s="1"/>
  <c r="K208" i="5"/>
  <c r="L208" i="5" s="1"/>
  <c r="K223" i="5"/>
  <c r="L223" i="5" s="1"/>
  <c r="K239" i="5"/>
  <c r="L239" i="5" s="1"/>
  <c r="K255" i="5"/>
  <c r="L255" i="5" s="1"/>
  <c r="K271" i="5"/>
  <c r="L271" i="5" s="1"/>
  <c r="K287" i="5"/>
  <c r="L287" i="5" s="1"/>
  <c r="K303" i="5"/>
  <c r="L303" i="5" s="1"/>
  <c r="K318" i="5"/>
  <c r="L318" i="5" s="1"/>
  <c r="K334" i="5"/>
  <c r="L334" i="5" s="1"/>
  <c r="K349" i="5"/>
  <c r="L349" i="5" s="1"/>
  <c r="K140" i="5"/>
  <c r="L140" i="5" s="1"/>
  <c r="K132" i="5"/>
  <c r="L132" i="5" s="1"/>
  <c r="K148" i="5"/>
  <c r="L148" i="5" s="1"/>
  <c r="K164" i="5"/>
  <c r="L164" i="5" s="1"/>
  <c r="K180" i="5"/>
  <c r="L180" i="5" s="1"/>
  <c r="K196" i="5"/>
  <c r="L196" i="5" s="1"/>
  <c r="K212" i="5"/>
  <c r="L212" i="5" s="1"/>
  <c r="K227" i="5"/>
  <c r="L227" i="5" s="1"/>
  <c r="K243" i="5"/>
  <c r="L243" i="5" s="1"/>
  <c r="K259" i="5"/>
  <c r="L259" i="5" s="1"/>
  <c r="K275" i="5"/>
  <c r="L275" i="5" s="1"/>
  <c r="K291" i="5"/>
  <c r="L291" i="5" s="1"/>
  <c r="K306" i="5"/>
  <c r="L306" i="5" s="1"/>
  <c r="K322" i="5"/>
  <c r="L322" i="5" s="1"/>
  <c r="K338" i="5"/>
  <c r="L338" i="5" s="1"/>
  <c r="K353" i="5"/>
  <c r="L353" i="5" s="1"/>
  <c r="K156" i="5"/>
  <c r="L156" i="5" s="1"/>
  <c r="K136" i="5"/>
  <c r="L136" i="5" s="1"/>
  <c r="K152" i="5"/>
  <c r="L152" i="5" s="1"/>
  <c r="K168" i="5"/>
  <c r="L168" i="5" s="1"/>
  <c r="K184" i="5"/>
  <c r="L184" i="5" s="1"/>
  <c r="K200" i="5"/>
  <c r="L200" i="5" s="1"/>
  <c r="K216" i="5"/>
  <c r="L216" i="5" s="1"/>
  <c r="K231" i="5"/>
  <c r="L231" i="5" s="1"/>
  <c r="K247" i="5"/>
  <c r="L247" i="5" s="1"/>
  <c r="K263" i="5"/>
  <c r="L263" i="5" s="1"/>
  <c r="K279" i="5"/>
  <c r="L279" i="5" s="1"/>
  <c r="K295" i="5"/>
  <c r="L295" i="5" s="1"/>
  <c r="K310" i="5"/>
  <c r="L310" i="5" s="1"/>
  <c r="K326" i="5"/>
  <c r="L326" i="5" s="1"/>
  <c r="K342" i="5"/>
  <c r="L342" i="5" s="1"/>
  <c r="K357" i="5"/>
  <c r="L357" i="5" s="1"/>
  <c r="K172" i="5"/>
  <c r="L172" i="5" s="1"/>
  <c r="K188" i="5"/>
  <c r="L188" i="5" s="1"/>
  <c r="K204" i="5"/>
  <c r="L204" i="5" s="1"/>
  <c r="K220" i="5"/>
  <c r="L220" i="5" s="1"/>
  <c r="K235" i="5"/>
  <c r="L235" i="5" s="1"/>
  <c r="K251" i="5"/>
  <c r="L251" i="5" s="1"/>
  <c r="K267" i="5"/>
  <c r="L267" i="5" s="1"/>
  <c r="K283" i="5"/>
  <c r="L283" i="5" s="1"/>
  <c r="K299" i="5"/>
  <c r="L299" i="5" s="1"/>
  <c r="K314" i="5"/>
  <c r="L314" i="5" s="1"/>
  <c r="K330" i="5"/>
  <c r="L330" i="5" s="1"/>
  <c r="K361" i="5"/>
  <c r="L361" i="5" s="1"/>
  <c r="P4" i="1"/>
  <c r="P8" i="1"/>
  <c r="S8" i="1" s="1"/>
  <c r="P16" i="1"/>
  <c r="A18" i="3"/>
  <c r="K122" i="5"/>
  <c r="L122" i="5" s="1"/>
  <c r="K118" i="5"/>
  <c r="L118" i="5" s="1"/>
  <c r="K114" i="5"/>
  <c r="L114" i="5" s="1"/>
  <c r="K110" i="5"/>
  <c r="L110" i="5" s="1"/>
  <c r="K106" i="5"/>
  <c r="L106" i="5" s="1"/>
  <c r="K102" i="5"/>
  <c r="L102" i="5" s="1"/>
  <c r="K98" i="5"/>
  <c r="L98" i="5" s="1"/>
  <c r="K94" i="5"/>
  <c r="L94" i="5" s="1"/>
  <c r="K90" i="5"/>
  <c r="L90" i="5" s="1"/>
  <c r="K86" i="5"/>
  <c r="L86" i="5" s="1"/>
  <c r="K82" i="5"/>
  <c r="L82" i="5" s="1"/>
  <c r="K78" i="5"/>
  <c r="L78" i="5" s="1"/>
  <c r="K74" i="5"/>
  <c r="L74" i="5" s="1"/>
  <c r="K70" i="5"/>
  <c r="L70" i="5" s="1"/>
  <c r="K66" i="5"/>
  <c r="L66" i="5" s="1"/>
  <c r="K62" i="5"/>
  <c r="L62" i="5" s="1"/>
  <c r="K58" i="5"/>
  <c r="L58" i="5" s="1"/>
  <c r="K54" i="5"/>
  <c r="L54" i="5" s="1"/>
  <c r="K50" i="5"/>
  <c r="L50" i="5" s="1"/>
  <c r="K46" i="5"/>
  <c r="L46" i="5" s="1"/>
  <c r="K42" i="5"/>
  <c r="L42" i="5" s="1"/>
  <c r="K38" i="5"/>
  <c r="L38" i="5" s="1"/>
  <c r="K34" i="5"/>
  <c r="L34" i="5" s="1"/>
  <c r="K30" i="5"/>
  <c r="L30" i="5" s="1"/>
  <c r="K26" i="5"/>
  <c r="L26" i="5" s="1"/>
  <c r="K22" i="5"/>
  <c r="L22" i="5" s="1"/>
  <c r="K18" i="5"/>
  <c r="L18" i="5" s="1"/>
  <c r="K14" i="5"/>
  <c r="L14" i="5" s="1"/>
  <c r="K10" i="5"/>
  <c r="L10" i="5" s="1"/>
  <c r="K6" i="5"/>
  <c r="L6" i="5" s="1"/>
  <c r="K2" i="5"/>
  <c r="L2" i="5" s="1"/>
  <c r="P5" i="1"/>
  <c r="S5" i="1" s="1"/>
  <c r="P9" i="1"/>
  <c r="P13" i="1"/>
  <c r="S13" i="1" s="1"/>
  <c r="P17" i="1"/>
  <c r="P21" i="1"/>
  <c r="S21" i="1" s="1"/>
  <c r="E21" i="1" s="1"/>
  <c r="P20" i="1"/>
  <c r="K125" i="5"/>
  <c r="L125" i="5" s="1"/>
  <c r="K121" i="5"/>
  <c r="L121" i="5" s="1"/>
  <c r="K117" i="5"/>
  <c r="L117" i="5" s="1"/>
  <c r="K113" i="5"/>
  <c r="L113" i="5" s="1"/>
  <c r="K109" i="5"/>
  <c r="L109" i="5" s="1"/>
  <c r="K105" i="5"/>
  <c r="L105" i="5" s="1"/>
  <c r="K101" i="5"/>
  <c r="L101" i="5" s="1"/>
  <c r="K97" i="5"/>
  <c r="L97" i="5" s="1"/>
  <c r="K93" i="5"/>
  <c r="L93" i="5" s="1"/>
  <c r="K89" i="5"/>
  <c r="L89" i="5" s="1"/>
  <c r="K85" i="5"/>
  <c r="L85" i="5" s="1"/>
  <c r="K81" i="5"/>
  <c r="L81" i="5" s="1"/>
  <c r="K77" i="5"/>
  <c r="L77" i="5" s="1"/>
  <c r="K73" i="5"/>
  <c r="L73" i="5" s="1"/>
  <c r="K69" i="5"/>
  <c r="L69" i="5" s="1"/>
  <c r="K65" i="5"/>
  <c r="L65" i="5" s="1"/>
  <c r="K61" i="5"/>
  <c r="L61" i="5" s="1"/>
  <c r="K57" i="5"/>
  <c r="L57" i="5" s="1"/>
  <c r="K53" i="5"/>
  <c r="L53" i="5" s="1"/>
  <c r="K49" i="5"/>
  <c r="L49" i="5" s="1"/>
  <c r="K45" i="5"/>
  <c r="L45" i="5" s="1"/>
  <c r="K41" i="5"/>
  <c r="L41" i="5" s="1"/>
  <c r="K37" i="5"/>
  <c r="L37" i="5" s="1"/>
  <c r="K33" i="5"/>
  <c r="L33" i="5" s="1"/>
  <c r="K29" i="5"/>
  <c r="L29" i="5" s="1"/>
  <c r="K25" i="5"/>
  <c r="L25" i="5" s="1"/>
  <c r="K21" i="5"/>
  <c r="L21" i="5" s="1"/>
  <c r="K17" i="5"/>
  <c r="L17" i="5" s="1"/>
  <c r="K13" i="5"/>
  <c r="L13" i="5" s="1"/>
  <c r="K9" i="5"/>
  <c r="L9" i="5" s="1"/>
  <c r="K5" i="5"/>
  <c r="L5" i="5" s="1"/>
  <c r="R362" i="12"/>
  <c r="T362" i="12" s="1"/>
  <c r="U362" i="12" s="1"/>
  <c r="R379" i="12"/>
  <c r="T379" i="12" s="1"/>
  <c r="U379" i="12" s="1"/>
  <c r="R384" i="12"/>
  <c r="T384" i="12" s="1"/>
  <c r="U384" i="12" s="1"/>
  <c r="R393" i="12"/>
  <c r="T393" i="12" s="1"/>
  <c r="U393" i="12" s="1"/>
  <c r="R365" i="12"/>
  <c r="T365" i="12" s="1"/>
  <c r="U365" i="12" s="1"/>
  <c r="R370" i="12"/>
  <c r="T370" i="12" s="1"/>
  <c r="U370" i="12" s="1"/>
  <c r="R374" i="12"/>
  <c r="T374" i="12" s="1"/>
  <c r="U374" i="12" s="1"/>
  <c r="R378" i="12"/>
  <c r="T378" i="12" s="1"/>
  <c r="U378" i="12" s="1"/>
  <c r="R383" i="12"/>
  <c r="T383" i="12" s="1"/>
  <c r="U383" i="12" s="1"/>
  <c r="R387" i="12"/>
  <c r="T387" i="12" s="1"/>
  <c r="U387" i="12" s="1"/>
  <c r="R392" i="12"/>
  <c r="T392" i="12" s="1"/>
  <c r="U392" i="12" s="1"/>
  <c r="R396" i="12"/>
  <c r="T396" i="12" s="1"/>
  <c r="U396" i="12" s="1"/>
  <c r="R400" i="12"/>
  <c r="T400" i="12" s="1"/>
  <c r="U400" i="12" s="1"/>
  <c r="R401" i="12"/>
  <c r="T401" i="12" s="1"/>
  <c r="U401" i="12" s="1"/>
  <c r="R363" i="12"/>
  <c r="T363" i="12" s="1"/>
  <c r="U363" i="12" s="1"/>
  <c r="R372" i="12"/>
  <c r="T372" i="12" s="1"/>
  <c r="U372" i="12" s="1"/>
  <c r="R376" i="12"/>
  <c r="T376" i="12" s="1"/>
  <c r="U376" i="12" s="1"/>
  <c r="R380" i="12"/>
  <c r="T380" i="12" s="1"/>
  <c r="U380" i="12" s="1"/>
  <c r="R389" i="12"/>
  <c r="R390" i="12"/>
  <c r="T390" i="12" s="1"/>
  <c r="U390" i="12" s="1"/>
  <c r="R398" i="12"/>
  <c r="T398" i="12" s="1"/>
  <c r="U398" i="12" s="1"/>
  <c r="R403" i="12"/>
  <c r="T403" i="12" s="1"/>
  <c r="U403" i="12" s="1"/>
  <c r="R366" i="12"/>
  <c r="T366" i="12" s="1"/>
  <c r="U366" i="12" s="1"/>
  <c r="R371" i="12"/>
  <c r="T371" i="12" s="1"/>
  <c r="U371" i="12" s="1"/>
  <c r="R364" i="12"/>
  <c r="T364" i="12" s="1"/>
  <c r="U364" i="12" s="1"/>
  <c r="R369" i="12"/>
  <c r="T369" i="12" s="1"/>
  <c r="U369" i="12" s="1"/>
  <c r="R373" i="12"/>
  <c r="T373" i="12" s="1"/>
  <c r="U373" i="12" s="1"/>
  <c r="R377" i="12"/>
  <c r="T377" i="12" s="1"/>
  <c r="U377" i="12" s="1"/>
  <c r="R381" i="12"/>
  <c r="T381" i="12" s="1"/>
  <c r="U381" i="12" s="1"/>
  <c r="R382" i="12"/>
  <c r="T382" i="12" s="1"/>
  <c r="U382" i="12" s="1"/>
  <c r="R386" i="12"/>
  <c r="T386" i="12" s="1"/>
  <c r="U386" i="12" s="1"/>
  <c r="R391" i="12"/>
  <c r="T391" i="12" s="1"/>
  <c r="U391" i="12" s="1"/>
  <c r="R395" i="12"/>
  <c r="T395" i="12" s="1"/>
  <c r="U395" i="12" s="1"/>
  <c r="R399" i="12"/>
  <c r="T399" i="12" s="1"/>
  <c r="U399" i="12" s="1"/>
  <c r="R367" i="12"/>
  <c r="T367" i="12" s="1"/>
  <c r="U367" i="12" s="1"/>
  <c r="R368" i="12"/>
  <c r="T368" i="12" s="1"/>
  <c r="U368" i="12" s="1"/>
  <c r="R385" i="12"/>
  <c r="T385" i="12" s="1"/>
  <c r="U385" i="12" s="1"/>
  <c r="R394" i="12"/>
  <c r="T394" i="12" s="1"/>
  <c r="U394" i="12" s="1"/>
  <c r="R375" i="12"/>
  <c r="T375" i="12" s="1"/>
  <c r="U375" i="12" s="1"/>
  <c r="R388" i="12"/>
  <c r="T388" i="12" s="1"/>
  <c r="U388" i="12" s="1"/>
  <c r="T389" i="12"/>
  <c r="U389" i="12" s="1"/>
  <c r="R397" i="12"/>
  <c r="T397" i="12" s="1"/>
  <c r="U397" i="12" s="1"/>
  <c r="R402" i="12"/>
  <c r="T402" i="12" s="1"/>
  <c r="U402" i="12" s="1"/>
  <c r="R126" i="12"/>
  <c r="T126" i="12" s="1"/>
  <c r="U126" i="12" s="1"/>
  <c r="R130" i="12"/>
  <c r="T130" i="12" s="1"/>
  <c r="U130" i="12" s="1"/>
  <c r="R134" i="12"/>
  <c r="T134" i="12" s="1"/>
  <c r="U134" i="12" s="1"/>
  <c r="R135" i="12"/>
  <c r="T135" i="12" s="1"/>
  <c r="U135" i="12" s="1"/>
  <c r="R139" i="12"/>
  <c r="T139" i="12" s="1"/>
  <c r="U139" i="12" s="1"/>
  <c r="R143" i="12"/>
  <c r="T143" i="12" s="1"/>
  <c r="U143" i="12" s="1"/>
  <c r="R147" i="12"/>
  <c r="T147" i="12" s="1"/>
  <c r="U147" i="12" s="1"/>
  <c r="R151" i="12"/>
  <c r="T151" i="12" s="1"/>
  <c r="U151" i="12" s="1"/>
  <c r="R156" i="12"/>
  <c r="T156" i="12" s="1"/>
  <c r="U156" i="12" s="1"/>
  <c r="R160" i="12"/>
  <c r="T160" i="12" s="1"/>
  <c r="U160" i="12" s="1"/>
  <c r="R164" i="12"/>
  <c r="T164" i="12" s="1"/>
  <c r="U164" i="12" s="1"/>
  <c r="R168" i="12"/>
  <c r="R173" i="12"/>
  <c r="T173" i="12" s="1"/>
  <c r="U173" i="12" s="1"/>
  <c r="R177" i="12"/>
  <c r="T177" i="12" s="1"/>
  <c r="U177" i="12" s="1"/>
  <c r="R181" i="12"/>
  <c r="T181" i="12" s="1"/>
  <c r="U181" i="12" s="1"/>
  <c r="R185" i="12"/>
  <c r="T185" i="12" s="1"/>
  <c r="U185" i="12" s="1"/>
  <c r="R189" i="12"/>
  <c r="T189" i="12" s="1"/>
  <c r="U189" i="12" s="1"/>
  <c r="R193" i="12"/>
  <c r="T193" i="12" s="1"/>
  <c r="U193" i="12" s="1"/>
  <c r="R197" i="12"/>
  <c r="T197" i="12" s="1"/>
  <c r="U197" i="12" s="1"/>
  <c r="R201" i="12"/>
  <c r="T201" i="12" s="1"/>
  <c r="U201" i="12" s="1"/>
  <c r="R205" i="12"/>
  <c r="T205" i="12" s="1"/>
  <c r="U205" i="12" s="1"/>
  <c r="R209" i="12"/>
  <c r="T209" i="12" s="1"/>
  <c r="U209" i="12" s="1"/>
  <c r="R213" i="12"/>
  <c r="T213" i="12" s="1"/>
  <c r="U213" i="12" s="1"/>
  <c r="R129" i="12"/>
  <c r="T129" i="12" s="1"/>
  <c r="U129" i="12" s="1"/>
  <c r="R133" i="12"/>
  <c r="T133" i="12" s="1"/>
  <c r="U133" i="12" s="1"/>
  <c r="R138" i="12"/>
  <c r="T138" i="12" s="1"/>
  <c r="U138" i="12" s="1"/>
  <c r="R142" i="12"/>
  <c r="T142" i="12" s="1"/>
  <c r="U142" i="12" s="1"/>
  <c r="R146" i="12"/>
  <c r="T146" i="12" s="1"/>
  <c r="U146" i="12" s="1"/>
  <c r="R150" i="12"/>
  <c r="T150" i="12" s="1"/>
  <c r="U150" i="12" s="1"/>
  <c r="R154" i="12"/>
  <c r="T154" i="12" s="1"/>
  <c r="U154" i="12" s="1"/>
  <c r="R155" i="12"/>
  <c r="T155" i="12" s="1"/>
  <c r="U155" i="12" s="1"/>
  <c r="R159" i="12"/>
  <c r="R163" i="12"/>
  <c r="R167" i="12"/>
  <c r="R171" i="12"/>
  <c r="R172" i="12"/>
  <c r="T172" i="12" s="1"/>
  <c r="U172" i="12" s="1"/>
  <c r="R176" i="12"/>
  <c r="T176" i="12" s="1"/>
  <c r="U176" i="12" s="1"/>
  <c r="R180" i="12"/>
  <c r="T180" i="12" s="1"/>
  <c r="U180" i="12" s="1"/>
  <c r="R184" i="12"/>
  <c r="T184" i="12" s="1"/>
  <c r="U184" i="12" s="1"/>
  <c r="R188" i="12"/>
  <c r="T188" i="12" s="1"/>
  <c r="U188" i="12" s="1"/>
  <c r="R192" i="12"/>
  <c r="R196" i="12"/>
  <c r="T196" i="12" s="1"/>
  <c r="U196" i="12" s="1"/>
  <c r="R200" i="12"/>
  <c r="T200" i="12" s="1"/>
  <c r="U200" i="12" s="1"/>
  <c r="R204" i="12"/>
  <c r="R208" i="12"/>
  <c r="T208" i="12" s="1"/>
  <c r="U208" i="12" s="1"/>
  <c r="R212" i="12"/>
  <c r="T212" i="12" s="1"/>
  <c r="U212" i="12" s="1"/>
  <c r="R216" i="12"/>
  <c r="T216" i="12" s="1"/>
  <c r="U216" i="12" s="1"/>
  <c r="R128" i="12"/>
  <c r="T128" i="12" s="1"/>
  <c r="U128" i="12" s="1"/>
  <c r="R132" i="12"/>
  <c r="T132" i="12" s="1"/>
  <c r="U132" i="12" s="1"/>
  <c r="R137" i="12"/>
  <c r="T137" i="12" s="1"/>
  <c r="U137" i="12" s="1"/>
  <c r="R141" i="12"/>
  <c r="T141" i="12" s="1"/>
  <c r="U141" i="12" s="1"/>
  <c r="R145" i="12"/>
  <c r="T145" i="12" s="1"/>
  <c r="U145" i="12" s="1"/>
  <c r="R149" i="12"/>
  <c r="T149" i="12" s="1"/>
  <c r="U149" i="12" s="1"/>
  <c r="R153" i="12"/>
  <c r="T153" i="12" s="1"/>
  <c r="U153" i="12" s="1"/>
  <c r="R158" i="12"/>
  <c r="T158" i="12" s="1"/>
  <c r="U158" i="12" s="1"/>
  <c r="R162" i="12"/>
  <c r="T162" i="12" s="1"/>
  <c r="U162" i="12" s="1"/>
  <c r="R166" i="12"/>
  <c r="T166" i="12" s="1"/>
  <c r="U166" i="12" s="1"/>
  <c r="R170" i="12"/>
  <c r="T170" i="12" s="1"/>
  <c r="U170" i="12" s="1"/>
  <c r="T171" i="12"/>
  <c r="U171" i="12" s="1"/>
  <c r="R175" i="12"/>
  <c r="T175" i="12" s="1"/>
  <c r="U175" i="12" s="1"/>
  <c r="R179" i="12"/>
  <c r="T179" i="12" s="1"/>
  <c r="U179" i="12" s="1"/>
  <c r="R183" i="12"/>
  <c r="T183" i="12" s="1"/>
  <c r="U183" i="12" s="1"/>
  <c r="R187" i="12"/>
  <c r="T187" i="12" s="1"/>
  <c r="U187" i="12" s="1"/>
  <c r="R191" i="12"/>
  <c r="T191" i="12" s="1"/>
  <c r="U191" i="12" s="1"/>
  <c r="R195" i="12"/>
  <c r="T195" i="12" s="1"/>
  <c r="U195" i="12" s="1"/>
  <c r="R199" i="12"/>
  <c r="T199" i="12" s="1"/>
  <c r="U199" i="12" s="1"/>
  <c r="R203" i="12"/>
  <c r="T203" i="12" s="1"/>
  <c r="U203" i="12" s="1"/>
  <c r="R207" i="12"/>
  <c r="T207" i="12" s="1"/>
  <c r="U207" i="12" s="1"/>
  <c r="R211" i="12"/>
  <c r="T211" i="12" s="1"/>
  <c r="U211" i="12" s="1"/>
  <c r="R215" i="12"/>
  <c r="T215" i="12" s="1"/>
  <c r="U215" i="12" s="1"/>
  <c r="R144" i="12"/>
  <c r="T144" i="12" s="1"/>
  <c r="U144" i="12" s="1"/>
  <c r="R169" i="12"/>
  <c r="T169" i="12" s="1"/>
  <c r="U169" i="12" s="1"/>
  <c r="R178" i="12"/>
  <c r="T178" i="12" s="1"/>
  <c r="U178" i="12" s="1"/>
  <c r="R194" i="12"/>
  <c r="T194" i="12" s="1"/>
  <c r="U194" i="12" s="1"/>
  <c r="R210" i="12"/>
  <c r="T210" i="12" s="1"/>
  <c r="U210" i="12" s="1"/>
  <c r="R217" i="12"/>
  <c r="T217" i="12" s="1"/>
  <c r="U217" i="12" s="1"/>
  <c r="R221" i="12"/>
  <c r="T221" i="12" s="1"/>
  <c r="U221" i="12" s="1"/>
  <c r="R225" i="12"/>
  <c r="T225" i="12" s="1"/>
  <c r="U225" i="12" s="1"/>
  <c r="R229" i="12"/>
  <c r="R233" i="12"/>
  <c r="T233" i="12" s="1"/>
  <c r="U233" i="12" s="1"/>
  <c r="R237" i="12"/>
  <c r="T237" i="12" s="1"/>
  <c r="U237" i="12" s="1"/>
  <c r="R241" i="12"/>
  <c r="R245" i="12"/>
  <c r="T245" i="12" s="1"/>
  <c r="U245" i="12" s="1"/>
  <c r="R249" i="12"/>
  <c r="R253" i="12"/>
  <c r="T253" i="12" s="1"/>
  <c r="U253" i="12" s="1"/>
  <c r="R257" i="12"/>
  <c r="T257" i="12" s="1"/>
  <c r="U257" i="12" s="1"/>
  <c r="R261" i="12"/>
  <c r="T261" i="12" s="1"/>
  <c r="U261" i="12" s="1"/>
  <c r="R265" i="12"/>
  <c r="T265" i="12" s="1"/>
  <c r="U265" i="12" s="1"/>
  <c r="R269" i="12"/>
  <c r="T269" i="12" s="1"/>
  <c r="U269" i="12" s="1"/>
  <c r="R273" i="12"/>
  <c r="T273" i="12" s="1"/>
  <c r="U273" i="12" s="1"/>
  <c r="R277" i="12"/>
  <c r="T277" i="12" s="1"/>
  <c r="U277" i="12" s="1"/>
  <c r="R281" i="12"/>
  <c r="T281" i="12" s="1"/>
  <c r="U281" i="12" s="1"/>
  <c r="R286" i="12"/>
  <c r="T286" i="12" s="1"/>
  <c r="U286" i="12" s="1"/>
  <c r="R290" i="12"/>
  <c r="T290" i="12" s="1"/>
  <c r="U290" i="12" s="1"/>
  <c r="R294" i="12"/>
  <c r="T294" i="12" s="1"/>
  <c r="U294" i="12" s="1"/>
  <c r="R298" i="12"/>
  <c r="T298" i="12" s="1"/>
  <c r="U298" i="12" s="1"/>
  <c r="R302" i="12"/>
  <c r="T302" i="12" s="1"/>
  <c r="U302" i="12" s="1"/>
  <c r="R306" i="12"/>
  <c r="T306" i="12" s="1"/>
  <c r="U306" i="12" s="1"/>
  <c r="R310" i="12"/>
  <c r="R311" i="12"/>
  <c r="T311" i="12" s="1"/>
  <c r="U311" i="12" s="1"/>
  <c r="R315" i="12"/>
  <c r="T315" i="12" s="1"/>
  <c r="U315" i="12" s="1"/>
  <c r="R319" i="12"/>
  <c r="T319" i="12" s="1"/>
  <c r="U319" i="12" s="1"/>
  <c r="R323" i="12"/>
  <c r="T323" i="12" s="1"/>
  <c r="U323" i="12" s="1"/>
  <c r="R327" i="12"/>
  <c r="T327" i="12" s="1"/>
  <c r="U327" i="12" s="1"/>
  <c r="R331" i="12"/>
  <c r="T331" i="12" s="1"/>
  <c r="U331" i="12" s="1"/>
  <c r="R335" i="12"/>
  <c r="T335" i="12" s="1"/>
  <c r="U335" i="12" s="1"/>
  <c r="R339" i="12"/>
  <c r="T339" i="12" s="1"/>
  <c r="U339" i="12" s="1"/>
  <c r="R344" i="12"/>
  <c r="T344" i="12" s="1"/>
  <c r="U344" i="12" s="1"/>
  <c r="R348" i="12"/>
  <c r="T348" i="12" s="1"/>
  <c r="U348" i="12" s="1"/>
  <c r="R352" i="12"/>
  <c r="T352" i="12" s="1"/>
  <c r="U352" i="12" s="1"/>
  <c r="R356" i="12"/>
  <c r="T356" i="12" s="1"/>
  <c r="U356" i="12" s="1"/>
  <c r="R360" i="12"/>
  <c r="R206" i="12"/>
  <c r="T206" i="12" s="1"/>
  <c r="U206" i="12" s="1"/>
  <c r="R222" i="12"/>
  <c r="T222" i="12" s="1"/>
  <c r="U222" i="12" s="1"/>
  <c r="R238" i="12"/>
  <c r="T238" i="12" s="1"/>
  <c r="U238" i="12" s="1"/>
  <c r="R246" i="12"/>
  <c r="T246" i="12" s="1"/>
  <c r="U246" i="12" s="1"/>
  <c r="R262" i="12"/>
  <c r="T262" i="12" s="1"/>
  <c r="U262" i="12" s="1"/>
  <c r="R270" i="12"/>
  <c r="T270" i="12" s="1"/>
  <c r="U270" i="12" s="1"/>
  <c r="R287" i="12"/>
  <c r="T287" i="12" s="1"/>
  <c r="U287" i="12" s="1"/>
  <c r="R303" i="12"/>
  <c r="T303" i="12" s="1"/>
  <c r="U303" i="12" s="1"/>
  <c r="R332" i="12"/>
  <c r="T332" i="12" s="1"/>
  <c r="U332" i="12" s="1"/>
  <c r="R340" i="12"/>
  <c r="T340" i="12" s="1"/>
  <c r="U340" i="12" s="1"/>
  <c r="R148" i="12"/>
  <c r="T148" i="12" s="1"/>
  <c r="U148" i="12" s="1"/>
  <c r="R157" i="12"/>
  <c r="T157" i="12" s="1"/>
  <c r="U157" i="12" s="1"/>
  <c r="R182" i="12"/>
  <c r="T182" i="12" s="1"/>
  <c r="U182" i="12" s="1"/>
  <c r="R198" i="12"/>
  <c r="T198" i="12" s="1"/>
  <c r="U198" i="12" s="1"/>
  <c r="R214" i="12"/>
  <c r="T214" i="12" s="1"/>
  <c r="U214" i="12" s="1"/>
  <c r="R220" i="12"/>
  <c r="T220" i="12" s="1"/>
  <c r="U220" i="12" s="1"/>
  <c r="R224" i="12"/>
  <c r="T224" i="12" s="1"/>
  <c r="U224" i="12" s="1"/>
  <c r="R228" i="12"/>
  <c r="T228" i="12" s="1"/>
  <c r="U228" i="12" s="1"/>
  <c r="R232" i="12"/>
  <c r="T232" i="12" s="1"/>
  <c r="U232" i="12" s="1"/>
  <c r="R236" i="12"/>
  <c r="T236" i="12" s="1"/>
  <c r="U236" i="12" s="1"/>
  <c r="R240" i="12"/>
  <c r="T240" i="12" s="1"/>
  <c r="U240" i="12" s="1"/>
  <c r="R244" i="12"/>
  <c r="T244" i="12" s="1"/>
  <c r="U244" i="12" s="1"/>
  <c r="R248" i="12"/>
  <c r="T248" i="12" s="1"/>
  <c r="U248" i="12" s="1"/>
  <c r="R252" i="12"/>
  <c r="T252" i="12" s="1"/>
  <c r="U252" i="12" s="1"/>
  <c r="R256" i="12"/>
  <c r="T256" i="12" s="1"/>
  <c r="U256" i="12" s="1"/>
  <c r="R260" i="12"/>
  <c r="T260" i="12" s="1"/>
  <c r="U260" i="12" s="1"/>
  <c r="R264" i="12"/>
  <c r="T264" i="12" s="1"/>
  <c r="U264" i="12" s="1"/>
  <c r="R268" i="12"/>
  <c r="T268" i="12" s="1"/>
  <c r="U268" i="12" s="1"/>
  <c r="R272" i="12"/>
  <c r="T272" i="12" s="1"/>
  <c r="U272" i="12" s="1"/>
  <c r="R276" i="12"/>
  <c r="T276" i="12" s="1"/>
  <c r="U276" i="12" s="1"/>
  <c r="R280" i="12"/>
  <c r="T280" i="12" s="1"/>
  <c r="U280" i="12" s="1"/>
  <c r="R285" i="12"/>
  <c r="T285" i="12" s="1"/>
  <c r="U285" i="12" s="1"/>
  <c r="R289" i="12"/>
  <c r="T289" i="12" s="1"/>
  <c r="U289" i="12" s="1"/>
  <c r="R293" i="12"/>
  <c r="T293" i="12" s="1"/>
  <c r="U293" i="12" s="1"/>
  <c r="R297" i="12"/>
  <c r="T297" i="12" s="1"/>
  <c r="U297" i="12" s="1"/>
  <c r="R301" i="12"/>
  <c r="T301" i="12" s="1"/>
  <c r="U301" i="12" s="1"/>
  <c r="R305" i="12"/>
  <c r="T305" i="12" s="1"/>
  <c r="U305" i="12" s="1"/>
  <c r="R309" i="12"/>
  <c r="T309" i="12" s="1"/>
  <c r="U309" i="12" s="1"/>
  <c r="T310" i="12"/>
  <c r="U310" i="12" s="1"/>
  <c r="R314" i="12"/>
  <c r="T314" i="12" s="1"/>
  <c r="U314" i="12" s="1"/>
  <c r="R318" i="12"/>
  <c r="T318" i="12" s="1"/>
  <c r="U318" i="12" s="1"/>
  <c r="R322" i="12"/>
  <c r="T322" i="12" s="1"/>
  <c r="U322" i="12" s="1"/>
  <c r="R326" i="12"/>
  <c r="T326" i="12" s="1"/>
  <c r="U326" i="12" s="1"/>
  <c r="R330" i="12"/>
  <c r="T330" i="12" s="1"/>
  <c r="U330" i="12" s="1"/>
  <c r="R334" i="12"/>
  <c r="T334" i="12" s="1"/>
  <c r="U334" i="12" s="1"/>
  <c r="R338" i="12"/>
  <c r="T338" i="12" s="1"/>
  <c r="U338" i="12" s="1"/>
  <c r="R342" i="12"/>
  <c r="T342" i="12" s="1"/>
  <c r="U342" i="12" s="1"/>
  <c r="R343" i="12"/>
  <c r="T343" i="12" s="1"/>
  <c r="U343" i="12" s="1"/>
  <c r="R347" i="12"/>
  <c r="T347" i="12" s="1"/>
  <c r="U347" i="12" s="1"/>
  <c r="R351" i="12"/>
  <c r="T351" i="12" s="1"/>
  <c r="U351" i="12" s="1"/>
  <c r="R355" i="12"/>
  <c r="T355" i="12" s="1"/>
  <c r="U355" i="12" s="1"/>
  <c r="R359" i="12"/>
  <c r="T359" i="12" s="1"/>
  <c r="U359" i="12" s="1"/>
  <c r="R165" i="12"/>
  <c r="T165" i="12" s="1"/>
  <c r="U165" i="12" s="1"/>
  <c r="R190" i="12"/>
  <c r="T190" i="12" s="1"/>
  <c r="U190" i="12" s="1"/>
  <c r="R218" i="12"/>
  <c r="R230" i="12"/>
  <c r="T230" i="12" s="1"/>
  <c r="U230" i="12" s="1"/>
  <c r="R254" i="12"/>
  <c r="R266" i="12"/>
  <c r="T266" i="12" s="1"/>
  <c r="U266" i="12" s="1"/>
  <c r="R274" i="12"/>
  <c r="T274" i="12" s="1"/>
  <c r="U274" i="12" s="1"/>
  <c r="R282" i="12"/>
  <c r="T282" i="12" s="1"/>
  <c r="U282" i="12" s="1"/>
  <c r="R283" i="12"/>
  <c r="T283" i="12" s="1"/>
  <c r="U283" i="12" s="1"/>
  <c r="R295" i="12"/>
  <c r="T295" i="12" s="1"/>
  <c r="U295" i="12" s="1"/>
  <c r="R307" i="12"/>
  <c r="T307" i="12" s="1"/>
  <c r="U307" i="12" s="1"/>
  <c r="R312" i="12"/>
  <c r="T312" i="12" s="1"/>
  <c r="U312" i="12" s="1"/>
  <c r="R320" i="12"/>
  <c r="T320" i="12" s="1"/>
  <c r="U320" i="12" s="1"/>
  <c r="R324" i="12"/>
  <c r="T324" i="12" s="1"/>
  <c r="U324" i="12" s="1"/>
  <c r="R345" i="12"/>
  <c r="T345" i="12" s="1"/>
  <c r="U345" i="12" s="1"/>
  <c r="R127" i="12"/>
  <c r="T127" i="12" s="1"/>
  <c r="U127" i="12" s="1"/>
  <c r="R136" i="12"/>
  <c r="T136" i="12" s="1"/>
  <c r="U136" i="12" s="1"/>
  <c r="R152" i="12"/>
  <c r="T152" i="12" s="1"/>
  <c r="U152" i="12" s="1"/>
  <c r="R161" i="12"/>
  <c r="T161" i="12" s="1"/>
  <c r="U161" i="12" s="1"/>
  <c r="R186" i="12"/>
  <c r="T186" i="12" s="1"/>
  <c r="U186" i="12" s="1"/>
  <c r="R202" i="12"/>
  <c r="T202" i="12" s="1"/>
  <c r="U202" i="12" s="1"/>
  <c r="R219" i="12"/>
  <c r="T219" i="12" s="1"/>
  <c r="U219" i="12" s="1"/>
  <c r="R223" i="12"/>
  <c r="T223" i="12" s="1"/>
  <c r="U223" i="12" s="1"/>
  <c r="R227" i="12"/>
  <c r="T227" i="12" s="1"/>
  <c r="U227" i="12" s="1"/>
  <c r="R231" i="12"/>
  <c r="T231" i="12" s="1"/>
  <c r="U231" i="12" s="1"/>
  <c r="R235" i="12"/>
  <c r="T235" i="12" s="1"/>
  <c r="U235" i="12" s="1"/>
  <c r="R239" i="12"/>
  <c r="T239" i="12" s="1"/>
  <c r="U239" i="12" s="1"/>
  <c r="R243" i="12"/>
  <c r="T243" i="12" s="1"/>
  <c r="U243" i="12" s="1"/>
  <c r="R247" i="12"/>
  <c r="R251" i="12"/>
  <c r="T251" i="12" s="1"/>
  <c r="U251" i="12" s="1"/>
  <c r="R255" i="12"/>
  <c r="T255" i="12" s="1"/>
  <c r="U255" i="12" s="1"/>
  <c r="R259" i="12"/>
  <c r="T259" i="12" s="1"/>
  <c r="U259" i="12" s="1"/>
  <c r="R263" i="12"/>
  <c r="R267" i="12"/>
  <c r="T267" i="12" s="1"/>
  <c r="U267" i="12" s="1"/>
  <c r="R271" i="12"/>
  <c r="T271" i="12" s="1"/>
  <c r="U271" i="12" s="1"/>
  <c r="R275" i="12"/>
  <c r="T275" i="12" s="1"/>
  <c r="U275" i="12" s="1"/>
  <c r="R279" i="12"/>
  <c r="T279" i="12" s="1"/>
  <c r="U279" i="12" s="1"/>
  <c r="R284" i="12"/>
  <c r="T284" i="12" s="1"/>
  <c r="U284" i="12" s="1"/>
  <c r="R288" i="12"/>
  <c r="T288" i="12" s="1"/>
  <c r="U288" i="12" s="1"/>
  <c r="R292" i="12"/>
  <c r="T292" i="12" s="1"/>
  <c r="U292" i="12" s="1"/>
  <c r="R296" i="12"/>
  <c r="T296" i="12" s="1"/>
  <c r="U296" i="12" s="1"/>
  <c r="R300" i="12"/>
  <c r="T300" i="12" s="1"/>
  <c r="U300" i="12" s="1"/>
  <c r="R304" i="12"/>
  <c r="T304" i="12" s="1"/>
  <c r="U304" i="12" s="1"/>
  <c r="R308" i="12"/>
  <c r="T308" i="12" s="1"/>
  <c r="U308" i="12" s="1"/>
  <c r="R313" i="12"/>
  <c r="T313" i="12" s="1"/>
  <c r="U313" i="12" s="1"/>
  <c r="R317" i="12"/>
  <c r="T317" i="12" s="1"/>
  <c r="U317" i="12" s="1"/>
  <c r="R321" i="12"/>
  <c r="T321" i="12" s="1"/>
  <c r="U321" i="12" s="1"/>
  <c r="R325" i="12"/>
  <c r="T325" i="12" s="1"/>
  <c r="U325" i="12" s="1"/>
  <c r="R329" i="12"/>
  <c r="T329" i="12" s="1"/>
  <c r="U329" i="12" s="1"/>
  <c r="R333" i="12"/>
  <c r="T333" i="12" s="1"/>
  <c r="U333" i="12" s="1"/>
  <c r="R337" i="12"/>
  <c r="T337" i="12" s="1"/>
  <c r="U337" i="12" s="1"/>
  <c r="R341" i="12"/>
  <c r="T341" i="12" s="1"/>
  <c r="U341" i="12" s="1"/>
  <c r="R346" i="12"/>
  <c r="T346" i="12" s="1"/>
  <c r="U346" i="12" s="1"/>
  <c r="R350" i="12"/>
  <c r="T350" i="12" s="1"/>
  <c r="U350" i="12" s="1"/>
  <c r="R354" i="12"/>
  <c r="T354" i="12" s="1"/>
  <c r="U354" i="12" s="1"/>
  <c r="R358" i="12"/>
  <c r="T358" i="12" s="1"/>
  <c r="U358" i="12" s="1"/>
  <c r="R131" i="12"/>
  <c r="T131" i="12" s="1"/>
  <c r="U131" i="12" s="1"/>
  <c r="R140" i="12"/>
  <c r="T140" i="12" s="1"/>
  <c r="U140" i="12" s="1"/>
  <c r="R174" i="12"/>
  <c r="T174" i="12" s="1"/>
  <c r="U174" i="12" s="1"/>
  <c r="R226" i="12"/>
  <c r="T226" i="12" s="1"/>
  <c r="U226" i="12" s="1"/>
  <c r="R234" i="12"/>
  <c r="R242" i="12"/>
  <c r="T242" i="12" s="1"/>
  <c r="U242" i="12" s="1"/>
  <c r="R250" i="12"/>
  <c r="T250" i="12" s="1"/>
  <c r="U250" i="12" s="1"/>
  <c r="R258" i="12"/>
  <c r="T258" i="12" s="1"/>
  <c r="U258" i="12" s="1"/>
  <c r="R278" i="12"/>
  <c r="T278" i="12" s="1"/>
  <c r="U278" i="12" s="1"/>
  <c r="R291" i="12"/>
  <c r="T291" i="12" s="1"/>
  <c r="U291" i="12" s="1"/>
  <c r="R299" i="12"/>
  <c r="T299" i="12" s="1"/>
  <c r="U299" i="12" s="1"/>
  <c r="R316" i="12"/>
  <c r="T316" i="12" s="1"/>
  <c r="U316" i="12" s="1"/>
  <c r="R328" i="12"/>
  <c r="T328" i="12" s="1"/>
  <c r="U328" i="12" s="1"/>
  <c r="R336" i="12"/>
  <c r="T336" i="12" s="1"/>
  <c r="U336" i="12" s="1"/>
  <c r="R349" i="12"/>
  <c r="T349" i="12" s="1"/>
  <c r="U349" i="12" s="1"/>
  <c r="R361" i="12"/>
  <c r="T361" i="12" s="1"/>
  <c r="U361" i="12" s="1"/>
  <c r="R353" i="12"/>
  <c r="T353" i="12" s="1"/>
  <c r="U353" i="12" s="1"/>
  <c r="R357" i="12"/>
  <c r="T357" i="12" s="1"/>
  <c r="U357" i="12" s="1"/>
  <c r="T229" i="12"/>
  <c r="U229" i="12" s="1"/>
  <c r="T204" i="12"/>
  <c r="U204" i="12" s="1"/>
  <c r="T167" i="12"/>
  <c r="U167" i="12" s="1"/>
  <c r="T218" i="12"/>
  <c r="U218" i="12" s="1"/>
  <c r="T192" i="12"/>
  <c r="U192" i="12" s="1"/>
  <c r="T360" i="12"/>
  <c r="U360" i="12" s="1"/>
  <c r="T247" i="12"/>
  <c r="U247" i="12" s="1"/>
  <c r="T241" i="12"/>
  <c r="U241" i="12" s="1"/>
  <c r="T163" i="12"/>
  <c r="U163" i="12" s="1"/>
  <c r="T263" i="12"/>
  <c r="U263" i="12" s="1"/>
  <c r="T249" i="12"/>
  <c r="U249" i="12" s="1"/>
  <c r="T168" i="12"/>
  <c r="U168" i="12" s="1"/>
  <c r="T254" i="12"/>
  <c r="U254" i="12" s="1"/>
  <c r="T159" i="12"/>
  <c r="U159" i="12" s="1"/>
  <c r="T234" i="12"/>
  <c r="U234" i="12" s="1"/>
  <c r="P2" i="1"/>
  <c r="P6" i="1"/>
  <c r="S6" i="1" s="1"/>
  <c r="P10" i="1"/>
  <c r="S10" i="1" s="1"/>
  <c r="P14" i="1"/>
  <c r="K124" i="5"/>
  <c r="L124" i="5" s="1"/>
  <c r="K120" i="5"/>
  <c r="L120" i="5" s="1"/>
  <c r="K116" i="5"/>
  <c r="L116" i="5" s="1"/>
  <c r="K112" i="5"/>
  <c r="L112" i="5" s="1"/>
  <c r="K108" i="5"/>
  <c r="L108" i="5" s="1"/>
  <c r="K104" i="5"/>
  <c r="L104" i="5" s="1"/>
  <c r="K100" i="5"/>
  <c r="L100" i="5" s="1"/>
  <c r="K96" i="5"/>
  <c r="L96" i="5" s="1"/>
  <c r="K92" i="5"/>
  <c r="L92" i="5" s="1"/>
  <c r="K88" i="5"/>
  <c r="L88" i="5" s="1"/>
  <c r="K84" i="5"/>
  <c r="L84" i="5" s="1"/>
  <c r="K80" i="5"/>
  <c r="L80" i="5" s="1"/>
  <c r="K76" i="5"/>
  <c r="L76" i="5" s="1"/>
  <c r="K72" i="5"/>
  <c r="L72" i="5" s="1"/>
  <c r="K68" i="5"/>
  <c r="L68" i="5" s="1"/>
  <c r="K64" i="5"/>
  <c r="L64" i="5" s="1"/>
  <c r="K60" i="5"/>
  <c r="L60" i="5" s="1"/>
  <c r="K56" i="5"/>
  <c r="L56" i="5" s="1"/>
  <c r="K52" i="5"/>
  <c r="L52" i="5" s="1"/>
  <c r="K48" i="5"/>
  <c r="L48" i="5" s="1"/>
  <c r="K44" i="5"/>
  <c r="L44" i="5" s="1"/>
  <c r="K40" i="5"/>
  <c r="L40" i="5" s="1"/>
  <c r="K36" i="5"/>
  <c r="L36" i="5" s="1"/>
  <c r="K32" i="5"/>
  <c r="L32" i="5" s="1"/>
  <c r="K28" i="5"/>
  <c r="L28" i="5" s="1"/>
  <c r="K24" i="5"/>
  <c r="L24" i="5" s="1"/>
  <c r="K20" i="5"/>
  <c r="L20" i="5" s="1"/>
  <c r="K16" i="5"/>
  <c r="L16" i="5" s="1"/>
  <c r="K12" i="5"/>
  <c r="L12" i="5" s="1"/>
  <c r="K8" i="5"/>
  <c r="L8" i="5" s="1"/>
  <c r="K4" i="5"/>
  <c r="L4" i="5" s="1"/>
  <c r="P24" i="1"/>
  <c r="P28" i="1"/>
  <c r="S28" i="1" s="1"/>
  <c r="P32" i="1"/>
  <c r="S32" i="1" s="1"/>
  <c r="P36" i="1"/>
  <c r="S36" i="1" s="1"/>
  <c r="P40" i="1"/>
  <c r="P44" i="1"/>
  <c r="S44" i="1" s="1"/>
  <c r="R44" i="1" s="1"/>
  <c r="Q44" i="1" s="1"/>
  <c r="P48" i="1"/>
  <c r="S48" i="1" s="1"/>
  <c r="P52" i="1"/>
  <c r="S52" i="1" s="1"/>
  <c r="E52" i="1" s="1"/>
  <c r="P56" i="1"/>
  <c r="P27" i="1"/>
  <c r="P39" i="1"/>
  <c r="S39" i="1" s="1"/>
  <c r="P51" i="1"/>
  <c r="S51" i="1" s="1"/>
  <c r="P25" i="1"/>
  <c r="P29" i="1"/>
  <c r="P33" i="1"/>
  <c r="S33" i="1" s="1"/>
  <c r="P37" i="1"/>
  <c r="P41" i="1"/>
  <c r="S41" i="1" s="1"/>
  <c r="P45" i="1"/>
  <c r="S45" i="1" s="1"/>
  <c r="P49" i="1"/>
  <c r="P53" i="1"/>
  <c r="P57" i="1"/>
  <c r="S57" i="1" s="1"/>
  <c r="U57" i="1" s="1"/>
  <c r="P31" i="1"/>
  <c r="S31" i="1" s="1"/>
  <c r="P43" i="1"/>
  <c r="S43" i="1" s="1"/>
  <c r="P55" i="1"/>
  <c r="S55" i="1" s="1"/>
  <c r="P26" i="1"/>
  <c r="S26" i="1" s="1"/>
  <c r="P30" i="1"/>
  <c r="P34" i="1"/>
  <c r="S34" i="1" s="1"/>
  <c r="P38" i="1"/>
  <c r="S38" i="1" s="1"/>
  <c r="E38" i="1" s="1"/>
  <c r="P42" i="1"/>
  <c r="P46" i="1"/>
  <c r="P50" i="1"/>
  <c r="P54" i="1"/>
  <c r="S54" i="1" s="1"/>
  <c r="R54" i="1" s="1"/>
  <c r="Q54" i="1" s="1"/>
  <c r="P58" i="1"/>
  <c r="P23" i="1"/>
  <c r="P35" i="1"/>
  <c r="S35" i="1" s="1"/>
  <c r="P47" i="1"/>
  <c r="S47" i="1" s="1"/>
  <c r="P3" i="1"/>
  <c r="S3" i="1" s="1"/>
  <c r="E3" i="1" s="1"/>
  <c r="P7" i="1"/>
  <c r="P11" i="1"/>
  <c r="S11" i="1" s="1"/>
  <c r="E11" i="1" s="1"/>
  <c r="P15" i="1"/>
  <c r="S15" i="1" s="1"/>
  <c r="P19" i="1"/>
  <c r="S19" i="1" s="1"/>
  <c r="R19" i="1" s="1"/>
  <c r="Q19" i="1" s="1"/>
  <c r="P22" i="1"/>
  <c r="S22" i="1" s="1"/>
  <c r="E22" i="1" s="1"/>
  <c r="C1" i="5"/>
  <c r="S53" i="1"/>
  <c r="U53" i="1" s="1"/>
  <c r="S23" i="1"/>
  <c r="E23" i="1" s="1"/>
  <c r="S29" i="1"/>
  <c r="S46" i="1"/>
  <c r="S37" i="1"/>
  <c r="S24" i="1"/>
  <c r="S42" i="1"/>
  <c r="S56" i="1"/>
  <c r="S30" i="1"/>
  <c r="S58" i="1"/>
  <c r="S40" i="1"/>
  <c r="S50" i="1"/>
  <c r="S27" i="1"/>
  <c r="E27" i="1" s="1"/>
  <c r="B1" i="5"/>
  <c r="A3" i="3"/>
  <c r="S49" i="1"/>
  <c r="S20" i="1"/>
  <c r="S16" i="1"/>
  <c r="S12" i="1"/>
  <c r="S4" i="1"/>
  <c r="S17" i="1"/>
  <c r="S9" i="1"/>
  <c r="C21" i="3"/>
  <c r="S18" i="1"/>
  <c r="S14" i="1"/>
  <c r="S2" i="1"/>
  <c r="B1" i="12"/>
  <c r="S7" i="1"/>
  <c r="B7" i="5" l="1"/>
  <c r="B9" i="5" s="1"/>
  <c r="D35" i="3" s="1"/>
  <c r="B3" i="5"/>
  <c r="B35" i="3" s="1"/>
  <c r="S25" i="1"/>
  <c r="R25" i="1" s="1"/>
  <c r="Q25" i="1" s="1"/>
  <c r="E39" i="1"/>
  <c r="R39" i="1"/>
  <c r="Q39" i="1" s="1"/>
  <c r="B6" i="12"/>
  <c r="B25" i="12" s="1"/>
  <c r="B5" i="5"/>
  <c r="U39" i="1"/>
  <c r="Y364" i="12"/>
  <c r="X367" i="12"/>
  <c r="Y370" i="12"/>
  <c r="Y374" i="12"/>
  <c r="Y378" i="12"/>
  <c r="X381" i="12"/>
  <c r="X383" i="12"/>
  <c r="Y384" i="12"/>
  <c r="X385" i="12"/>
  <c r="Y386" i="12"/>
  <c r="X391" i="12"/>
  <c r="Y392" i="12"/>
  <c r="Y402" i="12"/>
  <c r="Y362" i="12"/>
  <c r="Y366" i="12"/>
  <c r="Z367" i="12"/>
  <c r="S367" i="12" s="1"/>
  <c r="E367" i="12" s="1"/>
  <c r="Y368" i="12"/>
  <c r="Y372" i="12"/>
  <c r="Z375" i="12"/>
  <c r="S375" i="12" s="1"/>
  <c r="E375" i="12" s="1"/>
  <c r="Y376" i="12"/>
  <c r="Z380" i="12"/>
  <c r="S380" i="12" s="1"/>
  <c r="E380" i="12" s="1"/>
  <c r="Z381" i="12"/>
  <c r="S381" i="12" s="1"/>
  <c r="E381" i="12" s="1"/>
  <c r="X387" i="12"/>
  <c r="Z388" i="12"/>
  <c r="S388" i="12" s="1"/>
  <c r="E388" i="12" s="1"/>
  <c r="X393" i="12"/>
  <c r="Y400" i="12"/>
  <c r="Z401" i="12"/>
  <c r="S401" i="12" s="1"/>
  <c r="E401" i="12" s="1"/>
  <c r="X401" i="12"/>
  <c r="X399" i="12"/>
  <c r="Z397" i="12"/>
  <c r="S397" i="12" s="1"/>
  <c r="E397" i="12" s="1"/>
  <c r="Y395" i="12"/>
  <c r="X394" i="12"/>
  <c r="Y391" i="12"/>
  <c r="X390" i="12"/>
  <c r="X388" i="12"/>
  <c r="Y385" i="12"/>
  <c r="Y383" i="12"/>
  <c r="Y381" i="12"/>
  <c r="Y379" i="12"/>
  <c r="Z377" i="12"/>
  <c r="S377" i="12" s="1"/>
  <c r="E377" i="12" s="1"/>
  <c r="X375" i="12"/>
  <c r="X372" i="12"/>
  <c r="AA372" i="12" s="1"/>
  <c r="X368" i="12"/>
  <c r="Y365" i="12"/>
  <c r="Z363" i="12"/>
  <c r="S363" i="12" s="1"/>
  <c r="E363" i="12" s="1"/>
  <c r="X403" i="12"/>
  <c r="Y401" i="12"/>
  <c r="Y399" i="12"/>
  <c r="X398" i="12"/>
  <c r="X396" i="12"/>
  <c r="Y394" i="12"/>
  <c r="X392" i="12"/>
  <c r="AA392" i="12" s="1"/>
  <c r="Y390" i="12"/>
  <c r="Y388" i="12"/>
  <c r="X386" i="12"/>
  <c r="X384" i="12"/>
  <c r="AA384" i="12" s="1"/>
  <c r="Y380" i="12"/>
  <c r="X378" i="12"/>
  <c r="AA378" i="12" s="1"/>
  <c r="Y375" i="12"/>
  <c r="X374" i="12"/>
  <c r="AA374" i="12" s="1"/>
  <c r="Z371" i="12"/>
  <c r="S371" i="12" s="1"/>
  <c r="E371" i="12" s="1"/>
  <c r="Y369" i="12"/>
  <c r="X364" i="12"/>
  <c r="Z403" i="12"/>
  <c r="S403" i="12" s="1"/>
  <c r="E403" i="12" s="1"/>
  <c r="X395" i="12"/>
  <c r="X377" i="12"/>
  <c r="X369" i="12"/>
  <c r="X365" i="12"/>
  <c r="AA365" i="12" s="1"/>
  <c r="X363" i="12"/>
  <c r="Z376" i="12"/>
  <c r="S376" i="12" s="1"/>
  <c r="E376" i="12" s="1"/>
  <c r="Z374" i="12"/>
  <c r="S374" i="12" s="1"/>
  <c r="E374" i="12" s="1"/>
  <c r="Z372" i="12"/>
  <c r="S372" i="12" s="1"/>
  <c r="E372" i="12" s="1"/>
  <c r="Z370" i="12"/>
  <c r="S370" i="12" s="1"/>
  <c r="E370" i="12" s="1"/>
  <c r="Z368" i="12"/>
  <c r="S368" i="12" s="1"/>
  <c r="E368" i="12" s="1"/>
  <c r="Z366" i="12"/>
  <c r="S366" i="12" s="1"/>
  <c r="E366" i="12" s="1"/>
  <c r="Z364" i="12"/>
  <c r="S364" i="12" s="1"/>
  <c r="E364" i="12" s="1"/>
  <c r="Z362" i="12"/>
  <c r="S362" i="12" s="1"/>
  <c r="E362" i="12" s="1"/>
  <c r="Z402" i="12"/>
  <c r="S402" i="12" s="1"/>
  <c r="E402" i="12" s="1"/>
  <c r="Z392" i="12"/>
  <c r="S392" i="12" s="1"/>
  <c r="E392" i="12" s="1"/>
  <c r="Z386" i="12"/>
  <c r="S386" i="12" s="1"/>
  <c r="E386" i="12" s="1"/>
  <c r="Z378" i="12"/>
  <c r="S378" i="12" s="1"/>
  <c r="E378" i="12" s="1"/>
  <c r="Z394" i="12"/>
  <c r="S394" i="12" s="1"/>
  <c r="E394" i="12" s="1"/>
  <c r="X400" i="12"/>
  <c r="Y398" i="12"/>
  <c r="Y396" i="12"/>
  <c r="Z393" i="12"/>
  <c r="S393" i="12" s="1"/>
  <c r="E393" i="12" s="1"/>
  <c r="Y389" i="12"/>
  <c r="Y403" i="12"/>
  <c r="Z387" i="12"/>
  <c r="S387" i="12" s="1"/>
  <c r="E387" i="12" s="1"/>
  <c r="X382" i="12"/>
  <c r="X380" i="12"/>
  <c r="X376" i="12"/>
  <c r="AA376" i="12" s="1"/>
  <c r="Z373" i="12"/>
  <c r="S373" i="12" s="1"/>
  <c r="E373" i="12" s="1"/>
  <c r="Y371" i="12"/>
  <c r="Z369" i="12"/>
  <c r="S369" i="12" s="1"/>
  <c r="E369" i="12" s="1"/>
  <c r="Y367" i="12"/>
  <c r="X366" i="12"/>
  <c r="X362" i="12"/>
  <c r="AA362" i="12" s="1"/>
  <c r="X402" i="12"/>
  <c r="Z399" i="12"/>
  <c r="S399" i="12" s="1"/>
  <c r="E399" i="12" s="1"/>
  <c r="Y397" i="12"/>
  <c r="Z395" i="12"/>
  <c r="S395" i="12" s="1"/>
  <c r="E395" i="12" s="1"/>
  <c r="Y393" i="12"/>
  <c r="Z391" i="12"/>
  <c r="S391" i="12" s="1"/>
  <c r="E391" i="12" s="1"/>
  <c r="Z389" i="12"/>
  <c r="S389" i="12" s="1"/>
  <c r="E389" i="12" s="1"/>
  <c r="Y387" i="12"/>
  <c r="Z385" i="12"/>
  <c r="S385" i="12" s="1"/>
  <c r="E385" i="12" s="1"/>
  <c r="Y382" i="12"/>
  <c r="Z379" i="12"/>
  <c r="S379" i="12" s="1"/>
  <c r="E379" i="12" s="1"/>
  <c r="Y377" i="12"/>
  <c r="Y373" i="12"/>
  <c r="X370" i="12"/>
  <c r="AA370" i="12" s="1"/>
  <c r="Z365" i="12"/>
  <c r="S365" i="12" s="1"/>
  <c r="E365" i="12" s="1"/>
  <c r="Y363" i="12"/>
  <c r="X397" i="12"/>
  <c r="Z383" i="12"/>
  <c r="S383" i="12" s="1"/>
  <c r="E383" i="12" s="1"/>
  <c r="X379" i="12"/>
  <c r="X373" i="12"/>
  <c r="X371" i="12"/>
  <c r="Z400" i="12"/>
  <c r="S400" i="12" s="1"/>
  <c r="E400" i="12" s="1"/>
  <c r="X389" i="12"/>
  <c r="Z384" i="12"/>
  <c r="S384" i="12" s="1"/>
  <c r="E384" i="12" s="1"/>
  <c r="Z396" i="12"/>
  <c r="S396" i="12" s="1"/>
  <c r="E396" i="12" s="1"/>
  <c r="Z382" i="12"/>
  <c r="S382" i="12" s="1"/>
  <c r="E382" i="12" s="1"/>
  <c r="Z398" i="12"/>
  <c r="S398" i="12" s="1"/>
  <c r="E398" i="12" s="1"/>
  <c r="Z390" i="12"/>
  <c r="S390" i="12" s="1"/>
  <c r="E390" i="12" s="1"/>
  <c r="R53" i="1"/>
  <c r="Q53" i="1" s="1"/>
  <c r="R23" i="1"/>
  <c r="Q23" i="1" s="1"/>
  <c r="U3" i="1"/>
  <c r="R27" i="1"/>
  <c r="Q27" i="1" s="1"/>
  <c r="U52" i="1"/>
  <c r="E53" i="1"/>
  <c r="E57" i="1"/>
  <c r="R52" i="1"/>
  <c r="Q52" i="1" s="1"/>
  <c r="R57" i="1"/>
  <c r="U19" i="1"/>
  <c r="E19" i="1"/>
  <c r="U23" i="1"/>
  <c r="E44" i="1"/>
  <c r="U44" i="1"/>
  <c r="R11" i="1"/>
  <c r="Q11" i="1" s="1"/>
  <c r="U27" i="1"/>
  <c r="U38" i="1"/>
  <c r="R38" i="1"/>
  <c r="U11" i="1"/>
  <c r="T44" i="1"/>
  <c r="E25" i="1"/>
  <c r="Y129" i="12"/>
  <c r="Z135" i="12"/>
  <c r="S135" i="12" s="1"/>
  <c r="E135" i="12" s="1"/>
  <c r="Y137" i="12"/>
  <c r="Z143" i="12"/>
  <c r="S143" i="12" s="1"/>
  <c r="E143" i="12" s="1"/>
  <c r="Y145" i="12"/>
  <c r="Z151" i="12"/>
  <c r="S151" i="12" s="1"/>
  <c r="E151" i="12" s="1"/>
  <c r="Y153" i="12"/>
  <c r="Y161" i="12"/>
  <c r="Z169" i="12"/>
  <c r="S169" i="12" s="1"/>
  <c r="E169" i="12" s="1"/>
  <c r="Z170" i="12"/>
  <c r="S170" i="12" s="1"/>
  <c r="E170" i="12" s="1"/>
  <c r="Y171" i="12"/>
  <c r="Z175" i="12"/>
  <c r="S175" i="12" s="1"/>
  <c r="E175" i="12" s="1"/>
  <c r="X177" i="12"/>
  <c r="X179" i="12"/>
  <c r="Z181" i="12"/>
  <c r="S181" i="12" s="1"/>
  <c r="E181" i="12" s="1"/>
  <c r="Z183" i="12"/>
  <c r="S183" i="12" s="1"/>
  <c r="E183" i="12" s="1"/>
  <c r="X187" i="12"/>
  <c r="Z190" i="12"/>
  <c r="S190" i="12" s="1"/>
  <c r="E190" i="12" s="1"/>
  <c r="Z193" i="12"/>
  <c r="S193" i="12" s="1"/>
  <c r="E193" i="12" s="1"/>
  <c r="Z195" i="12"/>
  <c r="S195" i="12" s="1"/>
  <c r="E195" i="12" s="1"/>
  <c r="X197" i="12"/>
  <c r="Y199" i="12"/>
  <c r="X203" i="12"/>
  <c r="X206" i="12"/>
  <c r="Z208" i="12"/>
  <c r="S208" i="12" s="1"/>
  <c r="E208" i="12" s="1"/>
  <c r="Y214" i="12"/>
  <c r="X216" i="12"/>
  <c r="Z219" i="12"/>
  <c r="S219" i="12" s="1"/>
  <c r="E219" i="12" s="1"/>
  <c r="Y220" i="12"/>
  <c r="Y226" i="12"/>
  <c r="Y232" i="12"/>
  <c r="X234" i="12"/>
  <c r="Y238" i="12"/>
  <c r="X240" i="12"/>
  <c r="X244" i="12"/>
  <c r="Y248" i="12"/>
  <c r="Z127" i="12"/>
  <c r="S127" i="12" s="1"/>
  <c r="E127" i="12" s="1"/>
  <c r="X129" i="12"/>
  <c r="Z139" i="12"/>
  <c r="S139" i="12" s="1"/>
  <c r="E139" i="12" s="1"/>
  <c r="Y141" i="12"/>
  <c r="Z155" i="12"/>
  <c r="S155" i="12" s="1"/>
  <c r="E155" i="12" s="1"/>
  <c r="Z157" i="12"/>
  <c r="S157" i="12" s="1"/>
  <c r="E157" i="12" s="1"/>
  <c r="Y163" i="12"/>
  <c r="Y169" i="12"/>
  <c r="Y173" i="12"/>
  <c r="Y175" i="12"/>
  <c r="Y177" i="12"/>
  <c r="Z179" i="12"/>
  <c r="S179" i="12" s="1"/>
  <c r="E179" i="12" s="1"/>
  <c r="X181" i="12"/>
  <c r="X185" i="12"/>
  <c r="Z187" i="12"/>
  <c r="S187" i="12" s="1"/>
  <c r="E187" i="12" s="1"/>
  <c r="X189" i="12"/>
  <c r="Z191" i="12"/>
  <c r="S191" i="12" s="1"/>
  <c r="E191" i="12" s="1"/>
  <c r="X193" i="12"/>
  <c r="Z198" i="12"/>
  <c r="S198" i="12" s="1"/>
  <c r="E198" i="12" s="1"/>
  <c r="Z202" i="12"/>
  <c r="S202" i="12" s="1"/>
  <c r="E202" i="12" s="1"/>
  <c r="Y206" i="12"/>
  <c r="Y210" i="12"/>
  <c r="X211" i="12"/>
  <c r="Y212" i="12"/>
  <c r="Y222" i="12"/>
  <c r="X224" i="12"/>
  <c r="Y230" i="12"/>
  <c r="X232" i="12"/>
  <c r="Y234" i="12"/>
  <c r="Y242" i="12"/>
  <c r="X243" i="12"/>
  <c r="X250" i="12"/>
  <c r="Y254" i="12"/>
  <c r="X255" i="12"/>
  <c r="Y258" i="12"/>
  <c r="X259" i="12"/>
  <c r="X264" i="12"/>
  <c r="Z266" i="12"/>
  <c r="S266" i="12" s="1"/>
  <c r="E266" i="12" s="1"/>
  <c r="Y267" i="12"/>
  <c r="Z133" i="12"/>
  <c r="S133" i="12" s="1"/>
  <c r="E133" i="12" s="1"/>
  <c r="Y135" i="12"/>
  <c r="Z137" i="12"/>
  <c r="S137" i="12" s="1"/>
  <c r="E137" i="12" s="1"/>
  <c r="Y139" i="12"/>
  <c r="Z141" i="12"/>
  <c r="S141" i="12" s="1"/>
  <c r="E141" i="12" s="1"/>
  <c r="Y143" i="12"/>
  <c r="Z145" i="12"/>
  <c r="S145" i="12" s="1"/>
  <c r="E145" i="12" s="1"/>
  <c r="Y147" i="12"/>
  <c r="Y159" i="12"/>
  <c r="X171" i="12"/>
  <c r="X175" i="12"/>
  <c r="AA175" i="12" s="1"/>
  <c r="Z177" i="12"/>
  <c r="S177" i="12" s="1"/>
  <c r="E177" i="12" s="1"/>
  <c r="Y183" i="12"/>
  <c r="X191" i="12"/>
  <c r="X199" i="12"/>
  <c r="AA199" i="12" s="1"/>
  <c r="Z203" i="12"/>
  <c r="S203" i="12" s="1"/>
  <c r="E203" i="12" s="1"/>
  <c r="X205" i="12"/>
  <c r="Z209" i="12"/>
  <c r="S209" i="12" s="1"/>
  <c r="E209" i="12" s="1"/>
  <c r="X210" i="12"/>
  <c r="AA210" i="12" s="1"/>
  <c r="Y218" i="12"/>
  <c r="X242" i="12"/>
  <c r="Y244" i="12"/>
  <c r="X245" i="12"/>
  <c r="X246" i="12"/>
  <c r="X252" i="12"/>
  <c r="Y260" i="12"/>
  <c r="X261" i="12"/>
  <c r="X262" i="12"/>
  <c r="X266" i="12"/>
  <c r="X268" i="12"/>
  <c r="Z270" i="12"/>
  <c r="S270" i="12" s="1"/>
  <c r="E270" i="12" s="1"/>
  <c r="Y271" i="12"/>
  <c r="Y276" i="12"/>
  <c r="Z281" i="12"/>
  <c r="S281" i="12" s="1"/>
  <c r="E281" i="12" s="1"/>
  <c r="Y282" i="12"/>
  <c r="Y284" i="12"/>
  <c r="X127" i="12"/>
  <c r="Z147" i="12"/>
  <c r="S147" i="12" s="1"/>
  <c r="E147" i="12" s="1"/>
  <c r="Y149" i="12"/>
  <c r="Y157" i="12"/>
  <c r="Z171" i="12"/>
  <c r="S171" i="12" s="1"/>
  <c r="E171" i="12" s="1"/>
  <c r="X173" i="12"/>
  <c r="AA173" i="12" s="1"/>
  <c r="Y185" i="12"/>
  <c r="Y191" i="12"/>
  <c r="Z194" i="12"/>
  <c r="S194" i="12" s="1"/>
  <c r="E194" i="12" s="1"/>
  <c r="Z199" i="12"/>
  <c r="S199" i="12" s="1"/>
  <c r="E199" i="12" s="1"/>
  <c r="X201" i="12"/>
  <c r="Z205" i="12"/>
  <c r="S205" i="12" s="1"/>
  <c r="E205" i="12" s="1"/>
  <c r="X219" i="12"/>
  <c r="Z220" i="12"/>
  <c r="S220" i="12" s="1"/>
  <c r="E220" i="12" s="1"/>
  <c r="X221" i="12"/>
  <c r="Y224" i="12"/>
  <c r="X226" i="12"/>
  <c r="Y246" i="12"/>
  <c r="X247" i="12"/>
  <c r="Y252" i="12"/>
  <c r="X253" i="12"/>
  <c r="X254" i="12"/>
  <c r="AA254" i="12" s="1"/>
  <c r="X256" i="12"/>
  <c r="Y262" i="12"/>
  <c r="X263" i="12"/>
  <c r="Z268" i="12"/>
  <c r="S268" i="12" s="1"/>
  <c r="E268" i="12" s="1"/>
  <c r="Z276" i="12"/>
  <c r="S276" i="12" s="1"/>
  <c r="E276" i="12" s="1"/>
  <c r="X278" i="12"/>
  <c r="X280" i="12"/>
  <c r="Z282" i="12"/>
  <c r="S282" i="12" s="1"/>
  <c r="E282" i="12" s="1"/>
  <c r="Z283" i="12"/>
  <c r="S283" i="12" s="1"/>
  <c r="E283" i="12" s="1"/>
  <c r="Z284" i="12"/>
  <c r="S284" i="12" s="1"/>
  <c r="E284" i="12" s="1"/>
  <c r="X286" i="12"/>
  <c r="Y288" i="12"/>
  <c r="X292" i="12"/>
  <c r="Z294" i="12"/>
  <c r="S294" i="12" s="1"/>
  <c r="E294" i="12" s="1"/>
  <c r="Z295" i="12"/>
  <c r="S295" i="12" s="1"/>
  <c r="E295" i="12" s="1"/>
  <c r="Z297" i="12"/>
  <c r="S297" i="12" s="1"/>
  <c r="E297" i="12" s="1"/>
  <c r="Y298" i="12"/>
  <c r="Z301" i="12"/>
  <c r="S301" i="12" s="1"/>
  <c r="E301" i="12" s="1"/>
  <c r="Y302" i="12"/>
  <c r="Z305" i="12"/>
  <c r="S305" i="12" s="1"/>
  <c r="E305" i="12" s="1"/>
  <c r="Y306" i="12"/>
  <c r="X310" i="12"/>
  <c r="X314" i="12"/>
  <c r="X318" i="12"/>
  <c r="X322" i="12"/>
  <c r="X326" i="12"/>
  <c r="Z131" i="12"/>
  <c r="S131" i="12" s="1"/>
  <c r="E131" i="12" s="1"/>
  <c r="Y133" i="12"/>
  <c r="Y165" i="12"/>
  <c r="X169" i="12"/>
  <c r="Z173" i="12"/>
  <c r="S173" i="12" s="1"/>
  <c r="E173" i="12" s="1"/>
  <c r="Z174" i="12"/>
  <c r="S174" i="12" s="1"/>
  <c r="E174" i="12" s="1"/>
  <c r="Y187" i="12"/>
  <c r="Z189" i="12"/>
  <c r="S189" i="12" s="1"/>
  <c r="E189" i="12" s="1"/>
  <c r="Y127" i="12"/>
  <c r="Z129" i="12"/>
  <c r="S129" i="12" s="1"/>
  <c r="E129" i="12" s="1"/>
  <c r="Z130" i="12"/>
  <c r="S130" i="12" s="1"/>
  <c r="E130" i="12" s="1"/>
  <c r="Z149" i="12"/>
  <c r="S149" i="12" s="1"/>
  <c r="E149" i="12" s="1"/>
  <c r="Y151" i="12"/>
  <c r="Z153" i="12"/>
  <c r="S153" i="12" s="1"/>
  <c r="E153" i="12" s="1"/>
  <c r="Y155" i="12"/>
  <c r="Y179" i="12"/>
  <c r="Y181" i="12"/>
  <c r="Y195" i="12"/>
  <c r="Z197" i="12"/>
  <c r="S197" i="12" s="1"/>
  <c r="E197" i="12" s="1"/>
  <c r="Z201" i="12"/>
  <c r="S201" i="12" s="1"/>
  <c r="E201" i="12" s="1"/>
  <c r="Z212" i="12"/>
  <c r="S212" i="12" s="1"/>
  <c r="E212" i="12" s="1"/>
  <c r="X213" i="12"/>
  <c r="Y216" i="12"/>
  <c r="X218" i="12"/>
  <c r="AA218" i="12" s="1"/>
  <c r="Y250" i="12"/>
  <c r="X251" i="12"/>
  <c r="Y280" i="12"/>
  <c r="Z285" i="12"/>
  <c r="S285" i="12" s="1"/>
  <c r="E285" i="12" s="1"/>
  <c r="Z286" i="12"/>
  <c r="S286" i="12" s="1"/>
  <c r="E286" i="12" s="1"/>
  <c r="Z287" i="12"/>
  <c r="S287" i="12" s="1"/>
  <c r="E287" i="12" s="1"/>
  <c r="Z290" i="12"/>
  <c r="S290" i="12" s="1"/>
  <c r="E290" i="12" s="1"/>
  <c r="Z291" i="12"/>
  <c r="S291" i="12" s="1"/>
  <c r="E291" i="12" s="1"/>
  <c r="X294" i="12"/>
  <c r="Y300" i="12"/>
  <c r="X302" i="12"/>
  <c r="Y308" i="12"/>
  <c r="Y312" i="12"/>
  <c r="X313" i="12"/>
  <c r="Y318" i="12"/>
  <c r="X319" i="12"/>
  <c r="X324" i="12"/>
  <c r="Y328" i="12"/>
  <c r="X329" i="12"/>
  <c r="Y332" i="12"/>
  <c r="X333" i="12"/>
  <c r="Y336" i="12"/>
  <c r="X337" i="12"/>
  <c r="Y340" i="12"/>
  <c r="X341" i="12"/>
  <c r="Y344" i="12"/>
  <c r="X345" i="12"/>
  <c r="Y348" i="12"/>
  <c r="X349" i="12"/>
  <c r="Z353" i="12"/>
  <c r="S353" i="12" s="1"/>
  <c r="E353" i="12" s="1"/>
  <c r="Y354" i="12"/>
  <c r="Z357" i="12"/>
  <c r="S357" i="12" s="1"/>
  <c r="E357" i="12" s="1"/>
  <c r="Y358" i="12"/>
  <c r="Z361" i="12"/>
  <c r="S361" i="12" s="1"/>
  <c r="E361" i="12" s="1"/>
  <c r="X183" i="12"/>
  <c r="Y203" i="12"/>
  <c r="Z206" i="12"/>
  <c r="S206" i="12" s="1"/>
  <c r="E206" i="12" s="1"/>
  <c r="X208" i="12"/>
  <c r="X227" i="12"/>
  <c r="X235" i="12"/>
  <c r="Y264" i="12"/>
  <c r="Y273" i="12"/>
  <c r="X276" i="12"/>
  <c r="Y278" i="12"/>
  <c r="Z280" i="12"/>
  <c r="S280" i="12" s="1"/>
  <c r="E280" i="12" s="1"/>
  <c r="X288" i="12"/>
  <c r="AA288" i="12" s="1"/>
  <c r="Y292" i="12"/>
  <c r="Y294" i="12"/>
  <c r="X296" i="12"/>
  <c r="Z300" i="12"/>
  <c r="S300" i="12" s="1"/>
  <c r="E300" i="12" s="1"/>
  <c r="Z302" i="12"/>
  <c r="S302" i="12" s="1"/>
  <c r="E302" i="12" s="1"/>
  <c r="X304" i="12"/>
  <c r="Z308" i="12"/>
  <c r="S308" i="12" s="1"/>
  <c r="E308" i="12" s="1"/>
  <c r="X309" i="12"/>
  <c r="Y314" i="12"/>
  <c r="X315" i="12"/>
  <c r="X320" i="12"/>
  <c r="Y324" i="12"/>
  <c r="X325" i="12"/>
  <c r="X330" i="12"/>
  <c r="X334" i="12"/>
  <c r="Y131" i="12"/>
  <c r="X258" i="12"/>
  <c r="X260" i="12"/>
  <c r="Z277" i="12"/>
  <c r="S277" i="12" s="1"/>
  <c r="E277" i="12" s="1"/>
  <c r="Z296" i="12"/>
  <c r="S296" i="12" s="1"/>
  <c r="E296" i="12" s="1"/>
  <c r="Y304" i="12"/>
  <c r="X312" i="12"/>
  <c r="Y316" i="12"/>
  <c r="X317" i="12"/>
  <c r="Y320" i="12"/>
  <c r="X321" i="12"/>
  <c r="X336" i="12"/>
  <c r="X338" i="12"/>
  <c r="X344" i="12"/>
  <c r="X346" i="12"/>
  <c r="X353" i="12"/>
  <c r="X355" i="12"/>
  <c r="X361" i="12"/>
  <c r="Y352" i="12"/>
  <c r="Y167" i="12"/>
  <c r="Z235" i="12"/>
  <c r="S235" i="12" s="1"/>
  <c r="E235" i="12" s="1"/>
  <c r="Y236" i="12"/>
  <c r="X237" i="12"/>
  <c r="Y240" i="12"/>
  <c r="X241" i="12"/>
  <c r="X282" i="12"/>
  <c r="AA282" i="12" s="1"/>
  <c r="X290" i="12"/>
  <c r="X298" i="12"/>
  <c r="Z304" i="12"/>
  <c r="S304" i="12" s="1"/>
  <c r="E304" i="12" s="1"/>
  <c r="Y322" i="12"/>
  <c r="X323" i="12"/>
  <c r="Y326" i="12"/>
  <c r="X327" i="12"/>
  <c r="Y338" i="12"/>
  <c r="X339" i="12"/>
  <c r="Y346" i="12"/>
  <c r="X347" i="12"/>
  <c r="Z355" i="12"/>
  <c r="S355" i="12" s="1"/>
  <c r="E355" i="12" s="1"/>
  <c r="Y356" i="12"/>
  <c r="X195" i="12"/>
  <c r="Z227" i="12"/>
  <c r="S227" i="12" s="1"/>
  <c r="E227" i="12" s="1"/>
  <c r="Y228" i="12"/>
  <c r="X229" i="12"/>
  <c r="X248" i="12"/>
  <c r="AA248" i="12" s="1"/>
  <c r="X249" i="12"/>
  <c r="Y265" i="12"/>
  <c r="Y269" i="12"/>
  <c r="X284" i="12"/>
  <c r="Y290" i="12"/>
  <c r="Z292" i="12"/>
  <c r="S292" i="12" s="1"/>
  <c r="E292" i="12" s="1"/>
  <c r="Z293" i="12"/>
  <c r="S293" i="12" s="1"/>
  <c r="E293" i="12" s="1"/>
  <c r="Z298" i="12"/>
  <c r="S298" i="12" s="1"/>
  <c r="E298" i="12" s="1"/>
  <c r="X300" i="12"/>
  <c r="AA300" i="12" s="1"/>
  <c r="X306" i="12"/>
  <c r="AA306" i="12" s="1"/>
  <c r="X328" i="12"/>
  <c r="Y330" i="12"/>
  <c r="X331" i="12"/>
  <c r="X340" i="12"/>
  <c r="X342" i="12"/>
  <c r="X348" i="12"/>
  <c r="X350" i="12"/>
  <c r="X357" i="12"/>
  <c r="X359" i="12"/>
  <c r="Z126" i="12"/>
  <c r="S126" i="12" s="1"/>
  <c r="E126" i="12" s="1"/>
  <c r="Z185" i="12"/>
  <c r="S185" i="12" s="1"/>
  <c r="E185" i="12" s="1"/>
  <c r="Y208" i="12"/>
  <c r="Y256" i="12"/>
  <c r="X257" i="12"/>
  <c r="X270" i="12"/>
  <c r="Z278" i="12"/>
  <c r="S278" i="12" s="1"/>
  <c r="E278" i="12" s="1"/>
  <c r="Z279" i="12"/>
  <c r="S279" i="12" s="1"/>
  <c r="E279" i="12" s="1"/>
  <c r="Y286" i="12"/>
  <c r="Z288" i="12"/>
  <c r="S288" i="12" s="1"/>
  <c r="E288" i="12" s="1"/>
  <c r="Z289" i="12"/>
  <c r="S289" i="12" s="1"/>
  <c r="E289" i="12" s="1"/>
  <c r="Y296" i="12"/>
  <c r="Z306" i="12"/>
  <c r="S306" i="12" s="1"/>
  <c r="E306" i="12" s="1"/>
  <c r="X308" i="12"/>
  <c r="Y310" i="12"/>
  <c r="X311" i="12"/>
  <c r="X316" i="12"/>
  <c r="AA316" i="12" s="1"/>
  <c r="X332" i="12"/>
  <c r="Y334" i="12"/>
  <c r="X335" i="12"/>
  <c r="Y342" i="12"/>
  <c r="X343" i="12"/>
  <c r="Y350" i="12"/>
  <c r="X351" i="12"/>
  <c r="Z359" i="12"/>
  <c r="S359" i="12" s="1"/>
  <c r="E359" i="12" s="1"/>
  <c r="Y360" i="12"/>
  <c r="Y353" i="12"/>
  <c r="Y317" i="12"/>
  <c r="Y297" i="12"/>
  <c r="Y259" i="12"/>
  <c r="Y351" i="12"/>
  <c r="Z342" i="12"/>
  <c r="S342" i="12" s="1"/>
  <c r="E342" i="12" s="1"/>
  <c r="X303" i="12"/>
  <c r="Y287" i="12"/>
  <c r="Y266" i="12"/>
  <c r="Z164" i="12"/>
  <c r="S164" i="12" s="1"/>
  <c r="E164" i="12" s="1"/>
  <c r="Y329" i="12"/>
  <c r="Y291" i="12"/>
  <c r="Y166" i="12"/>
  <c r="X358" i="12"/>
  <c r="Y339" i="12"/>
  <c r="Y305" i="12"/>
  <c r="Y335" i="12"/>
  <c r="Y327" i="12"/>
  <c r="X307" i="12"/>
  <c r="Y293" i="12"/>
  <c r="Y272" i="12"/>
  <c r="Y239" i="12"/>
  <c r="X230" i="12"/>
  <c r="X194" i="12"/>
  <c r="X157" i="12"/>
  <c r="Z136" i="12"/>
  <c r="S136" i="12" s="1"/>
  <c r="E136" i="12" s="1"/>
  <c r="X356" i="12"/>
  <c r="X283" i="12"/>
  <c r="X267" i="12"/>
  <c r="Y204" i="12"/>
  <c r="X145" i="12"/>
  <c r="Y190" i="12"/>
  <c r="X163" i="12"/>
  <c r="Y132" i="12"/>
  <c r="Z322" i="12"/>
  <c r="S322" i="12" s="1"/>
  <c r="E322" i="12" s="1"/>
  <c r="Z314" i="12"/>
  <c r="S314" i="12" s="1"/>
  <c r="E314" i="12" s="1"/>
  <c r="X287" i="12"/>
  <c r="Y275" i="12"/>
  <c r="Z262" i="12"/>
  <c r="S262" i="12" s="1"/>
  <c r="E262" i="12" s="1"/>
  <c r="Y249" i="12"/>
  <c r="Y225" i="12"/>
  <c r="X170" i="12"/>
  <c r="Y148" i="12"/>
  <c r="Y128" i="12"/>
  <c r="X275" i="12"/>
  <c r="Y223" i="12"/>
  <c r="Y193" i="12"/>
  <c r="X182" i="12"/>
  <c r="Z161" i="12"/>
  <c r="S161" i="12" s="1"/>
  <c r="E161" i="12" s="1"/>
  <c r="X153" i="12"/>
  <c r="AA153" i="12" s="1"/>
  <c r="Y146" i="12"/>
  <c r="X265" i="12"/>
  <c r="Y251" i="12"/>
  <c r="Y235" i="12"/>
  <c r="Y215" i="12"/>
  <c r="X200" i="12"/>
  <c r="X186" i="12"/>
  <c r="X168" i="12"/>
  <c r="Z244" i="12"/>
  <c r="S244" i="12" s="1"/>
  <c r="E244" i="12" s="1"/>
  <c r="Y221" i="12"/>
  <c r="Y209" i="12"/>
  <c r="Y200" i="12"/>
  <c r="Z158" i="12"/>
  <c r="S158" i="12" s="1"/>
  <c r="E158" i="12" s="1"/>
  <c r="X126" i="12"/>
  <c r="Z275" i="12"/>
  <c r="S275" i="12" s="1"/>
  <c r="E275" i="12" s="1"/>
  <c r="Z351" i="12"/>
  <c r="S351" i="12" s="1"/>
  <c r="E351" i="12" s="1"/>
  <c r="Z345" i="12"/>
  <c r="S345" i="12" s="1"/>
  <c r="E345" i="12" s="1"/>
  <c r="Z337" i="12"/>
  <c r="S337" i="12" s="1"/>
  <c r="E337" i="12" s="1"/>
  <c r="Z329" i="12"/>
  <c r="S329" i="12" s="1"/>
  <c r="E329" i="12" s="1"/>
  <c r="Z321" i="12"/>
  <c r="S321" i="12" s="1"/>
  <c r="E321" i="12" s="1"/>
  <c r="Z313" i="12"/>
  <c r="S313" i="12" s="1"/>
  <c r="E313" i="12" s="1"/>
  <c r="Z303" i="12"/>
  <c r="S303" i="12" s="1"/>
  <c r="E303" i="12" s="1"/>
  <c r="Z238" i="12"/>
  <c r="S238" i="12" s="1"/>
  <c r="E238" i="12" s="1"/>
  <c r="Z214" i="12"/>
  <c r="S214" i="12" s="1"/>
  <c r="E214" i="12" s="1"/>
  <c r="Z255" i="12"/>
  <c r="S255" i="12" s="1"/>
  <c r="E255" i="12" s="1"/>
  <c r="Z237" i="12"/>
  <c r="S237" i="12" s="1"/>
  <c r="E237" i="12" s="1"/>
  <c r="Z229" i="12"/>
  <c r="S229" i="12" s="1"/>
  <c r="E229" i="12" s="1"/>
  <c r="Z267" i="12"/>
  <c r="S267" i="12" s="1"/>
  <c r="E267" i="12" s="1"/>
  <c r="Z257" i="12"/>
  <c r="S257" i="12" s="1"/>
  <c r="E257" i="12" s="1"/>
  <c r="Z249" i="12"/>
  <c r="S249" i="12" s="1"/>
  <c r="E249" i="12" s="1"/>
  <c r="Z241" i="12"/>
  <c r="S241" i="12" s="1"/>
  <c r="E241" i="12" s="1"/>
  <c r="Z236" i="12"/>
  <c r="S236" i="12" s="1"/>
  <c r="E236" i="12" s="1"/>
  <c r="Z231" i="12"/>
  <c r="S231" i="12" s="1"/>
  <c r="E231" i="12" s="1"/>
  <c r="Z225" i="12"/>
  <c r="S225" i="12" s="1"/>
  <c r="E225" i="12" s="1"/>
  <c r="Z207" i="12"/>
  <c r="S207" i="12" s="1"/>
  <c r="E207" i="12" s="1"/>
  <c r="Z182" i="12"/>
  <c r="S182" i="12" s="1"/>
  <c r="E182" i="12" s="1"/>
  <c r="X184" i="12"/>
  <c r="X188" i="12"/>
  <c r="Z176" i="12"/>
  <c r="S176" i="12" s="1"/>
  <c r="E176" i="12" s="1"/>
  <c r="X156" i="12"/>
  <c r="X148" i="12"/>
  <c r="AA148" i="12" s="1"/>
  <c r="X140" i="12"/>
  <c r="X132" i="12"/>
  <c r="Y345" i="12"/>
  <c r="Z316" i="12"/>
  <c r="S316" i="12" s="1"/>
  <c r="E316" i="12" s="1"/>
  <c r="X220" i="12"/>
  <c r="AA220" i="12" s="1"/>
  <c r="Z350" i="12"/>
  <c r="S350" i="12" s="1"/>
  <c r="E350" i="12" s="1"/>
  <c r="Z340" i="12"/>
  <c r="S340" i="12" s="1"/>
  <c r="E340" i="12" s="1"/>
  <c r="X297" i="12"/>
  <c r="AA297" i="12" s="1"/>
  <c r="Z248" i="12"/>
  <c r="S248" i="12" s="1"/>
  <c r="E248" i="12" s="1"/>
  <c r="Z160" i="12"/>
  <c r="S160" i="12" s="1"/>
  <c r="E160" i="12" s="1"/>
  <c r="Z354" i="12"/>
  <c r="S354" i="12" s="1"/>
  <c r="E354" i="12" s="1"/>
  <c r="Y361" i="12"/>
  <c r="Y347" i="12"/>
  <c r="Z336" i="12"/>
  <c r="S336" i="12" s="1"/>
  <c r="E336" i="12" s="1"/>
  <c r="Z260" i="12"/>
  <c r="S260" i="12" s="1"/>
  <c r="E260" i="12" s="1"/>
  <c r="Z334" i="12"/>
  <c r="S334" i="12" s="1"/>
  <c r="E334" i="12" s="1"/>
  <c r="Y301" i="12"/>
  <c r="X271" i="12"/>
  <c r="X238" i="12"/>
  <c r="Y229" i="12"/>
  <c r="X192" i="12"/>
  <c r="X135" i="12"/>
  <c r="X360" i="12"/>
  <c r="Y355" i="12"/>
  <c r="Y309" i="12"/>
  <c r="Y295" i="12"/>
  <c r="Y281" i="12"/>
  <c r="Y217" i="12"/>
  <c r="Y202" i="12"/>
  <c r="Y184" i="12"/>
  <c r="X159" i="12"/>
  <c r="Z140" i="12"/>
  <c r="S140" i="12" s="1"/>
  <c r="E140" i="12" s="1"/>
  <c r="Y130" i="12"/>
  <c r="Y319" i="12"/>
  <c r="Y311" i="12"/>
  <c r="Y303" i="12"/>
  <c r="Y285" i="12"/>
  <c r="X274" i="12"/>
  <c r="Y257" i="12"/>
  <c r="Z246" i="12"/>
  <c r="S246" i="12" s="1"/>
  <c r="E246" i="12" s="1"/>
  <c r="X202" i="12"/>
  <c r="Y186" i="12"/>
  <c r="Y156" i="12"/>
  <c r="X285" i="12"/>
  <c r="Y255" i="12"/>
  <c r="Y247" i="12"/>
  <c r="Y219" i="12"/>
  <c r="Y192" i="12"/>
  <c r="X174" i="12"/>
  <c r="Y158" i="12"/>
  <c r="Y142" i="12"/>
  <c r="X131" i="12"/>
  <c r="Z264" i="12"/>
  <c r="S264" i="12" s="1"/>
  <c r="E264" i="12" s="1"/>
  <c r="Z250" i="12"/>
  <c r="S250" i="12" s="1"/>
  <c r="E250" i="12" s="1"/>
  <c r="Z232" i="12"/>
  <c r="S232" i="12" s="1"/>
  <c r="E232" i="12" s="1"/>
  <c r="X214" i="12"/>
  <c r="Y182" i="12"/>
  <c r="Y174" i="12"/>
  <c r="X167" i="12"/>
  <c r="Z159" i="12"/>
  <c r="S159" i="12" s="1"/>
  <c r="E159" i="12" s="1"/>
  <c r="Z144" i="12"/>
  <c r="S144" i="12" s="1"/>
  <c r="E144" i="12" s="1"/>
  <c r="Y241" i="12"/>
  <c r="X228" i="12"/>
  <c r="X217" i="12"/>
  <c r="AA217" i="12" s="1"/>
  <c r="X207" i="12"/>
  <c r="X178" i="12"/>
  <c r="Y168" i="12"/>
  <c r="Z156" i="12"/>
  <c r="S156" i="12" s="1"/>
  <c r="E156" i="12" s="1"/>
  <c r="X149" i="12"/>
  <c r="X141" i="12"/>
  <c r="X133" i="12"/>
  <c r="Z358" i="12"/>
  <c r="S358" i="12" s="1"/>
  <c r="E358" i="12" s="1"/>
  <c r="Z352" i="12"/>
  <c r="S352" i="12" s="1"/>
  <c r="E352" i="12" s="1"/>
  <c r="Z343" i="12"/>
  <c r="S343" i="12" s="1"/>
  <c r="E343" i="12" s="1"/>
  <c r="Z335" i="12"/>
  <c r="S335" i="12" s="1"/>
  <c r="E335" i="12" s="1"/>
  <c r="Z327" i="12"/>
  <c r="S327" i="12" s="1"/>
  <c r="E327" i="12" s="1"/>
  <c r="Z319" i="12"/>
  <c r="S319" i="12" s="1"/>
  <c r="E319" i="12" s="1"/>
  <c r="Z311" i="12"/>
  <c r="S311" i="12" s="1"/>
  <c r="E311" i="12" s="1"/>
  <c r="Z299" i="12"/>
  <c r="S299" i="12" s="1"/>
  <c r="E299" i="12" s="1"/>
  <c r="Z273" i="12"/>
  <c r="S273" i="12" s="1"/>
  <c r="E273" i="12" s="1"/>
  <c r="Z265" i="12"/>
  <c r="S265" i="12" s="1"/>
  <c r="E265" i="12" s="1"/>
  <c r="Z253" i="12"/>
  <c r="S253" i="12" s="1"/>
  <c r="E253" i="12" s="1"/>
  <c r="Z230" i="12"/>
  <c r="S230" i="12" s="1"/>
  <c r="E230" i="12" s="1"/>
  <c r="Z221" i="12"/>
  <c r="S221" i="12" s="1"/>
  <c r="E221" i="12" s="1"/>
  <c r="X239" i="12"/>
  <c r="X223" i="12"/>
  <c r="Z217" i="12"/>
  <c r="S217" i="12" s="1"/>
  <c r="E217" i="12" s="1"/>
  <c r="Z251" i="12"/>
  <c r="S251" i="12" s="1"/>
  <c r="E251" i="12" s="1"/>
  <c r="X180" i="12"/>
  <c r="Z184" i="12"/>
  <c r="S184" i="12" s="1"/>
  <c r="E184" i="12" s="1"/>
  <c r="Z188" i="12"/>
  <c r="S188" i="12" s="1"/>
  <c r="E188" i="12" s="1"/>
  <c r="Z163" i="12"/>
  <c r="S163" i="12" s="1"/>
  <c r="E163" i="12" s="1"/>
  <c r="X166" i="12"/>
  <c r="X160" i="12"/>
  <c r="X154" i="12"/>
  <c r="X146" i="12"/>
  <c r="AA146" i="12" s="1"/>
  <c r="X138" i="12"/>
  <c r="Y337" i="12"/>
  <c r="Z348" i="12"/>
  <c r="S348" i="12" s="1"/>
  <c r="E348" i="12" s="1"/>
  <c r="Y189" i="12"/>
  <c r="Y349" i="12"/>
  <c r="Y197" i="12"/>
  <c r="Z346" i="12"/>
  <c r="S346" i="12" s="1"/>
  <c r="E346" i="12" s="1"/>
  <c r="Y170" i="12"/>
  <c r="Y321" i="12"/>
  <c r="Y237" i="12"/>
  <c r="Y325" i="12"/>
  <c r="X293" i="12"/>
  <c r="Y211" i="12"/>
  <c r="Y154" i="12"/>
  <c r="Y176" i="12"/>
  <c r="X139" i="12"/>
  <c r="Z318" i="12"/>
  <c r="S318" i="12" s="1"/>
  <c r="E318" i="12" s="1"/>
  <c r="X279" i="12"/>
  <c r="Z256" i="12"/>
  <c r="S256" i="12" s="1"/>
  <c r="E256" i="12" s="1"/>
  <c r="Z152" i="12"/>
  <c r="S152" i="12" s="1"/>
  <c r="E152" i="12" s="1"/>
  <c r="X269" i="12"/>
  <c r="Z242" i="12"/>
  <c r="S242" i="12" s="1"/>
  <c r="E242" i="12" s="1"/>
  <c r="X155" i="12"/>
  <c r="Y138" i="12"/>
  <c r="X225" i="12"/>
  <c r="X190" i="12"/>
  <c r="Y227" i="12"/>
  <c r="X204" i="12"/>
  <c r="Z154" i="12"/>
  <c r="S154" i="12" s="1"/>
  <c r="E154" i="12" s="1"/>
  <c r="Z138" i="12"/>
  <c r="S138" i="12" s="1"/>
  <c r="E138" i="12" s="1"/>
  <c r="Z341" i="12"/>
  <c r="S341" i="12" s="1"/>
  <c r="E341" i="12" s="1"/>
  <c r="Z325" i="12"/>
  <c r="S325" i="12" s="1"/>
  <c r="E325" i="12" s="1"/>
  <c r="Z309" i="12"/>
  <c r="S309" i="12" s="1"/>
  <c r="E309" i="12" s="1"/>
  <c r="Z261" i="12"/>
  <c r="S261" i="12" s="1"/>
  <c r="E261" i="12" s="1"/>
  <c r="Z247" i="12"/>
  <c r="S247" i="12" s="1"/>
  <c r="E247" i="12" s="1"/>
  <c r="Z239" i="12"/>
  <c r="S239" i="12" s="1"/>
  <c r="E239" i="12" s="1"/>
  <c r="Z228" i="12"/>
  <c r="S228" i="12" s="1"/>
  <c r="E228" i="12" s="1"/>
  <c r="X215" i="12"/>
  <c r="Z200" i="12"/>
  <c r="S200" i="12" s="1"/>
  <c r="E200" i="12" s="1"/>
  <c r="Z211" i="12"/>
  <c r="S211" i="12" s="1"/>
  <c r="E211" i="12" s="1"/>
  <c r="Z178" i="12"/>
  <c r="S178" i="12" s="1"/>
  <c r="E178" i="12" s="1"/>
  <c r="X144" i="12"/>
  <c r="Z128" i="12"/>
  <c r="S128" i="12" s="1"/>
  <c r="E128" i="12" s="1"/>
  <c r="Z332" i="12"/>
  <c r="S332" i="12" s="1"/>
  <c r="E332" i="12" s="1"/>
  <c r="Y261" i="12"/>
  <c r="Y343" i="12"/>
  <c r="Y289" i="12"/>
  <c r="Y188" i="12"/>
  <c r="Y341" i="12"/>
  <c r="Y196" i="12"/>
  <c r="Z344" i="12"/>
  <c r="S344" i="12" s="1"/>
  <c r="E344" i="12" s="1"/>
  <c r="X291" i="12"/>
  <c r="Z338" i="12"/>
  <c r="S338" i="12" s="1"/>
  <c r="E338" i="12" s="1"/>
  <c r="Z320" i="12"/>
  <c r="S320" i="12" s="1"/>
  <c r="E320" i="12" s="1"/>
  <c r="Y279" i="12"/>
  <c r="Y231" i="12"/>
  <c r="X172" i="12"/>
  <c r="Y126" i="12"/>
  <c r="X352" i="12"/>
  <c r="AA352" i="12" s="1"/>
  <c r="Z324" i="12"/>
  <c r="S324" i="12" s="1"/>
  <c r="E324" i="12" s="1"/>
  <c r="Y205" i="12"/>
  <c r="Y150" i="12"/>
  <c r="Y164" i="12"/>
  <c r="Y315" i="12"/>
  <c r="Y299" i="12"/>
  <c r="Y277" i="12"/>
  <c r="X196" i="12"/>
  <c r="Z150" i="12"/>
  <c r="S150" i="12" s="1"/>
  <c r="E150" i="12" s="1"/>
  <c r="Y283" i="12"/>
  <c r="Y263" i="12"/>
  <c r="Y134" i="12"/>
  <c r="Z254" i="12"/>
  <c r="S254" i="12" s="1"/>
  <c r="E254" i="12" s="1"/>
  <c r="Z224" i="12"/>
  <c r="S224" i="12" s="1"/>
  <c r="E224" i="12" s="1"/>
  <c r="Y245" i="12"/>
  <c r="X222" i="12"/>
  <c r="Y201" i="12"/>
  <c r="Y172" i="12"/>
  <c r="Y152" i="12"/>
  <c r="Y136" i="12"/>
  <c r="Z339" i="12"/>
  <c r="S339" i="12" s="1"/>
  <c r="E339" i="12" s="1"/>
  <c r="Z323" i="12"/>
  <c r="S323" i="12" s="1"/>
  <c r="E323" i="12" s="1"/>
  <c r="Z307" i="12"/>
  <c r="S307" i="12" s="1"/>
  <c r="E307" i="12" s="1"/>
  <c r="Z271" i="12"/>
  <c r="S271" i="12" s="1"/>
  <c r="E271" i="12" s="1"/>
  <c r="Z222" i="12"/>
  <c r="S222" i="12" s="1"/>
  <c r="E222" i="12" s="1"/>
  <c r="Z263" i="12"/>
  <c r="S263" i="12" s="1"/>
  <c r="E263" i="12" s="1"/>
  <c r="Z215" i="12"/>
  <c r="S215" i="12" s="1"/>
  <c r="E215" i="12" s="1"/>
  <c r="Z186" i="12"/>
  <c r="S186" i="12" s="1"/>
  <c r="E186" i="12" s="1"/>
  <c r="Z196" i="12"/>
  <c r="S196" i="12" s="1"/>
  <c r="E196" i="12" s="1"/>
  <c r="X176" i="12"/>
  <c r="X164" i="12"/>
  <c r="X158" i="12"/>
  <c r="X142" i="12"/>
  <c r="Y313" i="12"/>
  <c r="Z132" i="12"/>
  <c r="S132" i="12" s="1"/>
  <c r="E132" i="12" s="1"/>
  <c r="Y333" i="12"/>
  <c r="X281" i="12"/>
  <c r="Z134" i="12"/>
  <c r="S134" i="12" s="1"/>
  <c r="E134" i="12" s="1"/>
  <c r="Z258" i="12"/>
  <c r="S258" i="12" s="1"/>
  <c r="E258" i="12" s="1"/>
  <c r="Y331" i="12"/>
  <c r="X299" i="12"/>
  <c r="Y268" i="12"/>
  <c r="X209" i="12"/>
  <c r="AA209" i="12" s="1"/>
  <c r="Y359" i="12"/>
  <c r="Y274" i="12"/>
  <c r="Y198" i="12"/>
  <c r="X137" i="12"/>
  <c r="Z326" i="12"/>
  <c r="S326" i="12" s="1"/>
  <c r="E326" i="12" s="1"/>
  <c r="Z310" i="12"/>
  <c r="S310" i="12" s="1"/>
  <c r="E310" i="12" s="1"/>
  <c r="X289" i="12"/>
  <c r="X273" i="12"/>
  <c r="Y180" i="12"/>
  <c r="X277" i="12"/>
  <c r="Y253" i="12"/>
  <c r="X151" i="12"/>
  <c r="X128" i="12"/>
  <c r="Y213" i="12"/>
  <c r="Y162" i="12"/>
  <c r="Z142" i="12"/>
  <c r="S142" i="12" s="1"/>
  <c r="E142" i="12" s="1"/>
  <c r="Z240" i="12"/>
  <c r="S240" i="12" s="1"/>
  <c r="E240" i="12" s="1"/>
  <c r="Z216" i="12"/>
  <c r="S216" i="12" s="1"/>
  <c r="E216" i="12" s="1"/>
  <c r="X198" i="12"/>
  <c r="X165" i="12"/>
  <c r="AA165" i="12" s="1"/>
  <c r="Z146" i="12"/>
  <c r="S146" i="12" s="1"/>
  <c r="E146" i="12" s="1"/>
  <c r="X130" i="12"/>
  <c r="Z356" i="12"/>
  <c r="S356" i="12" s="1"/>
  <c r="E356" i="12" s="1"/>
  <c r="Z349" i="12"/>
  <c r="S349" i="12" s="1"/>
  <c r="E349" i="12" s="1"/>
  <c r="Z333" i="12"/>
  <c r="S333" i="12" s="1"/>
  <c r="E333" i="12" s="1"/>
  <c r="Z317" i="12"/>
  <c r="S317" i="12" s="1"/>
  <c r="E317" i="12" s="1"/>
  <c r="Z269" i="12"/>
  <c r="S269" i="12" s="1"/>
  <c r="E269" i="12" s="1"/>
  <c r="Z274" i="12"/>
  <c r="S274" i="12" s="1"/>
  <c r="E274" i="12" s="1"/>
  <c r="Z226" i="12"/>
  <c r="S226" i="12" s="1"/>
  <c r="E226" i="12" s="1"/>
  <c r="Z218" i="12"/>
  <c r="S218" i="12" s="1"/>
  <c r="E218" i="12" s="1"/>
  <c r="Z233" i="12"/>
  <c r="S233" i="12" s="1"/>
  <c r="E233" i="12" s="1"/>
  <c r="Z223" i="12"/>
  <c r="S223" i="12" s="1"/>
  <c r="E223" i="12" s="1"/>
  <c r="Z243" i="12"/>
  <c r="S243" i="12" s="1"/>
  <c r="E243" i="12" s="1"/>
  <c r="Z210" i="12"/>
  <c r="S210" i="12" s="1"/>
  <c r="E210" i="12" s="1"/>
  <c r="Z180" i="12"/>
  <c r="S180" i="12" s="1"/>
  <c r="E180" i="12" s="1"/>
  <c r="Z192" i="12"/>
  <c r="S192" i="12" s="1"/>
  <c r="E192" i="12" s="1"/>
  <c r="Z204" i="12"/>
  <c r="S204" i="12" s="1"/>
  <c r="E204" i="12" s="1"/>
  <c r="Z172" i="12"/>
  <c r="S172" i="12" s="1"/>
  <c r="E172" i="12" s="1"/>
  <c r="Z168" i="12"/>
  <c r="S168" i="12" s="1"/>
  <c r="E168" i="12" s="1"/>
  <c r="X162" i="12"/>
  <c r="X152" i="12"/>
  <c r="X136" i="12"/>
  <c r="X305" i="12"/>
  <c r="AA305" i="12" s="1"/>
  <c r="Y357" i="12"/>
  <c r="X301" i="12"/>
  <c r="X147" i="12"/>
  <c r="Z148" i="12"/>
  <c r="S148" i="12" s="1"/>
  <c r="E148" i="12" s="1"/>
  <c r="Y178" i="12"/>
  <c r="X212" i="12"/>
  <c r="Z315" i="12"/>
  <c r="S315" i="12" s="1"/>
  <c r="E315" i="12" s="1"/>
  <c r="Z165" i="12"/>
  <c r="S165" i="12" s="1"/>
  <c r="E165" i="12" s="1"/>
  <c r="X134" i="12"/>
  <c r="X354" i="12"/>
  <c r="X295" i="12"/>
  <c r="Z330" i="12"/>
  <c r="S330" i="12" s="1"/>
  <c r="E330" i="12" s="1"/>
  <c r="X143" i="12"/>
  <c r="X272" i="12"/>
  <c r="Y323" i="12"/>
  <c r="X233" i="12"/>
  <c r="Z252" i="12"/>
  <c r="S252" i="12" s="1"/>
  <c r="E252" i="12" s="1"/>
  <c r="X161" i="12"/>
  <c r="Y194" i="12"/>
  <c r="Z234" i="12"/>
  <c r="S234" i="12" s="1"/>
  <c r="E234" i="12" s="1"/>
  <c r="Z259" i="12"/>
  <c r="S259" i="12" s="1"/>
  <c r="E259" i="12" s="1"/>
  <c r="Z328" i="12"/>
  <c r="S328" i="12" s="1"/>
  <c r="E328" i="12" s="1"/>
  <c r="Z360" i="12"/>
  <c r="S360" i="12" s="1"/>
  <c r="E360" i="12" s="1"/>
  <c r="Y307" i="12"/>
  <c r="X236" i="12"/>
  <c r="AA236" i="12" s="1"/>
  <c r="Y140" i="12"/>
  <c r="Y160" i="12"/>
  <c r="Z347" i="12"/>
  <c r="S347" i="12" s="1"/>
  <c r="E347" i="12" s="1"/>
  <c r="Z245" i="12"/>
  <c r="S245" i="12" s="1"/>
  <c r="E245" i="12" s="1"/>
  <c r="X231" i="12"/>
  <c r="Z213" i="12"/>
  <c r="S213" i="12" s="1"/>
  <c r="E213" i="12" s="1"/>
  <c r="Z166" i="12"/>
  <c r="S166" i="12" s="1"/>
  <c r="E166" i="12" s="1"/>
  <c r="Y270" i="12"/>
  <c r="Z312" i="12"/>
  <c r="S312" i="12" s="1"/>
  <c r="E312" i="12" s="1"/>
  <c r="Y243" i="12"/>
  <c r="Z162" i="12"/>
  <c r="S162" i="12" s="1"/>
  <c r="E162" i="12" s="1"/>
  <c r="Y207" i="12"/>
  <c r="Y233" i="12"/>
  <c r="Y144" i="12"/>
  <c r="Z331" i="12"/>
  <c r="S331" i="12" s="1"/>
  <c r="E331" i="12" s="1"/>
  <c r="Z272" i="12"/>
  <c r="S272" i="12" s="1"/>
  <c r="E272" i="12" s="1"/>
  <c r="Z167" i="12"/>
  <c r="S167" i="12" s="1"/>
  <c r="E167" i="12" s="1"/>
  <c r="X150" i="12"/>
  <c r="U33" i="1"/>
  <c r="E33" i="1"/>
  <c r="R33" i="1"/>
  <c r="Q33" i="1" s="1"/>
  <c r="E35" i="1"/>
  <c r="R35" i="1"/>
  <c r="Q35" i="1" s="1"/>
  <c r="U35" i="1"/>
  <c r="E47" i="1"/>
  <c r="U47" i="1"/>
  <c r="R47" i="1"/>
  <c r="R48" i="1"/>
  <c r="Q48" i="1" s="1"/>
  <c r="E48" i="1"/>
  <c r="U48" i="1"/>
  <c r="E26" i="1"/>
  <c r="U26" i="1"/>
  <c r="R26" i="1"/>
  <c r="Q26" i="1" s="1"/>
  <c r="E37" i="1"/>
  <c r="U37" i="1"/>
  <c r="R37" i="1"/>
  <c r="R3" i="1"/>
  <c r="Q3" i="1" s="1"/>
  <c r="R22" i="1"/>
  <c r="Q22" i="1" s="1"/>
  <c r="T39" i="1"/>
  <c r="R50" i="1"/>
  <c r="Q50" i="1" s="1"/>
  <c r="E50" i="1"/>
  <c r="U50" i="1"/>
  <c r="R56" i="1"/>
  <c r="Q56" i="1" s="1"/>
  <c r="E56" i="1"/>
  <c r="U56" i="1"/>
  <c r="E31" i="1"/>
  <c r="U31" i="1"/>
  <c r="R31" i="1"/>
  <c r="E36" i="1"/>
  <c r="R36" i="1"/>
  <c r="Q36" i="1" s="1"/>
  <c r="U36" i="1"/>
  <c r="E29" i="1"/>
  <c r="U29" i="1"/>
  <c r="R29" i="1"/>
  <c r="E55" i="1"/>
  <c r="U55" i="1"/>
  <c r="R55" i="1"/>
  <c r="E51" i="1"/>
  <c r="U51" i="1"/>
  <c r="R51" i="1"/>
  <c r="Q51" i="1" s="1"/>
  <c r="R28" i="1"/>
  <c r="Q28" i="1" s="1"/>
  <c r="E28" i="1"/>
  <c r="U28" i="1"/>
  <c r="E40" i="1"/>
  <c r="U40" i="1"/>
  <c r="R40" i="1"/>
  <c r="Q40" i="1" s="1"/>
  <c r="E32" i="1"/>
  <c r="R32" i="1"/>
  <c r="Q32" i="1" s="1"/>
  <c r="U32" i="1"/>
  <c r="R42" i="1"/>
  <c r="Q42" i="1" s="1"/>
  <c r="E42" i="1"/>
  <c r="U42" i="1"/>
  <c r="E43" i="1"/>
  <c r="R43" i="1"/>
  <c r="Q43" i="1" s="1"/>
  <c r="U43" i="1"/>
  <c r="U22" i="1"/>
  <c r="E49" i="1"/>
  <c r="U49" i="1"/>
  <c r="R49" i="1"/>
  <c r="Q49" i="1" s="1"/>
  <c r="U54" i="1"/>
  <c r="E54" i="1"/>
  <c r="R41" i="1"/>
  <c r="Q41" i="1" s="1"/>
  <c r="E41" i="1"/>
  <c r="U41" i="1"/>
  <c r="R58" i="1"/>
  <c r="Q58" i="1" s="1"/>
  <c r="E58" i="1"/>
  <c r="U58" i="1"/>
  <c r="R34" i="1"/>
  <c r="Q34" i="1" s="1"/>
  <c r="E34" i="1"/>
  <c r="U34" i="1"/>
  <c r="R30" i="1"/>
  <c r="Q30" i="1" s="1"/>
  <c r="E30" i="1"/>
  <c r="U30" i="1"/>
  <c r="E24" i="1"/>
  <c r="R24" i="1"/>
  <c r="Q24" i="1" s="1"/>
  <c r="U24" i="1"/>
  <c r="E46" i="1"/>
  <c r="U46" i="1"/>
  <c r="R46" i="1"/>
  <c r="E45" i="1"/>
  <c r="U45" i="1"/>
  <c r="R45" i="1"/>
  <c r="T27" i="1"/>
  <c r="T54" i="1"/>
  <c r="T23" i="1"/>
  <c r="E7" i="1"/>
  <c r="U7" i="1"/>
  <c r="R7" i="1"/>
  <c r="Q7" i="1" s="1"/>
  <c r="R12" i="1"/>
  <c r="Q12" i="1" s="1"/>
  <c r="E12" i="1"/>
  <c r="U12" i="1"/>
  <c r="R10" i="1"/>
  <c r="Q10" i="1" s="1"/>
  <c r="U10" i="1"/>
  <c r="E10" i="1"/>
  <c r="R21" i="1"/>
  <c r="Q21" i="1" s="1"/>
  <c r="U21" i="1"/>
  <c r="Z4" i="12"/>
  <c r="S4" i="12" s="1"/>
  <c r="E4" i="12" s="1"/>
  <c r="Z6" i="12"/>
  <c r="S6" i="12" s="1"/>
  <c r="E6" i="12" s="1"/>
  <c r="Z8" i="12"/>
  <c r="S8" i="12" s="1"/>
  <c r="E8" i="12" s="1"/>
  <c r="Z10" i="12"/>
  <c r="S10" i="12" s="1"/>
  <c r="E10" i="12" s="1"/>
  <c r="Z12" i="12"/>
  <c r="S12" i="12" s="1"/>
  <c r="E12" i="12" s="1"/>
  <c r="Z14" i="12"/>
  <c r="S14" i="12" s="1"/>
  <c r="E14" i="12" s="1"/>
  <c r="Z16" i="12"/>
  <c r="S16" i="12" s="1"/>
  <c r="E16" i="12" s="1"/>
  <c r="Z18" i="12"/>
  <c r="S18" i="12" s="1"/>
  <c r="E18" i="12" s="1"/>
  <c r="Z20" i="12"/>
  <c r="S20" i="12" s="1"/>
  <c r="E20" i="12" s="1"/>
  <c r="Z22" i="12"/>
  <c r="S22" i="12" s="1"/>
  <c r="E22" i="12" s="1"/>
  <c r="Z24" i="12"/>
  <c r="S24" i="12" s="1"/>
  <c r="E24" i="12" s="1"/>
  <c r="Z26" i="12"/>
  <c r="S26" i="12" s="1"/>
  <c r="E26" i="12" s="1"/>
  <c r="Z28" i="12"/>
  <c r="S28" i="12" s="1"/>
  <c r="E28" i="12" s="1"/>
  <c r="Z30" i="12"/>
  <c r="S30" i="12" s="1"/>
  <c r="E30" i="12" s="1"/>
  <c r="Z32" i="12"/>
  <c r="S32" i="12" s="1"/>
  <c r="E32" i="12" s="1"/>
  <c r="Z34" i="12"/>
  <c r="S34" i="12" s="1"/>
  <c r="E34" i="12" s="1"/>
  <c r="Z36" i="12"/>
  <c r="S36" i="12" s="1"/>
  <c r="E36" i="12" s="1"/>
  <c r="Z38" i="12"/>
  <c r="S38" i="12" s="1"/>
  <c r="E38" i="12" s="1"/>
  <c r="Z40" i="12"/>
  <c r="S40" i="12" s="1"/>
  <c r="E40" i="12" s="1"/>
  <c r="Z42" i="12"/>
  <c r="S42" i="12" s="1"/>
  <c r="E42" i="12" s="1"/>
  <c r="Z44" i="12"/>
  <c r="S44" i="12" s="1"/>
  <c r="E44" i="12" s="1"/>
  <c r="Z46" i="12"/>
  <c r="S46" i="12" s="1"/>
  <c r="E46" i="12" s="1"/>
  <c r="Z48" i="12"/>
  <c r="S48" i="12" s="1"/>
  <c r="E48" i="12" s="1"/>
  <c r="Z50" i="12"/>
  <c r="S50" i="12" s="1"/>
  <c r="E50" i="12" s="1"/>
  <c r="Z52" i="12"/>
  <c r="S52" i="12" s="1"/>
  <c r="E52" i="12" s="1"/>
  <c r="Z54" i="12"/>
  <c r="S54" i="12" s="1"/>
  <c r="E54" i="12" s="1"/>
  <c r="Z56" i="12"/>
  <c r="S56" i="12" s="1"/>
  <c r="E56" i="12" s="1"/>
  <c r="Z58" i="12"/>
  <c r="S58" i="12" s="1"/>
  <c r="E58" i="12" s="1"/>
  <c r="Z60" i="12"/>
  <c r="S60" i="12" s="1"/>
  <c r="E60" i="12" s="1"/>
  <c r="Z62" i="12"/>
  <c r="S62" i="12" s="1"/>
  <c r="E62" i="12" s="1"/>
  <c r="Z64" i="12"/>
  <c r="S64" i="12" s="1"/>
  <c r="E64" i="12" s="1"/>
  <c r="Z66" i="12"/>
  <c r="S66" i="12" s="1"/>
  <c r="E66" i="12" s="1"/>
  <c r="Z68" i="12"/>
  <c r="S68" i="12" s="1"/>
  <c r="E68" i="12" s="1"/>
  <c r="Z70" i="12"/>
  <c r="S70" i="12" s="1"/>
  <c r="E70" i="12" s="1"/>
  <c r="Z72" i="12"/>
  <c r="S72" i="12" s="1"/>
  <c r="E72" i="12" s="1"/>
  <c r="Z74" i="12"/>
  <c r="S74" i="12" s="1"/>
  <c r="E74" i="12" s="1"/>
  <c r="Z76" i="12"/>
  <c r="S76" i="12" s="1"/>
  <c r="E76" i="12" s="1"/>
  <c r="Z78" i="12"/>
  <c r="S78" i="12" s="1"/>
  <c r="E78" i="12" s="1"/>
  <c r="Z80" i="12"/>
  <c r="S80" i="12" s="1"/>
  <c r="E80" i="12" s="1"/>
  <c r="Z82" i="12"/>
  <c r="S82" i="12" s="1"/>
  <c r="E82" i="12" s="1"/>
  <c r="Z84" i="12"/>
  <c r="S84" i="12" s="1"/>
  <c r="E84" i="12" s="1"/>
  <c r="Z86" i="12"/>
  <c r="S86" i="12" s="1"/>
  <c r="E86" i="12" s="1"/>
  <c r="Z88" i="12"/>
  <c r="S88" i="12" s="1"/>
  <c r="E88" i="12" s="1"/>
  <c r="Z90" i="12"/>
  <c r="S90" i="12" s="1"/>
  <c r="E90" i="12" s="1"/>
  <c r="Z92" i="12"/>
  <c r="S92" i="12" s="1"/>
  <c r="E92" i="12" s="1"/>
  <c r="Z94" i="12"/>
  <c r="S94" i="12" s="1"/>
  <c r="E94" i="12" s="1"/>
  <c r="Z96" i="12"/>
  <c r="S96" i="12" s="1"/>
  <c r="E96" i="12" s="1"/>
  <c r="Z98" i="12"/>
  <c r="S98" i="12" s="1"/>
  <c r="E98" i="12" s="1"/>
  <c r="Z100" i="12"/>
  <c r="S100" i="12" s="1"/>
  <c r="E100" i="12" s="1"/>
  <c r="Z102" i="12"/>
  <c r="S102" i="12" s="1"/>
  <c r="E102" i="12" s="1"/>
  <c r="Z104" i="12"/>
  <c r="S104" i="12" s="1"/>
  <c r="E104" i="12" s="1"/>
  <c r="Z106" i="12"/>
  <c r="S106" i="12" s="1"/>
  <c r="E106" i="12" s="1"/>
  <c r="Z108" i="12"/>
  <c r="S108" i="12" s="1"/>
  <c r="E108" i="12" s="1"/>
  <c r="Z110" i="12"/>
  <c r="S110" i="12" s="1"/>
  <c r="E110" i="12" s="1"/>
  <c r="Z112" i="12"/>
  <c r="S112" i="12" s="1"/>
  <c r="E112" i="12" s="1"/>
  <c r="Z114" i="12"/>
  <c r="S114" i="12" s="1"/>
  <c r="E114" i="12" s="1"/>
  <c r="Z116" i="12"/>
  <c r="S116" i="12" s="1"/>
  <c r="E116" i="12" s="1"/>
  <c r="Z118" i="12"/>
  <c r="S118" i="12" s="1"/>
  <c r="E118" i="12" s="1"/>
  <c r="Z120" i="12"/>
  <c r="S120" i="12" s="1"/>
  <c r="E120" i="12" s="1"/>
  <c r="Z122" i="12"/>
  <c r="S122" i="12" s="1"/>
  <c r="E122" i="12" s="1"/>
  <c r="Z124" i="12"/>
  <c r="S124" i="12" s="1"/>
  <c r="E124" i="12" s="1"/>
  <c r="Z2" i="12"/>
  <c r="X3" i="12"/>
  <c r="Z7" i="12"/>
  <c r="S7" i="12" s="1"/>
  <c r="E7" i="12" s="1"/>
  <c r="Z15" i="12"/>
  <c r="S15" i="12" s="1"/>
  <c r="E15" i="12" s="1"/>
  <c r="Z23" i="12"/>
  <c r="S23" i="12" s="1"/>
  <c r="E23" i="12" s="1"/>
  <c r="Z31" i="12"/>
  <c r="S31" i="12" s="1"/>
  <c r="E31" i="12" s="1"/>
  <c r="Z39" i="12"/>
  <c r="S39" i="12" s="1"/>
  <c r="E39" i="12" s="1"/>
  <c r="Z47" i="12"/>
  <c r="S47" i="12" s="1"/>
  <c r="E47" i="12" s="1"/>
  <c r="Z55" i="12"/>
  <c r="S55" i="12" s="1"/>
  <c r="E55" i="12" s="1"/>
  <c r="Z63" i="12"/>
  <c r="S63" i="12" s="1"/>
  <c r="E63" i="12" s="1"/>
  <c r="Z71" i="12"/>
  <c r="S71" i="12" s="1"/>
  <c r="E71" i="12" s="1"/>
  <c r="Z79" i="12"/>
  <c r="S79" i="12" s="1"/>
  <c r="E79" i="12" s="1"/>
  <c r="Z87" i="12"/>
  <c r="S87" i="12" s="1"/>
  <c r="E87" i="12" s="1"/>
  <c r="Z95" i="12"/>
  <c r="S95" i="12" s="1"/>
  <c r="E95" i="12" s="1"/>
  <c r="Z103" i="12"/>
  <c r="S103" i="12" s="1"/>
  <c r="E103" i="12" s="1"/>
  <c r="Z111" i="12"/>
  <c r="S111" i="12" s="1"/>
  <c r="E111" i="12" s="1"/>
  <c r="Z119" i="12"/>
  <c r="S119" i="12" s="1"/>
  <c r="E119" i="12" s="1"/>
  <c r="Y2" i="12"/>
  <c r="X110" i="12"/>
  <c r="X112" i="12"/>
  <c r="X114" i="12"/>
  <c r="Z5" i="12"/>
  <c r="S5" i="12" s="1"/>
  <c r="E5" i="12" s="1"/>
  <c r="Z13" i="12"/>
  <c r="S13" i="12" s="1"/>
  <c r="E13" i="12" s="1"/>
  <c r="Z21" i="12"/>
  <c r="S21" i="12" s="1"/>
  <c r="E21" i="12" s="1"/>
  <c r="Z29" i="12"/>
  <c r="S29" i="12" s="1"/>
  <c r="E29" i="12" s="1"/>
  <c r="Z37" i="12"/>
  <c r="S37" i="12" s="1"/>
  <c r="E37" i="12" s="1"/>
  <c r="Z45" i="12"/>
  <c r="S45" i="12" s="1"/>
  <c r="E45" i="12" s="1"/>
  <c r="Z53" i="12"/>
  <c r="S53" i="12" s="1"/>
  <c r="E53" i="12" s="1"/>
  <c r="Z61" i="12"/>
  <c r="S61" i="12" s="1"/>
  <c r="E61" i="12" s="1"/>
  <c r="Z69" i="12"/>
  <c r="S69" i="12" s="1"/>
  <c r="E69" i="12" s="1"/>
  <c r="Z77" i="12"/>
  <c r="S77" i="12" s="1"/>
  <c r="E77" i="12" s="1"/>
  <c r="Z85" i="12"/>
  <c r="S85" i="12" s="1"/>
  <c r="E85" i="12" s="1"/>
  <c r="Z93" i="12"/>
  <c r="S93" i="12" s="1"/>
  <c r="E93" i="12" s="1"/>
  <c r="Z101" i="12"/>
  <c r="S101" i="12" s="1"/>
  <c r="E101" i="12" s="1"/>
  <c r="Z109" i="12"/>
  <c r="S109" i="12" s="1"/>
  <c r="E109" i="12" s="1"/>
  <c r="Z117" i="12"/>
  <c r="S117" i="12" s="1"/>
  <c r="E117" i="12" s="1"/>
  <c r="Z125" i="12"/>
  <c r="S125" i="12" s="1"/>
  <c r="E125" i="12" s="1"/>
  <c r="X4" i="12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X97" i="12"/>
  <c r="X98" i="12"/>
  <c r="X99" i="12"/>
  <c r="X100" i="12"/>
  <c r="X101" i="12"/>
  <c r="X102" i="12"/>
  <c r="X103" i="12"/>
  <c r="X104" i="12"/>
  <c r="X105" i="12"/>
  <c r="X106" i="12"/>
  <c r="X107" i="12"/>
  <c r="X108" i="12"/>
  <c r="X109" i="12"/>
  <c r="X111" i="12"/>
  <c r="X113" i="12"/>
  <c r="X115" i="12"/>
  <c r="Z17" i="12"/>
  <c r="S17" i="12" s="1"/>
  <c r="E17" i="12" s="1"/>
  <c r="Z33" i="12"/>
  <c r="S33" i="12" s="1"/>
  <c r="E33" i="12" s="1"/>
  <c r="Z49" i="12"/>
  <c r="S49" i="12" s="1"/>
  <c r="E49" i="12" s="1"/>
  <c r="Z65" i="12"/>
  <c r="S65" i="12" s="1"/>
  <c r="E65" i="12" s="1"/>
  <c r="Z81" i="12"/>
  <c r="S81" i="12" s="1"/>
  <c r="E81" i="12" s="1"/>
  <c r="Z97" i="12"/>
  <c r="S97" i="12" s="1"/>
  <c r="E97" i="12" s="1"/>
  <c r="Z113" i="12"/>
  <c r="S113" i="12" s="1"/>
  <c r="E113" i="12" s="1"/>
  <c r="Y5" i="12"/>
  <c r="Y9" i="12"/>
  <c r="Y13" i="12"/>
  <c r="Y17" i="12"/>
  <c r="Y21" i="12"/>
  <c r="Y25" i="12"/>
  <c r="Y29" i="12"/>
  <c r="Y33" i="12"/>
  <c r="Y37" i="12"/>
  <c r="Y41" i="12"/>
  <c r="Y45" i="12"/>
  <c r="Y49" i="12"/>
  <c r="Y53" i="12"/>
  <c r="Y57" i="12"/>
  <c r="Y61" i="12"/>
  <c r="Y65" i="12"/>
  <c r="Y69" i="12"/>
  <c r="Y73" i="12"/>
  <c r="Y77" i="12"/>
  <c r="Y81" i="12"/>
  <c r="Y85" i="12"/>
  <c r="Y89" i="12"/>
  <c r="Y93" i="12"/>
  <c r="Y97" i="12"/>
  <c r="Y101" i="12"/>
  <c r="Y105" i="12"/>
  <c r="Y109" i="12"/>
  <c r="Y113" i="12"/>
  <c r="Z25" i="12"/>
  <c r="S25" i="12" s="1"/>
  <c r="E25" i="12" s="1"/>
  <c r="Z41" i="12"/>
  <c r="S41" i="12" s="1"/>
  <c r="E41" i="12" s="1"/>
  <c r="Z57" i="12"/>
  <c r="S57" i="12" s="1"/>
  <c r="E57" i="12" s="1"/>
  <c r="Z89" i="12"/>
  <c r="S89" i="12" s="1"/>
  <c r="E89" i="12" s="1"/>
  <c r="Z105" i="12"/>
  <c r="S105" i="12" s="1"/>
  <c r="E105" i="12" s="1"/>
  <c r="Y3" i="12"/>
  <c r="Y11" i="12"/>
  <c r="Y19" i="12"/>
  <c r="Y27" i="12"/>
  <c r="Y39" i="12"/>
  <c r="Y43" i="12"/>
  <c r="Y47" i="12"/>
  <c r="Z11" i="12"/>
  <c r="S11" i="12" s="1"/>
  <c r="E11" i="12" s="1"/>
  <c r="Z27" i="12"/>
  <c r="S27" i="12" s="1"/>
  <c r="E27" i="12" s="1"/>
  <c r="Z43" i="12"/>
  <c r="S43" i="12" s="1"/>
  <c r="E43" i="12" s="1"/>
  <c r="Z59" i="12"/>
  <c r="S59" i="12" s="1"/>
  <c r="E59" i="12" s="1"/>
  <c r="Z75" i="12"/>
  <c r="S75" i="12" s="1"/>
  <c r="E75" i="12" s="1"/>
  <c r="Z91" i="12"/>
  <c r="S91" i="12" s="1"/>
  <c r="E91" i="12" s="1"/>
  <c r="Z107" i="12"/>
  <c r="S107" i="12" s="1"/>
  <c r="E107" i="12" s="1"/>
  <c r="Z123" i="12"/>
  <c r="S123" i="12" s="1"/>
  <c r="E123" i="12" s="1"/>
  <c r="Y4" i="12"/>
  <c r="Y8" i="12"/>
  <c r="Y12" i="12"/>
  <c r="Y16" i="12"/>
  <c r="Y20" i="12"/>
  <c r="Y24" i="12"/>
  <c r="Y28" i="12"/>
  <c r="Y32" i="12"/>
  <c r="Y36" i="12"/>
  <c r="Y40" i="12"/>
  <c r="Y44" i="12"/>
  <c r="Y48" i="12"/>
  <c r="Y52" i="12"/>
  <c r="Y56" i="12"/>
  <c r="Y60" i="12"/>
  <c r="Y64" i="12"/>
  <c r="Y68" i="12"/>
  <c r="Y72" i="12"/>
  <c r="Y76" i="12"/>
  <c r="Y80" i="12"/>
  <c r="Y84" i="12"/>
  <c r="Y88" i="12"/>
  <c r="Y92" i="12"/>
  <c r="Y96" i="12"/>
  <c r="Y100" i="12"/>
  <c r="Y104" i="12"/>
  <c r="Y108" i="12"/>
  <c r="Y112" i="12"/>
  <c r="X116" i="12"/>
  <c r="X117" i="12"/>
  <c r="X118" i="12"/>
  <c r="X119" i="12"/>
  <c r="X120" i="12"/>
  <c r="X121" i="12"/>
  <c r="X122" i="12"/>
  <c r="X123" i="12"/>
  <c r="X124" i="12"/>
  <c r="X125" i="12"/>
  <c r="X2" i="12"/>
  <c r="Z9" i="12"/>
  <c r="S9" i="12" s="1"/>
  <c r="E9" i="12" s="1"/>
  <c r="Z73" i="12"/>
  <c r="S73" i="12" s="1"/>
  <c r="E73" i="12" s="1"/>
  <c r="Z121" i="12"/>
  <c r="S121" i="12" s="1"/>
  <c r="E121" i="12" s="1"/>
  <c r="Y7" i="12"/>
  <c r="Y15" i="12"/>
  <c r="Y23" i="12"/>
  <c r="Y31" i="12"/>
  <c r="Y35" i="12"/>
  <c r="Z19" i="12"/>
  <c r="S19" i="12" s="1"/>
  <c r="E19" i="12" s="1"/>
  <c r="Z83" i="12"/>
  <c r="S83" i="12" s="1"/>
  <c r="E83" i="12" s="1"/>
  <c r="Y10" i="12"/>
  <c r="Y26" i="12"/>
  <c r="Y42" i="12"/>
  <c r="Y54" i="12"/>
  <c r="Y62" i="12"/>
  <c r="Y70" i="12"/>
  <c r="Y78" i="12"/>
  <c r="Y86" i="12"/>
  <c r="Y94" i="12"/>
  <c r="Y102" i="12"/>
  <c r="Y110" i="12"/>
  <c r="Y118" i="12"/>
  <c r="Y122" i="12"/>
  <c r="Y82" i="12"/>
  <c r="Y98" i="12"/>
  <c r="Y114" i="12"/>
  <c r="Y120" i="12"/>
  <c r="Z3" i="12"/>
  <c r="S3" i="12" s="1"/>
  <c r="E3" i="12" s="1"/>
  <c r="Z67" i="12"/>
  <c r="S67" i="12" s="1"/>
  <c r="E67" i="12" s="1"/>
  <c r="Y51" i="12"/>
  <c r="Y67" i="12"/>
  <c r="Y91" i="12"/>
  <c r="Y99" i="12"/>
  <c r="Y107" i="12"/>
  <c r="Y119" i="12"/>
  <c r="Y123" i="12"/>
  <c r="Z35" i="12"/>
  <c r="S35" i="12" s="1"/>
  <c r="E35" i="12" s="1"/>
  <c r="Z99" i="12"/>
  <c r="S99" i="12" s="1"/>
  <c r="E99" i="12" s="1"/>
  <c r="Y6" i="12"/>
  <c r="Y22" i="12"/>
  <c r="Y38" i="12"/>
  <c r="Y55" i="12"/>
  <c r="Y63" i="12"/>
  <c r="Y71" i="12"/>
  <c r="Y79" i="12"/>
  <c r="Y87" i="12"/>
  <c r="Y95" i="12"/>
  <c r="Y103" i="12"/>
  <c r="Y111" i="12"/>
  <c r="Y117" i="12"/>
  <c r="Y121" i="12"/>
  <c r="Y125" i="12"/>
  <c r="Z51" i="12"/>
  <c r="S51" i="12" s="1"/>
  <c r="E51" i="12" s="1"/>
  <c r="Z115" i="12"/>
  <c r="S115" i="12" s="1"/>
  <c r="E115" i="12" s="1"/>
  <c r="Y18" i="12"/>
  <c r="Y34" i="12"/>
  <c r="Y50" i="12"/>
  <c r="Y58" i="12"/>
  <c r="Y66" i="12"/>
  <c r="Y74" i="12"/>
  <c r="Y90" i="12"/>
  <c r="Y106" i="12"/>
  <c r="Y116" i="12"/>
  <c r="Y124" i="12"/>
  <c r="Y14" i="12"/>
  <c r="Y30" i="12"/>
  <c r="Y46" i="12"/>
  <c r="Y59" i="12"/>
  <c r="Y75" i="12"/>
  <c r="Y83" i="12"/>
  <c r="Y115" i="12"/>
  <c r="R14" i="1"/>
  <c r="Q14" i="1" s="1"/>
  <c r="U14" i="1"/>
  <c r="E14" i="1"/>
  <c r="E9" i="1"/>
  <c r="R9" i="1"/>
  <c r="Q9" i="1" s="1"/>
  <c r="U9" i="1"/>
  <c r="R4" i="1"/>
  <c r="Q4" i="1" s="1"/>
  <c r="E4" i="1"/>
  <c r="U4" i="1"/>
  <c r="R20" i="1"/>
  <c r="Q20" i="1" s="1"/>
  <c r="E20" i="1"/>
  <c r="U20" i="1"/>
  <c r="R6" i="1"/>
  <c r="Q6" i="1" s="1"/>
  <c r="U6" i="1"/>
  <c r="E6" i="1"/>
  <c r="E17" i="1"/>
  <c r="R17" i="1"/>
  <c r="Q17" i="1" s="1"/>
  <c r="U17" i="1"/>
  <c r="E5" i="1"/>
  <c r="R5" i="1"/>
  <c r="Q5" i="1" s="1"/>
  <c r="U5" i="1"/>
  <c r="R16" i="1"/>
  <c r="Q16" i="1" s="1"/>
  <c r="E16" i="1"/>
  <c r="U16" i="1"/>
  <c r="E15" i="1"/>
  <c r="U15" i="1"/>
  <c r="R15" i="1"/>
  <c r="Q15" i="1" s="1"/>
  <c r="R2" i="1"/>
  <c r="U2" i="1"/>
  <c r="E2" i="1"/>
  <c r="B7" i="1"/>
  <c r="R18" i="1"/>
  <c r="Q18" i="1" s="1"/>
  <c r="U18" i="1"/>
  <c r="E18" i="1"/>
  <c r="E13" i="1"/>
  <c r="R13" i="1"/>
  <c r="Q13" i="1" s="1"/>
  <c r="U13" i="1"/>
  <c r="R8" i="1"/>
  <c r="Q8" i="1" s="1"/>
  <c r="E8" i="1"/>
  <c r="U8" i="1"/>
  <c r="T19" i="1"/>
  <c r="AA402" i="12" l="1"/>
  <c r="AA380" i="12"/>
  <c r="AA364" i="12"/>
  <c r="AA373" i="12"/>
  <c r="C11" i="3"/>
  <c r="AA368" i="12"/>
  <c r="B33" i="3"/>
  <c r="AA147" i="12"/>
  <c r="AA139" i="12"/>
  <c r="AA230" i="12"/>
  <c r="AA397" i="12"/>
  <c r="T11" i="1"/>
  <c r="AA225" i="12"/>
  <c r="AA166" i="12"/>
  <c r="AA149" i="12"/>
  <c r="T53" i="1"/>
  <c r="AA389" i="12"/>
  <c r="AA379" i="12"/>
  <c r="AA366" i="12"/>
  <c r="AA395" i="12"/>
  <c r="AA295" i="12"/>
  <c r="AA214" i="12"/>
  <c r="AA272" i="12"/>
  <c r="AA354" i="12"/>
  <c r="AA155" i="12"/>
  <c r="T25" i="1"/>
  <c r="U25" i="1"/>
  <c r="B8" i="1" s="1"/>
  <c r="AA367" i="12"/>
  <c r="AA400" i="12"/>
  <c r="AA386" i="12"/>
  <c r="AA371" i="12"/>
  <c r="AA369" i="12"/>
  <c r="AA382" i="12"/>
  <c r="AA377" i="12"/>
  <c r="AA396" i="12"/>
  <c r="AA403" i="12"/>
  <c r="AA390" i="12"/>
  <c r="AA394" i="12"/>
  <c r="AA401" i="12"/>
  <c r="AA381" i="12"/>
  <c r="AA363" i="12"/>
  <c r="AA398" i="12"/>
  <c r="AA375" i="12"/>
  <c r="AA388" i="12"/>
  <c r="AA399" i="12"/>
  <c r="AA393" i="12"/>
  <c r="AA387" i="12"/>
  <c r="AA391" i="12"/>
  <c r="AA385" i="12"/>
  <c r="AA383" i="12"/>
  <c r="A38" i="3"/>
  <c r="AA265" i="12"/>
  <c r="AA152" i="12"/>
  <c r="AA158" i="12"/>
  <c r="AA154" i="12"/>
  <c r="AA228" i="12"/>
  <c r="AA351" i="12"/>
  <c r="AA304" i="12"/>
  <c r="AA350" i="12"/>
  <c r="AA338" i="12"/>
  <c r="T52" i="1"/>
  <c r="AA117" i="12"/>
  <c r="AA101" i="12"/>
  <c r="AA85" i="12"/>
  <c r="AA69" i="12"/>
  <c r="AA53" i="12"/>
  <c r="AA37" i="12"/>
  <c r="AA335" i="12"/>
  <c r="Q57" i="1"/>
  <c r="T57" i="1"/>
  <c r="AA212" i="12"/>
  <c r="AA167" i="12"/>
  <c r="AA134" i="12"/>
  <c r="AA151" i="12"/>
  <c r="AA137" i="12"/>
  <c r="AA215" i="12"/>
  <c r="AA223" i="12"/>
  <c r="AA141" i="12"/>
  <c r="AA271" i="12"/>
  <c r="AA132" i="12"/>
  <c r="AA163" i="12"/>
  <c r="AA267" i="12"/>
  <c r="AA157" i="12"/>
  <c r="AA266" i="12"/>
  <c r="AA340" i="12"/>
  <c r="AA258" i="12"/>
  <c r="AA231" i="12"/>
  <c r="AA161" i="12"/>
  <c r="AA159" i="12"/>
  <c r="AA358" i="12"/>
  <c r="T22" i="1"/>
  <c r="T58" i="1"/>
  <c r="T41" i="1"/>
  <c r="T50" i="1"/>
  <c r="AA233" i="12"/>
  <c r="AA289" i="12"/>
  <c r="AA176" i="12"/>
  <c r="AA269" i="12"/>
  <c r="AA138" i="12"/>
  <c r="AA180" i="12"/>
  <c r="AA239" i="12"/>
  <c r="AA174" i="12"/>
  <c r="AA126" i="12"/>
  <c r="AA190" i="12"/>
  <c r="AA332" i="12"/>
  <c r="AA308" i="12"/>
  <c r="AA327" i="12"/>
  <c r="AA317" i="12"/>
  <c r="AA208" i="12"/>
  <c r="AA318" i="12"/>
  <c r="AA191" i="12"/>
  <c r="AA171" i="12"/>
  <c r="AA187" i="12"/>
  <c r="AA177" i="12"/>
  <c r="T24" i="1"/>
  <c r="T28" i="1"/>
  <c r="AA144" i="12"/>
  <c r="AA160" i="12"/>
  <c r="AA274" i="12"/>
  <c r="AA361" i="12"/>
  <c r="AA276" i="12"/>
  <c r="AA183" i="12"/>
  <c r="AA329" i="12"/>
  <c r="AA302" i="12"/>
  <c r="AA207" i="12"/>
  <c r="AA140" i="12"/>
  <c r="AA188" i="12"/>
  <c r="AA343" i="12"/>
  <c r="AA331" i="12"/>
  <c r="AA241" i="12"/>
  <c r="AA355" i="12"/>
  <c r="AA251" i="12"/>
  <c r="AA213" i="12"/>
  <c r="AA264" i="12"/>
  <c r="AA181" i="12"/>
  <c r="AA197" i="12"/>
  <c r="Q38" i="1"/>
  <c r="T38" i="1"/>
  <c r="T56" i="1"/>
  <c r="T34" i="1"/>
  <c r="T43" i="1"/>
  <c r="T48" i="1"/>
  <c r="AA170" i="12"/>
  <c r="AA204" i="12"/>
  <c r="AA342" i="12"/>
  <c r="AA229" i="12"/>
  <c r="AA339" i="12"/>
  <c r="AA346" i="12"/>
  <c r="AA312" i="12"/>
  <c r="AA330" i="12"/>
  <c r="AA169" i="12"/>
  <c r="AA326" i="12"/>
  <c r="Q45" i="1"/>
  <c r="T45" i="1"/>
  <c r="AA182" i="12"/>
  <c r="AA283" i="12"/>
  <c r="AA309" i="12"/>
  <c r="AA268" i="12"/>
  <c r="T3" i="1"/>
  <c r="T49" i="1"/>
  <c r="Q37" i="1"/>
  <c r="T37" i="1"/>
  <c r="T35" i="1"/>
  <c r="T33" i="1"/>
  <c r="AA150" i="12"/>
  <c r="AA194" i="12"/>
  <c r="AA136" i="12"/>
  <c r="AA130" i="12"/>
  <c r="AA277" i="12"/>
  <c r="AA299" i="12"/>
  <c r="AA281" i="12"/>
  <c r="AA142" i="12"/>
  <c r="AA291" i="12"/>
  <c r="AA293" i="12"/>
  <c r="AA131" i="12"/>
  <c r="AA192" i="12"/>
  <c r="AA285" i="12"/>
  <c r="AA184" i="12"/>
  <c r="AA145" i="12"/>
  <c r="AA356" i="12"/>
  <c r="AA307" i="12"/>
  <c r="AA303" i="12"/>
  <c r="AA257" i="12"/>
  <c r="AA348" i="12"/>
  <c r="AA284" i="12"/>
  <c r="AA195" i="12"/>
  <c r="AA298" i="12"/>
  <c r="AA353" i="12"/>
  <c r="AA336" i="12"/>
  <c r="AA334" i="12"/>
  <c r="AA320" i="12"/>
  <c r="AA296" i="12"/>
  <c r="AA349" i="12"/>
  <c r="AA341" i="12"/>
  <c r="AA333" i="12"/>
  <c r="AA324" i="12"/>
  <c r="AA294" i="12"/>
  <c r="AA314" i="12"/>
  <c r="AA286" i="12"/>
  <c r="AA280" i="12"/>
  <c r="AA263" i="12"/>
  <c r="AA253" i="12"/>
  <c r="AA226" i="12"/>
  <c r="AA219" i="12"/>
  <c r="AA127" i="12"/>
  <c r="AA252" i="12"/>
  <c r="AA242" i="12"/>
  <c r="AA205" i="12"/>
  <c r="AA259" i="12"/>
  <c r="AA250" i="12"/>
  <c r="AA232" i="12"/>
  <c r="AA189" i="12"/>
  <c r="AA234" i="12"/>
  <c r="AA206" i="12"/>
  <c r="Q55" i="1"/>
  <c r="T55" i="1"/>
  <c r="AA172" i="12"/>
  <c r="AA202" i="12"/>
  <c r="AA313" i="12"/>
  <c r="AA97" i="12"/>
  <c r="AA81" i="12"/>
  <c r="AA65" i="12"/>
  <c r="AA49" i="12"/>
  <c r="AA21" i="12"/>
  <c r="AA5" i="12"/>
  <c r="Q31" i="1"/>
  <c r="T31" i="1"/>
  <c r="T26" i="1"/>
  <c r="Q47" i="1"/>
  <c r="T47" i="1"/>
  <c r="AA301" i="12"/>
  <c r="AA128" i="12"/>
  <c r="AA222" i="12"/>
  <c r="AA133" i="12"/>
  <c r="AA360" i="12"/>
  <c r="AA238" i="12"/>
  <c r="AA156" i="12"/>
  <c r="AA200" i="12"/>
  <c r="AA168" i="12"/>
  <c r="AA311" i="12"/>
  <c r="AA359" i="12"/>
  <c r="AA328" i="12"/>
  <c r="AA323" i="12"/>
  <c r="AA290" i="12"/>
  <c r="AA237" i="12"/>
  <c r="AA321" i="12"/>
  <c r="AA260" i="12"/>
  <c r="AA315" i="12"/>
  <c r="AA235" i="12"/>
  <c r="AA319" i="12"/>
  <c r="AA310" i="12"/>
  <c r="AA278" i="12"/>
  <c r="AA262" i="12"/>
  <c r="AA246" i="12"/>
  <c r="AA243" i="12"/>
  <c r="AA211" i="12"/>
  <c r="AA244" i="12"/>
  <c r="AA216" i="12"/>
  <c r="AA203" i="12"/>
  <c r="AA198" i="12"/>
  <c r="AA249" i="12"/>
  <c r="AA347" i="12"/>
  <c r="Q46" i="1"/>
  <c r="T46" i="1"/>
  <c r="T30" i="1"/>
  <c r="T42" i="1"/>
  <c r="T32" i="1"/>
  <c r="T40" i="1"/>
  <c r="T51" i="1"/>
  <c r="Q29" i="1"/>
  <c r="T29" i="1"/>
  <c r="T36" i="1"/>
  <c r="AA270" i="12"/>
  <c r="AA143" i="12"/>
  <c r="AA162" i="12"/>
  <c r="AA273" i="12"/>
  <c r="AA164" i="12"/>
  <c r="AA196" i="12"/>
  <c r="AA279" i="12"/>
  <c r="AA178" i="12"/>
  <c r="AA135" i="12"/>
  <c r="AA186" i="12"/>
  <c r="AA275" i="12"/>
  <c r="AA287" i="12"/>
  <c r="AA357" i="12"/>
  <c r="AA344" i="12"/>
  <c r="AA325" i="12"/>
  <c r="AA227" i="12"/>
  <c r="AA345" i="12"/>
  <c r="AA337" i="12"/>
  <c r="AA322" i="12"/>
  <c r="AA292" i="12"/>
  <c r="AA256" i="12"/>
  <c r="AA247" i="12"/>
  <c r="AA221" i="12"/>
  <c r="AA201" i="12"/>
  <c r="AA261" i="12"/>
  <c r="AA245" i="12"/>
  <c r="AA255" i="12"/>
  <c r="AA224" i="12"/>
  <c r="AA193" i="12"/>
  <c r="AA185" i="12"/>
  <c r="AA129" i="12"/>
  <c r="AA240" i="12"/>
  <c r="AA179" i="12"/>
  <c r="AA33" i="12"/>
  <c r="AA17" i="12"/>
  <c r="AA110" i="12"/>
  <c r="T8" i="1"/>
  <c r="T5" i="1"/>
  <c r="T17" i="1"/>
  <c r="T18" i="1"/>
  <c r="T15" i="1"/>
  <c r="T12" i="1"/>
  <c r="T9" i="1"/>
  <c r="AA122" i="12"/>
  <c r="AA118" i="12"/>
  <c r="AA111" i="12"/>
  <c r="AA106" i="12"/>
  <c r="AA98" i="12"/>
  <c r="AA94" i="12"/>
  <c r="AA90" i="12"/>
  <c r="AA86" i="12"/>
  <c r="AA78" i="12"/>
  <c r="AA66" i="12"/>
  <c r="AA62" i="12"/>
  <c r="AA58" i="12"/>
  <c r="AA54" i="12"/>
  <c r="AA50" i="12"/>
  <c r="AA46" i="12"/>
  <c r="AA42" i="12"/>
  <c r="AA38" i="12"/>
  <c r="AA30" i="12"/>
  <c r="AA18" i="12"/>
  <c r="AA14" i="12"/>
  <c r="AA10" i="12"/>
  <c r="AA6" i="12"/>
  <c r="AA112" i="12"/>
  <c r="Q2" i="1"/>
  <c r="B5" i="1"/>
  <c r="T13" i="1"/>
  <c r="B24" i="3"/>
  <c r="T20" i="1"/>
  <c r="T14" i="1"/>
  <c r="AA124" i="12"/>
  <c r="AA120" i="12"/>
  <c r="AA116" i="12"/>
  <c r="AA115" i="12"/>
  <c r="AA108" i="12"/>
  <c r="AA104" i="12"/>
  <c r="AA100" i="12"/>
  <c r="AA96" i="12"/>
  <c r="AA92" i="12"/>
  <c r="AA88" i="12"/>
  <c r="AA84" i="12"/>
  <c r="AA80" i="12"/>
  <c r="AA76" i="12"/>
  <c r="AA72" i="12"/>
  <c r="AA68" i="12"/>
  <c r="AA64" i="12"/>
  <c r="AA60" i="12"/>
  <c r="AA56" i="12"/>
  <c r="AA52" i="12"/>
  <c r="AA48" i="12"/>
  <c r="AA44" i="12"/>
  <c r="AA40" i="12"/>
  <c r="AA36" i="12"/>
  <c r="AA32" i="12"/>
  <c r="AA28" i="12"/>
  <c r="AA24" i="12"/>
  <c r="AA20" i="12"/>
  <c r="AA16" i="12"/>
  <c r="AA12" i="12"/>
  <c r="AA8" i="12"/>
  <c r="AA4" i="12"/>
  <c r="B15" i="12"/>
  <c r="AA3" i="12"/>
  <c r="T7" i="1"/>
  <c r="B25" i="1"/>
  <c r="B26" i="3"/>
  <c r="AA2" i="12"/>
  <c r="B14" i="12"/>
  <c r="AA102" i="12"/>
  <c r="AA82" i="12"/>
  <c r="AA74" i="12"/>
  <c r="AA70" i="12"/>
  <c r="AA34" i="12"/>
  <c r="AA26" i="12"/>
  <c r="AA22" i="12"/>
  <c r="T2" i="1"/>
  <c r="T16" i="1"/>
  <c r="T6" i="1"/>
  <c r="T4" i="1"/>
  <c r="AA125" i="12"/>
  <c r="AA121" i="12"/>
  <c r="AA109" i="12"/>
  <c r="AA105" i="12"/>
  <c r="AA93" i="12"/>
  <c r="AA89" i="12"/>
  <c r="AA77" i="12"/>
  <c r="AA73" i="12"/>
  <c r="AA61" i="12"/>
  <c r="AA57" i="12"/>
  <c r="AA45" i="12"/>
  <c r="AA41" i="12"/>
  <c r="AA29" i="12"/>
  <c r="AA25" i="12"/>
  <c r="AA13" i="12"/>
  <c r="AA9" i="12"/>
  <c r="AA123" i="12"/>
  <c r="AA119" i="12"/>
  <c r="AA113" i="12"/>
  <c r="AA107" i="12"/>
  <c r="AA103" i="12"/>
  <c r="AA99" i="12"/>
  <c r="AA95" i="12"/>
  <c r="AA91" i="12"/>
  <c r="AA87" i="12"/>
  <c r="AA83" i="12"/>
  <c r="AA79" i="12"/>
  <c r="AA75" i="12"/>
  <c r="AA71" i="12"/>
  <c r="AA67" i="12"/>
  <c r="AA63" i="12"/>
  <c r="AA59" i="12"/>
  <c r="AA55" i="12"/>
  <c r="AA51" i="12"/>
  <c r="AA47" i="12"/>
  <c r="AA43" i="12"/>
  <c r="AA39" i="12"/>
  <c r="AA35" i="12"/>
  <c r="AA31" i="12"/>
  <c r="AA27" i="12"/>
  <c r="AA23" i="12"/>
  <c r="AA19" i="12"/>
  <c r="AA15" i="12"/>
  <c r="AA11" i="12"/>
  <c r="AA7" i="12"/>
  <c r="AA114" i="12"/>
  <c r="S2" i="12"/>
  <c r="B7" i="12"/>
  <c r="T21" i="1"/>
  <c r="T10" i="1"/>
  <c r="B26" i="1" l="1"/>
  <c r="B27" i="3" s="1"/>
  <c r="B23" i="3" s="1"/>
  <c r="D26" i="3" s="1"/>
  <c r="F26" i="3" s="1"/>
  <c r="G26" i="3" s="1"/>
  <c r="B3" i="12"/>
  <c r="B29" i="3" s="1"/>
  <c r="E2" i="12"/>
  <c r="B31" i="3" s="1"/>
  <c r="B4" i="12"/>
  <c r="B16" i="12"/>
  <c r="B26" i="12"/>
  <c r="B34" i="3"/>
  <c r="B3" i="1"/>
  <c r="B28" i="1" s="1"/>
  <c r="B4" i="1"/>
  <c r="B24" i="1" s="1"/>
  <c r="B29" i="12" l="1"/>
  <c r="B17" i="12"/>
  <c r="F34" i="3"/>
  <c r="G34" i="3" s="1"/>
  <c r="B30" i="3"/>
  <c r="B29" i="1"/>
  <c r="B22" i="3"/>
  <c r="D23" i="3" s="1"/>
  <c r="A11" i="3"/>
  <c r="E24" i="3"/>
  <c r="F24" i="3" s="1"/>
  <c r="G24" i="3" s="1"/>
  <c r="F23" i="3"/>
  <c r="G23" i="3" s="1"/>
  <c r="B28" i="12"/>
  <c r="B24" i="12"/>
  <c r="D27" i="3"/>
  <c r="F27" i="3" s="1"/>
  <c r="G27" i="3" s="1"/>
  <c r="E31" i="3" l="1"/>
  <c r="F31" i="3" s="1"/>
  <c r="G31" i="3" s="1"/>
  <c r="D33" i="3"/>
  <c r="F33" i="3" s="1"/>
  <c r="G33" i="3" s="1"/>
  <c r="D30" i="3"/>
  <c r="F30" i="3"/>
  <c r="G30" i="3" s="1"/>
  <c r="A36" i="3"/>
  <c r="D39" i="3" l="1"/>
  <c r="A37" i="3"/>
</calcChain>
</file>

<file path=xl/sharedStrings.xml><?xml version="1.0" encoding="utf-8"?>
<sst xmlns="http://schemas.openxmlformats.org/spreadsheetml/2006/main" count="6782" uniqueCount="764">
  <si>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</si>
  <si>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</si>
  <si>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</si>
  <si>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</si>
  <si>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</si>
  <si>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</si>
  <si>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</si>
  <si>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</si>
  <si>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</si>
  <si>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</si>
  <si>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</si>
  <si>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</si>
  <si>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</si>
  <si>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</si>
  <si>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</si>
  <si>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</si>
  <si>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</si>
  <si>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</si>
  <si>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</si>
  <si>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</si>
  <si>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</si>
  <si>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</si>
  <si>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</si>
  <si>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</si>
  <si>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</si>
  <si>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</si>
  <si>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</si>
  <si>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</si>
  <si>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</si>
  <si>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</si>
  <si>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</si>
  <si>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</si>
  <si>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</si>
  <si>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</si>
  <si>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</si>
  <si>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</si>
  <si>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</si>
  <si>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</si>
  <si>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</si>
  <si>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</si>
  <si>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</si>
  <si>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</si>
  <si>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</si>
  <si>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</si>
  <si>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CVUA S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</si>
  <si>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</si>
  <si>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</si>
  <si>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</si>
  <si>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</si>
  <si>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</si>
  <si>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</si>
  <si>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</si>
  <si>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</si>
  <si>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</si>
  <si>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</si>
  <si>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</si>
  <si>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</si>
  <si>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</si>
  <si>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</si>
  <si>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</si>
  <si>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Anwendung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</si>
  <si>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</si>
  <si>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</si>
  <si>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</si>
  <si>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</si>
  <si>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</si>
  <si>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</si>
  <si>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</si>
  <si>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</si>
  <si>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</si>
  <si>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</si>
  <si>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</si>
  <si>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</si>
  <si>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</si>
  <si>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</si>
  <si>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</si>
  <si>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</si>
  <si>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</si>
  <si>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</si>
  <si>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</si>
  <si>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</si>
  <si>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</si>
  <si>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</si>
  <si>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</si>
  <si>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</si>
  <si>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</si>
  <si>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</si>
  <si>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</si>
  <si>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</si>
  <si>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</si>
  <si>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</si>
  <si>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</si>
  <si>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</si>
  <si>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</si>
  <si>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</si>
  <si>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</si>
  <si>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</si>
  <si>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</si>
  <si>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</si>
  <si>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</si>
  <si>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Astacus</t>
  </si>
  <si>
    <t>astacus</t>
  </si>
  <si>
    <t>Identifizierung von Süßwasserkrebsen in Lebensmitteln</t>
  </si>
  <si>
    <t>Zustand der Probe bei sonstigen Materialien: gefroren</t>
  </si>
  <si>
    <t>Aufreinigungsmethode: OSextr</t>
  </si>
  <si>
    <t>T, MT, D</t>
  </si>
  <si>
    <t>Crustacea (Malacostraca), lebensmittelrelevante Nutztiere</t>
  </si>
  <si>
    <t>HöV/Dyk</t>
  </si>
  <si>
    <t>Meat DB (759 MSPs)</t>
  </si>
  <si>
    <t>Austropotamobius</t>
  </si>
  <si>
    <t>pallipes</t>
  </si>
  <si>
    <t>torrentium</t>
  </si>
  <si>
    <t>Pontastacus</t>
  </si>
  <si>
    <t>leptodactylus</t>
  </si>
  <si>
    <t>Autropotamobius</t>
  </si>
  <si>
    <t>Crangon</t>
  </si>
  <si>
    <t>crangon</t>
  </si>
  <si>
    <t>Eriocheir</t>
  </si>
  <si>
    <t>sinensis</t>
  </si>
  <si>
    <t>Faxonius</t>
  </si>
  <si>
    <t>immunis</t>
  </si>
  <si>
    <t>Procambarus</t>
  </si>
  <si>
    <t>clarkii</t>
  </si>
  <si>
    <t>limosus</t>
  </si>
  <si>
    <t>Litopenaeus</t>
  </si>
  <si>
    <t>vannamei</t>
  </si>
  <si>
    <t>Pacifastacus</t>
  </si>
  <si>
    <t>leniusculus</t>
  </si>
  <si>
    <t>Pandalus</t>
  </si>
  <si>
    <t>borealis</t>
  </si>
  <si>
    <t>Columba</t>
  </si>
  <si>
    <t>livia</t>
  </si>
  <si>
    <t>Bos</t>
  </si>
  <si>
    <t>taurus</t>
  </si>
  <si>
    <t>Capra</t>
  </si>
  <si>
    <t>aegagrus</t>
  </si>
  <si>
    <t>sibirica</t>
  </si>
  <si>
    <t>ibex</t>
  </si>
  <si>
    <t>falconeri</t>
  </si>
  <si>
    <t>Ovis</t>
  </si>
  <si>
    <t>aries</t>
  </si>
  <si>
    <t>Capreolus</t>
  </si>
  <si>
    <t>capreolus</t>
  </si>
  <si>
    <t>Cervus</t>
  </si>
  <si>
    <t>elaphus</t>
  </si>
  <si>
    <t>nippon</t>
  </si>
  <si>
    <t>Dama</t>
  </si>
  <si>
    <t>dama</t>
  </si>
  <si>
    <t>Axis</t>
  </si>
  <si>
    <t>axis</t>
  </si>
  <si>
    <t>Sus</t>
  </si>
  <si>
    <t>scrofa</t>
  </si>
  <si>
    <t>Anser</t>
  </si>
  <si>
    <t>anser</t>
  </si>
  <si>
    <t>Anatidae</t>
  </si>
  <si>
    <t>001_181007965_LHL</t>
  </si>
  <si>
    <t>Anas</t>
  </si>
  <si>
    <t>platyrhynchos</t>
  </si>
  <si>
    <t>acuta</t>
  </si>
  <si>
    <t>Cairina</t>
  </si>
  <si>
    <t>moschata</t>
  </si>
  <si>
    <t>Somateria</t>
  </si>
  <si>
    <t>fischeri</t>
  </si>
  <si>
    <t>Alopochen</t>
  </si>
  <si>
    <t>aegyptiaca</t>
  </si>
  <si>
    <t>Gallus</t>
  </si>
  <si>
    <t>gallus</t>
  </si>
  <si>
    <t>Meleagris</t>
  </si>
  <si>
    <t>gallopavo</t>
  </si>
  <si>
    <t>ocellata</t>
  </si>
  <si>
    <t>Equus</t>
  </si>
  <si>
    <t>asinus</t>
  </si>
  <si>
    <t>grevyi</t>
  </si>
  <si>
    <t>kiang</t>
  </si>
  <si>
    <t>caballus</t>
  </si>
  <si>
    <t>quagga</t>
  </si>
  <si>
    <t>hartmannae</t>
  </si>
  <si>
    <t>hemionus</t>
  </si>
  <si>
    <t xml:space="preserve">Austropotamobius pallipes (Abdomen) </t>
  </si>
  <si>
    <t xml:space="preserve">Austropotamobius torrentium (Abdomen) </t>
  </si>
  <si>
    <t xml:space="preserve">Austropotamobius torrentium (claw) </t>
  </si>
  <si>
    <t xml:space="preserve">Crangon crangon </t>
  </si>
  <si>
    <t xml:space="preserve">Eriocheir sinensis </t>
  </si>
  <si>
    <t xml:space="preserve">Faxonius immunis (Abdomen) </t>
  </si>
  <si>
    <t xml:space="preserve">Faxonius limosus (Abdomen) </t>
  </si>
  <si>
    <t xml:space="preserve">Faxonius limosus (claw) </t>
  </si>
  <si>
    <t xml:space="preserve">Litopenaeus vannamei </t>
  </si>
  <si>
    <t xml:space="preserve">Pacifastacus leniusculus (Abdomen) </t>
  </si>
  <si>
    <t xml:space="preserve">Pacifastacus leniusculus (claw) </t>
  </si>
  <si>
    <t xml:space="preserve">Pacifastacus leniusculus (Salat, Abdomen) </t>
  </si>
  <si>
    <t xml:space="preserve">Pandalus borealis </t>
  </si>
  <si>
    <t xml:space="preserve">Pontastacus leptodactylus (Abdomen) </t>
  </si>
  <si>
    <t xml:space="preserve">Pontastacus leptodactylus (claw) </t>
  </si>
  <si>
    <t xml:space="preserve">Procambarus clarkii (Abdomen) </t>
  </si>
  <si>
    <t xml:space="preserve">Procambarus clarkii (claw) </t>
  </si>
  <si>
    <t xml:space="preserve">Procambarus clarkii (Louisiana, Abdomen) </t>
  </si>
  <si>
    <t xml:space="preserve">Bos taurus </t>
  </si>
  <si>
    <t>&lt; 0</t>
  </si>
  <si>
    <t xml:space="preserve">Capra aegagrus </t>
  </si>
  <si>
    <t xml:space="preserve">Capra falconeri </t>
  </si>
  <si>
    <t xml:space="preserve">Ovis aries </t>
  </si>
  <si>
    <t xml:space="preserve">Capreolus capreolus </t>
  </si>
  <si>
    <t xml:space="preserve">Cervus elaphus </t>
  </si>
  <si>
    <t xml:space="preserve">Cervus nippon pseudaxis </t>
  </si>
  <si>
    <t xml:space="preserve">Dama dama </t>
  </si>
  <si>
    <t xml:space="preserve">Sus scrofa domestica </t>
  </si>
  <si>
    <t xml:space="preserve">Anser anser </t>
  </si>
  <si>
    <t xml:space="preserve">Anas platyrhynchos </t>
  </si>
  <si>
    <t xml:space="preserve">Cairina moschata </t>
  </si>
  <si>
    <t xml:space="preserve">Gallus gallus </t>
  </si>
  <si>
    <t xml:space="preserve">Meleagris gallopavo </t>
  </si>
  <si>
    <t xml:space="preserve">Equus asinus </t>
  </si>
  <si>
    <t xml:space="preserve">Equus caballus </t>
  </si>
  <si>
    <t xml:space="preserve">Equus grevyi </t>
  </si>
  <si>
    <t xml:space="preserve">Equus hemionus </t>
  </si>
  <si>
    <t xml:space="preserve">Equus quagga burchellii </t>
  </si>
  <si>
    <t xml:space="preserve">3; veterinary post mortem pathology </t>
  </si>
  <si>
    <t>OSextr</t>
  </si>
  <si>
    <t>M 0997</t>
  </si>
  <si>
    <t>M 1010</t>
  </si>
  <si>
    <t>M 1011</t>
  </si>
  <si>
    <t>M 1012</t>
  </si>
  <si>
    <t>M 1013</t>
  </si>
  <si>
    <t>M 1014</t>
  </si>
  <si>
    <t>M 1064</t>
  </si>
  <si>
    <t>M 1065</t>
  </si>
  <si>
    <t>M 1066</t>
  </si>
  <si>
    <t>M 1067</t>
  </si>
  <si>
    <t>M 1068</t>
  </si>
  <si>
    <t>M 1069</t>
  </si>
  <si>
    <t>M 1070</t>
  </si>
  <si>
    <t>M 1071</t>
  </si>
  <si>
    <t>M 1072</t>
  </si>
  <si>
    <t>M 1073</t>
  </si>
  <si>
    <t>M 1252</t>
  </si>
  <si>
    <t>M 1253</t>
  </si>
  <si>
    <t>M 1254</t>
  </si>
  <si>
    <t>M 1255</t>
  </si>
  <si>
    <t>M 1309</t>
  </si>
  <si>
    <t>M 1310</t>
  </si>
  <si>
    <t>M 1311</t>
  </si>
  <si>
    <t>M 1312</t>
  </si>
  <si>
    <t>M 1313</t>
  </si>
  <si>
    <t>M 1314</t>
  </si>
  <si>
    <t>M 1315</t>
  </si>
  <si>
    <t>M 1316</t>
  </si>
  <si>
    <t>M 1317</t>
  </si>
  <si>
    <t>M 1318</t>
  </si>
  <si>
    <t>M 1319</t>
  </si>
  <si>
    <t>M 1320</t>
  </si>
  <si>
    <t>M 1321</t>
  </si>
  <si>
    <t>M 1322</t>
  </si>
  <si>
    <t>M 1323</t>
  </si>
  <si>
    <t>M 1324</t>
  </si>
  <si>
    <t>M 1325</t>
  </si>
  <si>
    <t>M 1326</t>
  </si>
  <si>
    <t>M 1434</t>
  </si>
  <si>
    <t>M 1327</t>
  </si>
  <si>
    <t>M 1328</t>
  </si>
  <si>
    <t>M 1329</t>
  </si>
  <si>
    <t>M 1330</t>
  </si>
  <si>
    <t>M 1331</t>
  </si>
  <si>
    <t>M 1332</t>
  </si>
  <si>
    <t>M 1333</t>
  </si>
  <si>
    <t>M 1334</t>
  </si>
  <si>
    <t>M 1335</t>
  </si>
  <si>
    <t>M 1336</t>
  </si>
  <si>
    <t>M 1337</t>
  </si>
  <si>
    <t>M 1338</t>
  </si>
  <si>
    <t>M 1339</t>
  </si>
  <si>
    <t>M 1340</t>
  </si>
  <si>
    <t>M 1341</t>
  </si>
  <si>
    <t>M 1342</t>
  </si>
  <si>
    <t>M 1343</t>
  </si>
  <si>
    <t>M 1344</t>
  </si>
  <si>
    <t>1; label; sensorical analysis</t>
  </si>
  <si>
    <t>3; veterinary post mortem pathology; sequenced (16S)</t>
  </si>
  <si>
    <t>3; sequenced; label; sensorical analysis</t>
  </si>
  <si>
    <t>2; label; sensorical analysis</t>
  </si>
  <si>
    <t>3; veterinary post mortem pathology</t>
  </si>
  <si>
    <t>1; sensorical analysis, declaration</t>
  </si>
  <si>
    <t>3; sequenced 16S (mitochondrial)</t>
  </si>
  <si>
    <t>3; 16S (mitochondrial); label; sensorical analysis</t>
  </si>
  <si>
    <t>Osextr [007]</t>
  </si>
  <si>
    <t>3; sequenced</t>
  </si>
  <si>
    <t>M 1074</t>
  </si>
  <si>
    <t>M 1250</t>
  </si>
  <si>
    <t>M 1345</t>
  </si>
  <si>
    <t>M 1346</t>
  </si>
  <si>
    <t>M 1613</t>
  </si>
  <si>
    <t>M 1615</t>
  </si>
  <si>
    <t>M 1705</t>
  </si>
  <si>
    <t>M 1706</t>
  </si>
  <si>
    <t>M 1707</t>
  </si>
  <si>
    <t>M 1708</t>
  </si>
  <si>
    <t>M 1709</t>
  </si>
  <si>
    <t>M 1710</t>
  </si>
  <si>
    <t>M 1711</t>
  </si>
  <si>
    <t>M 1712</t>
  </si>
  <si>
    <t>M 1614</t>
  </si>
  <si>
    <t>M 1616</t>
  </si>
  <si>
    <t>M 1087</t>
  </si>
  <si>
    <t>M 1385</t>
  </si>
  <si>
    <t>M 1386</t>
  </si>
  <si>
    <t>M 1387</t>
  </si>
  <si>
    <t>M 1388</t>
  </si>
  <si>
    <t>M 1390</t>
  </si>
  <si>
    <t>M 1391</t>
  </si>
  <si>
    <t>M 1393</t>
  </si>
  <si>
    <t>M 1395</t>
  </si>
  <si>
    <t>M 1396</t>
  </si>
  <si>
    <t>M 1397</t>
  </si>
  <si>
    <t>M 1398</t>
  </si>
  <si>
    <t>M 1399</t>
  </si>
  <si>
    <t>M 1400</t>
  </si>
  <si>
    <t>M 1401</t>
  </si>
  <si>
    <t>M 1402</t>
  </si>
  <si>
    <t>M 1403</t>
  </si>
  <si>
    <t>M 1243</t>
  </si>
  <si>
    <t>M 1244</t>
  </si>
  <si>
    <t>M 1242</t>
  </si>
  <si>
    <t>M 1201</t>
  </si>
  <si>
    <t>M 1203</t>
  </si>
  <si>
    <t>M 1205</t>
  </si>
  <si>
    <t>M 1207</t>
  </si>
  <si>
    <t>M 1209</t>
  </si>
  <si>
    <t>M 1211</t>
  </si>
  <si>
    <t>M 1213</t>
  </si>
  <si>
    <t>M 1215</t>
  </si>
  <si>
    <t>M 1217</t>
  </si>
  <si>
    <t>M 1219</t>
  </si>
  <si>
    <t>M 1267</t>
  </si>
  <si>
    <t>M 1268</t>
  </si>
  <si>
    <t>M 1269</t>
  </si>
  <si>
    <t>M 1270</t>
  </si>
  <si>
    <t>M 1271</t>
  </si>
  <si>
    <t>M 1272</t>
  </si>
  <si>
    <t>M 1273</t>
  </si>
  <si>
    <t>M 1274</t>
  </si>
  <si>
    <t>M 1275</t>
  </si>
  <si>
    <t>M 1200</t>
  </si>
  <si>
    <t>M 1202</t>
  </si>
  <si>
    <t>M 1204</t>
  </si>
  <si>
    <t>M 1206</t>
  </si>
  <si>
    <t>M 1208</t>
  </si>
  <si>
    <t>M 1210</t>
  </si>
  <si>
    <t>M 1212</t>
  </si>
  <si>
    <t>M 1214</t>
  </si>
  <si>
    <t>M 1216</t>
  </si>
  <si>
    <t>M 1218</t>
  </si>
  <si>
    <t>M 1256</t>
  </si>
  <si>
    <t>M 1257</t>
  </si>
  <si>
    <t>M 1258</t>
  </si>
  <si>
    <t>M 1259</t>
  </si>
  <si>
    <t>M 1260</t>
  </si>
  <si>
    <t>M 1261</t>
  </si>
  <si>
    <t>M 1262</t>
  </si>
  <si>
    <t>M 1263</t>
  </si>
  <si>
    <t>M 1264</t>
  </si>
  <si>
    <t>M 1265</t>
  </si>
  <si>
    <t>M 1088</t>
  </si>
  <si>
    <t>M 1371</t>
  </si>
  <si>
    <t>M 1372</t>
  </si>
  <si>
    <t>M 1373</t>
  </si>
  <si>
    <t>M 1374</t>
  </si>
  <si>
    <t>M 1375</t>
  </si>
  <si>
    <t>M 1376</t>
  </si>
  <si>
    <t>M 1377</t>
  </si>
  <si>
    <t>M 1378</t>
  </si>
  <si>
    <t>M 1059</t>
  </si>
  <si>
    <t>M 1060</t>
  </si>
  <si>
    <t>M 1062</t>
  </si>
  <si>
    <t>M 1063</t>
  </si>
  <si>
    <t>M 1118</t>
  </si>
  <si>
    <t>M 1120</t>
  </si>
  <si>
    <t>M 1123</t>
  </si>
  <si>
    <t>M 1125</t>
  </si>
  <si>
    <t>M 1127</t>
  </si>
  <si>
    <t>M 1129</t>
  </si>
  <si>
    <t>M 1131</t>
  </si>
  <si>
    <t>M 1133</t>
  </si>
  <si>
    <t>M 1135</t>
  </si>
  <si>
    <t>M 1137</t>
  </si>
  <si>
    <t>M 1139</t>
  </si>
  <si>
    <t>M 1141</t>
  </si>
  <si>
    <t>M 1143</t>
  </si>
  <si>
    <t>M 1145</t>
  </si>
  <si>
    <t>M 1147</t>
  </si>
  <si>
    <t>M 1149</t>
  </si>
  <si>
    <t>M 1151</t>
  </si>
  <si>
    <t>M 1153</t>
  </si>
  <si>
    <t>M 1155</t>
  </si>
  <si>
    <t>M 1157</t>
  </si>
  <si>
    <t>M 1159</t>
  </si>
  <si>
    <t>M 1248</t>
  </si>
  <si>
    <t>M 1249</t>
  </si>
  <si>
    <t>M 1347</t>
  </si>
  <si>
    <t>M 1348</t>
  </si>
  <si>
    <t>M 1351</t>
  </si>
  <si>
    <t>M 1352</t>
  </si>
  <si>
    <t>M 1355</t>
  </si>
  <si>
    <t>M 1356</t>
  </si>
  <si>
    <t>M 1359</t>
  </si>
  <si>
    <t>M 1360</t>
  </si>
  <si>
    <t>M 1363</t>
  </si>
  <si>
    <t>M 1364</t>
  </si>
  <si>
    <t>M 1367</t>
  </si>
  <si>
    <t>M 1368</t>
  </si>
  <si>
    <t>M 1417</t>
  </si>
  <si>
    <t>M 1418</t>
  </si>
  <si>
    <t>M 1419</t>
  </si>
  <si>
    <t>M 1420</t>
  </si>
  <si>
    <t>M 1421</t>
  </si>
  <si>
    <t>M 1422</t>
  </si>
  <si>
    <t>M 1423</t>
  </si>
  <si>
    <t>M 1424</t>
  </si>
  <si>
    <t>M 1425</t>
  </si>
  <si>
    <t>M 1426</t>
  </si>
  <si>
    <t>M 1427</t>
  </si>
  <si>
    <t>M 1428</t>
  </si>
  <si>
    <t>M 1429</t>
  </si>
  <si>
    <t>M 1430</t>
  </si>
  <si>
    <t>M 1431</t>
  </si>
  <si>
    <t>M 1432</t>
  </si>
  <si>
    <t>M 1433</t>
  </si>
  <si>
    <t>M 1566</t>
  </si>
  <si>
    <t>M 1593</t>
  </si>
  <si>
    <t>M 1594</t>
  </si>
  <si>
    <t>M 1595</t>
  </si>
  <si>
    <t>M 1596</t>
  </si>
  <si>
    <t>M 1597</t>
  </si>
  <si>
    <t>M 1598</t>
  </si>
  <si>
    <t>M 1599</t>
  </si>
  <si>
    <t>M 1600</t>
  </si>
  <si>
    <t>M 1601</t>
  </si>
  <si>
    <t>M 1602</t>
  </si>
  <si>
    <t>M 1681</t>
  </si>
  <si>
    <t>M 1682</t>
  </si>
  <si>
    <t>M 1683</t>
  </si>
  <si>
    <t>M 1684</t>
  </si>
  <si>
    <t>M 1685</t>
  </si>
  <si>
    <t>M 1686</t>
  </si>
  <si>
    <t>M 1687</t>
  </si>
  <si>
    <t>M 1688</t>
  </si>
  <si>
    <t>M 1690</t>
  </si>
  <si>
    <t>M 1119</t>
  </si>
  <si>
    <t>M 1121</t>
  </si>
  <si>
    <t>M 1124</t>
  </si>
  <si>
    <t>M 1126</t>
  </si>
  <si>
    <t>M 1128</t>
  </si>
  <si>
    <t>M 1130</t>
  </si>
  <si>
    <t>M 1132</t>
  </si>
  <si>
    <t>M 1134</t>
  </si>
  <si>
    <t>M 1136</t>
  </si>
  <si>
    <t>M 1138</t>
  </si>
  <si>
    <t>M 1140</t>
  </si>
  <si>
    <t>M 1142</t>
  </si>
  <si>
    <t>M 1144</t>
  </si>
  <si>
    <t>M 1146</t>
  </si>
  <si>
    <t>M 1148</t>
  </si>
  <si>
    <t>M 1150</t>
  </si>
  <si>
    <t>M 1152</t>
  </si>
  <si>
    <t>M 1154</t>
  </si>
  <si>
    <t>M 1156</t>
  </si>
  <si>
    <t>M 1158</t>
  </si>
  <si>
    <t>M 1349</t>
  </si>
  <si>
    <t>M 1350</t>
  </si>
  <si>
    <t>M 1353</t>
  </si>
  <si>
    <t>M 1354</t>
  </si>
  <si>
    <t>M 1357</t>
  </si>
  <si>
    <t>M 1358</t>
  </si>
  <si>
    <t>M 1361</t>
  </si>
  <si>
    <t>M 1362</t>
  </si>
  <si>
    <t>M 1365</t>
  </si>
  <si>
    <t>M 1366</t>
  </si>
  <si>
    <t>M 1369</t>
  </si>
  <si>
    <t>M 1370</t>
  </si>
  <si>
    <t>M 1603</t>
  </si>
  <si>
    <t>M 1604</t>
  </si>
  <si>
    <t>M 1605</t>
  </si>
  <si>
    <t>M 1606</t>
  </si>
  <si>
    <t>M 1607</t>
  </si>
  <si>
    <t>M 1608</t>
  </si>
  <si>
    <t>M 1609</t>
  </si>
  <si>
    <t>M 1610</t>
  </si>
  <si>
    <t>M 1611</t>
  </si>
  <si>
    <t>M 1612</t>
  </si>
  <si>
    <t>M 1086</t>
  </si>
  <si>
    <t>M 1379</t>
  </si>
  <si>
    <t>M 1380</t>
  </si>
  <si>
    <t>M 1381</t>
  </si>
  <si>
    <t>M 1382</t>
  </si>
  <si>
    <t>M 1383</t>
  </si>
  <si>
    <t>M 1384</t>
  </si>
  <si>
    <t>M 1221</t>
  </si>
  <si>
    <t>M 1223</t>
  </si>
  <si>
    <t>M 1225</t>
  </si>
  <si>
    <t>M 1227</t>
  </si>
  <si>
    <t>M 1229</t>
  </si>
  <si>
    <t>M 1231</t>
  </si>
  <si>
    <t>M 1233</t>
  </si>
  <si>
    <t>M 1235</t>
  </si>
  <si>
    <t>M 1237</t>
  </si>
  <si>
    <t>M 1239</t>
  </si>
  <si>
    <t>M 1287</t>
  </si>
  <si>
    <t>M 1288</t>
  </si>
  <si>
    <t>M 1289</t>
  </si>
  <si>
    <t>M 1291</t>
  </si>
  <si>
    <t>M 1292</t>
  </si>
  <si>
    <t>M 1293</t>
  </si>
  <si>
    <t>M 1294</t>
  </si>
  <si>
    <t>M 1295</t>
  </si>
  <si>
    <t>M 1220</t>
  </si>
  <si>
    <t>M 1222</t>
  </si>
  <si>
    <t>M 1224</t>
  </si>
  <si>
    <t>M 1226</t>
  </si>
  <si>
    <t>M 1228</t>
  </si>
  <si>
    <t>M 1230</t>
  </si>
  <si>
    <t>M 1232</t>
  </si>
  <si>
    <t>M 1234</t>
  </si>
  <si>
    <t>M 1236</t>
  </si>
  <si>
    <t>M 1238</t>
  </si>
  <si>
    <t>M 1276</t>
  </si>
  <si>
    <t>M 1277</t>
  </si>
  <si>
    <t>M 1278</t>
  </si>
  <si>
    <t>M 1279</t>
  </si>
  <si>
    <t>M 1280</t>
  </si>
  <si>
    <t>M 1281</t>
  </si>
  <si>
    <t>M 1282</t>
  </si>
  <si>
    <t>M 1283</t>
  </si>
  <si>
    <t>M 1284</t>
  </si>
  <si>
    <t>M 1285</t>
  </si>
  <si>
    <t>M 1161</t>
  </si>
  <si>
    <t>M 1165</t>
  </si>
  <si>
    <t>M 1169</t>
  </si>
  <si>
    <t>M 1171</t>
  </si>
  <si>
    <t>M 1173</t>
  </si>
  <si>
    <t>M 1175</t>
  </si>
  <si>
    <t>M 1179</t>
  </si>
  <si>
    <t>M 1181</t>
  </si>
  <si>
    <t>M 1183</t>
  </si>
  <si>
    <t>M 1185</t>
  </si>
  <si>
    <t>M 1187</t>
  </si>
  <si>
    <t>M 1191</t>
  </si>
  <si>
    <t>M 1193</t>
  </si>
  <si>
    <t>M 1195</t>
  </si>
  <si>
    <t>M 1197</t>
  </si>
  <si>
    <t>M 1199</t>
  </si>
  <si>
    <t>M 1442</t>
  </si>
  <si>
    <t>M 1444</t>
  </si>
  <si>
    <t>M 1446</t>
  </si>
  <si>
    <t>M 1448</t>
  </si>
  <si>
    <t>M 1454</t>
  </si>
  <si>
    <t>M 1456</t>
  </si>
  <si>
    <t>M 1462</t>
  </si>
  <si>
    <t>M 1464</t>
  </si>
  <si>
    <t>M 1468</t>
  </si>
  <si>
    <t>M 1470</t>
  </si>
  <si>
    <t>M 1474</t>
  </si>
  <si>
    <t>M 1476</t>
  </si>
  <si>
    <t>M 1478</t>
  </si>
  <si>
    <t>M 1480</t>
  </si>
  <si>
    <t>M 1489</t>
  </si>
  <si>
    <t>M 1492</t>
  </si>
  <si>
    <t>M 1493</t>
  </si>
  <si>
    <t>M 1496</t>
  </si>
  <si>
    <t>M 1497</t>
  </si>
  <si>
    <t>M 1500</t>
  </si>
  <si>
    <t>M 1501</t>
  </si>
  <si>
    <t>M 1504</t>
  </si>
  <si>
    <t>M 1505</t>
  </si>
  <si>
    <t>M 1509</t>
  </si>
  <si>
    <t>M 1513</t>
  </si>
  <si>
    <t>M 1520</t>
  </si>
  <si>
    <t>M 1524</t>
  </si>
  <si>
    <t>M 1525</t>
  </si>
  <si>
    <t>M 1567</t>
  </si>
  <si>
    <t>M 1568</t>
  </si>
  <si>
    <t>M 1570</t>
  </si>
  <si>
    <t>M 1571</t>
  </si>
  <si>
    <t>M 1572</t>
  </si>
  <si>
    <t>M 1573</t>
  </si>
  <si>
    <t>M 1574</t>
  </si>
  <si>
    <t>M 1575</t>
  </si>
  <si>
    <t>M 1576</t>
  </si>
  <si>
    <t>M 1577</t>
  </si>
  <si>
    <t>M 1578</t>
  </si>
  <si>
    <t>M 1579</t>
  </si>
  <si>
    <t>M 1580</t>
  </si>
  <si>
    <t>M 1581</t>
  </si>
  <si>
    <t>M 1582</t>
  </si>
  <si>
    <t>M 1583</t>
  </si>
  <si>
    <t>M 1584</t>
  </si>
  <si>
    <t>M 1585</t>
  </si>
  <si>
    <t>M 1586</t>
  </si>
  <si>
    <t>M 1588</t>
  </si>
  <si>
    <t>M 1160</t>
  </si>
  <si>
    <t>M 1162</t>
  </si>
  <si>
    <t>M 1164</t>
  </si>
  <si>
    <t>M 1166</t>
  </si>
  <si>
    <t>M 1168</t>
  </si>
  <si>
    <t>M 1170</t>
  </si>
  <si>
    <t>M 1172</t>
  </si>
  <si>
    <t>M 1174</t>
  </si>
  <si>
    <t>M 1176</t>
  </si>
  <si>
    <t>M 1178</t>
  </si>
  <si>
    <t>M 1180</t>
  </si>
  <si>
    <t>M 1182</t>
  </si>
  <si>
    <t>M 1184</t>
  </si>
  <si>
    <t>M 1186</t>
  </si>
  <si>
    <t>M 1188</t>
  </si>
  <si>
    <t>M 1190</t>
  </si>
  <si>
    <t>M 1192</t>
  </si>
  <si>
    <t>M 1194</t>
  </si>
  <si>
    <t>M 1196</t>
  </si>
  <si>
    <t>M 1198</t>
  </si>
  <si>
    <t>M 1443</t>
  </si>
  <si>
    <t>M 1445</t>
  </si>
  <si>
    <t>M 1451</t>
  </si>
  <si>
    <t>M 1453</t>
  </si>
  <si>
    <t>M 1455</t>
  </si>
  <si>
    <t>M 1457</t>
  </si>
  <si>
    <t>M 1463</t>
  </si>
  <si>
    <t>M 1465</t>
  </si>
  <si>
    <t>M 1467</t>
  </si>
  <si>
    <t>M 1469</t>
  </si>
  <si>
    <t>M 1471</t>
  </si>
  <si>
    <t>M 1473</t>
  </si>
  <si>
    <t>M 1475</t>
  </si>
  <si>
    <t>M 1477</t>
  </si>
  <si>
    <t>M 1479</t>
  </si>
  <si>
    <t>M 1495</t>
  </si>
  <si>
    <t>M 1498</t>
  </si>
  <si>
    <t>M 1499</t>
  </si>
  <si>
    <t>M 1502</t>
  </si>
  <si>
    <t>M 1506</t>
  </si>
  <si>
    <t>M 1507</t>
  </si>
  <si>
    <t>M 1511</t>
  </si>
  <si>
    <t>M 1514</t>
  </si>
  <si>
    <t>M 1515</t>
  </si>
  <si>
    <t>M 1518</t>
  </si>
  <si>
    <t>M 1519</t>
  </si>
  <si>
    <t>M 1523</t>
  </si>
  <si>
    <t>M 1527</t>
  </si>
  <si>
    <t>M 1528</t>
  </si>
  <si>
    <t>M 1529</t>
  </si>
  <si>
    <t>M 1530</t>
  </si>
  <si>
    <t>M 1531</t>
  </si>
  <si>
    <t>M 1532</t>
  </si>
  <si>
    <t>M 1533</t>
  </si>
  <si>
    <t>M 1534</t>
  </si>
  <si>
    <t>M 1535</t>
  </si>
  <si>
    <t>M 1536</t>
  </si>
  <si>
    <t>M 1537</t>
  </si>
  <si>
    <t>M 1538</t>
  </si>
  <si>
    <t>M 1539</t>
  </si>
  <si>
    <t>M 1540</t>
  </si>
  <si>
    <t>M 1541</t>
  </si>
  <si>
    <t>M 1542</t>
  </si>
  <si>
    <t>M 1543</t>
  </si>
  <si>
    <t>M 1544</t>
  </si>
  <si>
    <t>M 1545</t>
  </si>
  <si>
    <t>M 1546</t>
  </si>
  <si>
    <t>M 1547</t>
  </si>
  <si>
    <t>M 1548</t>
  </si>
  <si>
    <t>M 1549</t>
  </si>
  <si>
    <t>M 1550</t>
  </si>
  <si>
    <t>M 1551</t>
  </si>
  <si>
    <t>M 1552</t>
  </si>
  <si>
    <t>M 1553</t>
  </si>
  <si>
    <t>M 1554</t>
  </si>
  <si>
    <t>M 1555</t>
  </si>
  <si>
    <t>M 1556</t>
  </si>
  <si>
    <t>M 1557</t>
  </si>
  <si>
    <t>M 1558</t>
  </si>
  <si>
    <t>M 1559</t>
  </si>
  <si>
    <t>M 1560</t>
  </si>
  <si>
    <t>M 1561</t>
  </si>
  <si>
    <t>M 1562</t>
  </si>
  <si>
    <t>M 1563</t>
  </si>
  <si>
    <t>M 1564</t>
  </si>
  <si>
    <t>M 1565</t>
  </si>
  <si>
    <t>M 0180</t>
  </si>
  <si>
    <t>M 0355</t>
  </si>
  <si>
    <t>M 3065</t>
  </si>
  <si>
    <t>M 3134</t>
  </si>
  <si>
    <t>M 3139</t>
  </si>
  <si>
    <t>M 3163</t>
  </si>
  <si>
    <t>M 3177</t>
  </si>
  <si>
    <t>M 3180</t>
  </si>
  <si>
    <t>M 3228</t>
  </si>
  <si>
    <t>M 3233</t>
  </si>
  <si>
    <t>M 0179</t>
  </si>
  <si>
    <t>M 0303</t>
  </si>
  <si>
    <t>M 0459</t>
  </si>
  <si>
    <t>M 3157</t>
  </si>
  <si>
    <t>M 0205</t>
  </si>
  <si>
    <t>M 0193</t>
  </si>
  <si>
    <t>M 0312</t>
  </si>
  <si>
    <t>M 0318</t>
  </si>
  <si>
    <t>M 0382</t>
  </si>
  <si>
    <t>M 0679</t>
  </si>
  <si>
    <t>M 0212</t>
  </si>
  <si>
    <t>M 0230</t>
  </si>
  <si>
    <t>M 0306</t>
  </si>
  <si>
    <t>M 0500</t>
  </si>
  <si>
    <t>M 0898</t>
  </si>
  <si>
    <t>M 0534</t>
  </si>
  <si>
    <t>M 0602</t>
  </si>
  <si>
    <t>M 0636</t>
  </si>
  <si>
    <t>M 0829</t>
  </si>
  <si>
    <t>M 1027</t>
  </si>
  <si>
    <t>M 0192</t>
  </si>
  <si>
    <t>M 0570</t>
  </si>
  <si>
    <t>M 0651</t>
  </si>
  <si>
    <t>M 0843</t>
  </si>
  <si>
    <t>M 0873</t>
  </si>
  <si>
    <t>M 0096</t>
  </si>
  <si>
    <t>M 0384</t>
  </si>
  <si>
    <t>M 0647</t>
  </si>
  <si>
    <t>M 3015</t>
  </si>
  <si>
    <t>M 3025</t>
  </si>
  <si>
    <t>M 3038</t>
  </si>
  <si>
    <t>M 3060</t>
  </si>
  <si>
    <t>M 3115</t>
  </si>
  <si>
    <t>M 3128</t>
  </si>
  <si>
    <t>M 3169</t>
  </si>
  <si>
    <t>M 0438</t>
  </si>
  <si>
    <t>M 0584</t>
  </si>
  <si>
    <t>M 0610</t>
  </si>
  <si>
    <t>M 0995</t>
  </si>
  <si>
    <t>M 0043</t>
  </si>
  <si>
    <t>M 0790</t>
  </si>
  <si>
    <t>M 0807</t>
  </si>
  <si>
    <t>M 0573</t>
  </si>
  <si>
    <t>M 0792</t>
  </si>
  <si>
    <t>M 0865</t>
  </si>
  <si>
    <t>M 0105</t>
  </si>
  <si>
    <t>M 0251</t>
  </si>
  <si>
    <t>M 0421</t>
  </si>
  <si>
    <t>M 3039</t>
  </si>
  <si>
    <t>M 3188</t>
  </si>
  <si>
    <t>M 3218</t>
  </si>
  <si>
    <t>M 3254,1</t>
  </si>
  <si>
    <t>M 0358</t>
  </si>
  <si>
    <t>M 0016</t>
  </si>
  <si>
    <t>M 0134</t>
  </si>
  <si>
    <t>M 0356</t>
  </si>
  <si>
    <t>M 0432</t>
  </si>
  <si>
    <t>M 0566</t>
  </si>
  <si>
    <t>M 3030</t>
  </si>
  <si>
    <t>M 3217</t>
  </si>
  <si>
    <t>M 3255</t>
  </si>
  <si>
    <t>M 0811</t>
  </si>
  <si>
    <t>M 0218</t>
  </si>
  <si>
    <t>M 0299</t>
  </si>
  <si>
    <t>M 0525</t>
  </si>
  <si>
    <t>M 0545</t>
  </si>
  <si>
    <t>M 0633</t>
  </si>
  <si>
    <t>M 3191</t>
  </si>
  <si>
    <t>M 0682</t>
  </si>
  <si>
    <t>M 0288</t>
  </si>
  <si>
    <t>M 0733</t>
  </si>
  <si>
    <t>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</si>
</sst>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%"/>
    <numFmt numFmtId="166" formatCode="0.0"/>
    <numFmt numFmtId="167" formatCode="0;;;@"/>
    <numFmt numFmtId="168" formatCode="0.000;;;@"/>
  </numFmts>
  <fonts count="4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</font>
    <font>
      <sz val="9"/>
      <color rgb="FF0070C0"/>
      <name val="Calibri"/>
      <family val="2"/>
    </font>
    <font>
      <sz val="11"/>
      <color rgb="FF0070C0"/>
      <name val="Arial"/>
      <family val="2"/>
    </font>
    <font>
      <sz val="9"/>
      <color rgb="FF0070C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9C9C9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25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0" fontId="11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5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19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7" fillId="11" borderId="9" xfId="0" applyFont="1" applyFill="1" applyBorder="1" applyAlignment="1">
      <alignment vertical="center"/>
    </xf>
    <xf numFmtId="165" fontId="17" fillId="11" borderId="0" xfId="1" applyNumberFormat="1" applyFont="1" applyFill="1" applyBorder="1" applyAlignment="1">
      <alignment vertical="center"/>
    </xf>
    <xf numFmtId="0" fontId="18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7" fillId="9" borderId="9" xfId="0" applyFont="1" applyFill="1" applyBorder="1" applyAlignment="1">
      <alignment vertical="center"/>
    </xf>
    <xf numFmtId="165" fontId="17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5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right" vertical="center"/>
    </xf>
    <xf numFmtId="0" fontId="18" fillId="9" borderId="7" xfId="0" applyFont="1" applyFill="1" applyBorder="1" applyAlignment="1">
      <alignment vertical="center"/>
    </xf>
    <xf numFmtId="0" fontId="14" fillId="11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19" fillId="12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4" fillId="10" borderId="8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left" vertical="center"/>
    </xf>
    <xf numFmtId="0" fontId="2" fillId="10" borderId="0" xfId="0" applyFont="1" applyFill="1" applyAlignment="1">
      <alignment vertical="center"/>
    </xf>
    <xf numFmtId="0" fontId="2" fillId="10" borderId="12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29" fillId="3" borderId="2" xfId="0" applyFont="1" applyFill="1" applyBorder="1"/>
    <xf numFmtId="0" fontId="29" fillId="3" borderId="7" xfId="0" applyFont="1" applyFill="1" applyBorder="1" applyAlignment="1">
      <alignment horizontal="center"/>
    </xf>
    <xf numFmtId="165" fontId="29" fillId="3" borderId="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0" fillId="13" borderId="6" xfId="0" applyFont="1" applyFill="1" applyBorder="1"/>
    <xf numFmtId="0" fontId="30" fillId="13" borderId="7" xfId="0" applyFont="1" applyFill="1" applyBorder="1" applyAlignment="1">
      <alignment horizontal="center" vertical="center"/>
    </xf>
    <xf numFmtId="0" fontId="14" fillId="0" borderId="0" xfId="0" applyFont="1"/>
    <xf numFmtId="165" fontId="14" fillId="0" borderId="0" xfId="1" applyNumberFormat="1" applyFont="1" applyAlignment="1">
      <alignment horizontal="center"/>
    </xf>
    <xf numFmtId="0" fontId="31" fillId="0" borderId="0" xfId="0" applyFont="1"/>
    <xf numFmtId="165" fontId="31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4" fillId="8" borderId="4" xfId="0" applyFont="1" applyFill="1" applyBorder="1" applyAlignment="1">
      <alignment horizontal="left" vertical="center"/>
    </xf>
    <xf numFmtId="0" fontId="27" fillId="8" borderId="2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vertical="center"/>
    </xf>
    <xf numFmtId="165" fontId="24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36" fillId="4" borderId="0" xfId="0" applyFont="1" applyFill="1" applyBorder="1"/>
    <xf numFmtId="164" fontId="37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6" fontId="11" fillId="14" borderId="7" xfId="0" applyNumberFormat="1" applyFont="1" applyFill="1" applyBorder="1"/>
    <xf numFmtId="0" fontId="11" fillId="14" borderId="5" xfId="0" applyFont="1" applyFill="1" applyBorder="1"/>
    <xf numFmtId="0" fontId="10" fillId="4" borderId="4" xfId="0" applyFont="1" applyFill="1" applyBorder="1" applyAlignment="1">
      <alignment horizontal="right"/>
    </xf>
    <xf numFmtId="0" fontId="10" fillId="4" borderId="3" xfId="0" applyFont="1" applyFill="1" applyBorder="1"/>
    <xf numFmtId="0" fontId="11" fillId="0" borderId="1" xfId="0" applyFont="1" applyFill="1" applyBorder="1" applyAlignment="1">
      <alignment vertical="center"/>
    </xf>
    <xf numFmtId="0" fontId="35" fillId="10" borderId="0" xfId="0" applyFont="1" applyFill="1" applyBorder="1" applyAlignment="1">
      <alignment horizontal="right"/>
    </xf>
    <xf numFmtId="0" fontId="35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10" fillId="0" borderId="0" xfId="0" applyFo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167" fontId="0" fillId="15" borderId="0" xfId="0" applyNumberFormat="1" applyFill="1" applyAlignment="1">
      <alignment horizontal="left" vertical="center"/>
    </xf>
    <xf numFmtId="14" fontId="0" fillId="15" borderId="0" xfId="0" applyNumberFormat="1" applyFill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167" fontId="0" fillId="16" borderId="0" xfId="0" applyNumberFormat="1" applyFill="1" applyAlignment="1">
      <alignment horizontal="left" vertical="center"/>
    </xf>
    <xf numFmtId="168" fontId="0" fillId="16" borderId="0" xfId="0" applyNumberFormat="1" applyFill="1" applyAlignment="1">
      <alignment horizontal="left" vertical="center"/>
    </xf>
    <xf numFmtId="168" fontId="0" fillId="15" borderId="0" xfId="0" applyNumberFormat="1" applyFill="1" applyAlignment="1">
      <alignment horizontal="left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4" fontId="0" fillId="15" borderId="0" xfId="0" applyNumberFormat="1" applyFill="1" applyAlignment="1">
      <alignment horizontal="left" vertical="center"/>
    </xf>
    <xf numFmtId="167" fontId="0" fillId="16" borderId="0" xfId="0" applyNumberFormat="1" applyFill="1"/>
    <xf numFmtId="168" fontId="0" fillId="16" borderId="0" xfId="0" applyNumberFormat="1" applyFill="1" applyAlignment="1">
      <alignment horizontal="center"/>
    </xf>
    <xf numFmtId="167" fontId="0" fillId="15" borderId="0" xfId="0" applyNumberFormat="1" applyFill="1"/>
    <xf numFmtId="168" fontId="0" fillId="15" borderId="0" xfId="0" applyNumberFormat="1" applyFill="1" applyAlignment="1">
      <alignment horizontal="center"/>
    </xf>
    <xf numFmtId="0" fontId="38" fillId="17" borderId="0" xfId="0" applyFont="1" applyFill="1" applyBorder="1" applyAlignment="1">
      <alignment vertical="center" wrapText="1"/>
    </xf>
    <xf numFmtId="14" fontId="38" fillId="17" borderId="0" xfId="0" applyNumberFormat="1" applyFont="1" applyFill="1" applyBorder="1" applyAlignment="1">
      <alignment horizontal="center" vertical="center" wrapText="1"/>
    </xf>
    <xf numFmtId="0" fontId="38" fillId="18" borderId="0" xfId="0" applyFont="1" applyFill="1" applyBorder="1"/>
    <xf numFmtId="0" fontId="0" fillId="15" borderId="0" xfId="0" applyFill="1"/>
    <xf numFmtId="0" fontId="5" fillId="10" borderId="0" xfId="0" applyFont="1" applyFill="1" applyAlignment="1">
      <alignment horizontal="left" vertical="center"/>
    </xf>
    <xf numFmtId="14" fontId="5" fillId="10" borderId="12" xfId="0" applyNumberFormat="1" applyFont="1" applyFill="1" applyBorder="1" applyAlignment="1">
      <alignment horizontal="left" vertical="center"/>
    </xf>
    <xf numFmtId="0" fontId="5" fillId="10" borderId="0" xfId="0" applyFont="1" applyFill="1" applyAlignment="1">
      <alignment vertical="center"/>
    </xf>
    <xf numFmtId="0" fontId="40" fillId="4" borderId="0" xfId="0" applyFont="1" applyFill="1"/>
    <xf numFmtId="0" fontId="3" fillId="4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29" fillId="3" borderId="6" xfId="0" applyFont="1" applyFill="1" applyBorder="1" applyAlignment="1">
      <alignment horizontal="left" vertical="top" wrapText="1"/>
    </xf>
    <xf numFmtId="0" fontId="29" fillId="3" borderId="8" xfId="0" applyFont="1" applyFill="1" applyBorder="1" applyAlignment="1">
      <alignment horizontal="left" vertical="top" wrapText="1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41" fillId="10" borderId="0" xfId="0" applyFont="1" applyFill="1" applyAlignment="1">
      <alignment vertical="center"/>
    </xf>
    <xf numFmtId="0" fontId="40" fillId="1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9" borderId="9" xfId="0" applyFont="1" applyFill="1" applyBorder="1" applyAlignment="1">
      <alignment horizontal="left" wrapText="1"/>
    </xf>
    <xf numFmtId="0" fontId="12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2" fillId="11" borderId="9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32" fillId="8" borderId="8" xfId="0" applyFont="1" applyFill="1" applyBorder="1" applyAlignment="1">
      <alignment horizontal="left" vertical="center" wrapText="1"/>
    </xf>
    <xf numFmtId="0" fontId="32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14" fontId="5" fillId="10" borderId="12" xfId="0" applyNumberFormat="1" applyFont="1" applyFill="1" applyBorder="1" applyAlignment="1">
      <alignment horizontal="left" vertical="center"/>
    </xf>
    <xf numFmtId="0" fontId="40" fillId="10" borderId="12" xfId="0" applyFont="1" applyFill="1" applyBorder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vertical="center"/>
    </xf>
    <xf numFmtId="0" fontId="39" fillId="10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/>
  </cellStyles>
  <dxfs count="82">
    <dxf>
      <font>
        <b/>
        <i val="0"/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9525</xdr:rowOff>
        </xdr:from>
        <xdr:to>
          <xdr:col>2</xdr:col>
          <xdr:colOff>561975</xdr:colOff>
          <xdr:row>44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9525</xdr:rowOff>
        </xdr:from>
        <xdr:to>
          <xdr:col>3</xdr:col>
          <xdr:colOff>561975</xdr:colOff>
          <xdr:row>44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8" sqref="D8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209" t="s">
        <v>94</v>
      </c>
      <c r="B1" s="209"/>
      <c r="C1" s="209"/>
      <c r="D1" s="209"/>
      <c r="E1" s="209"/>
      <c r="F1" s="209"/>
    </row>
    <row r="2" spans="1:6" ht="15" x14ac:dyDescent="0.2">
      <c r="A2" s="205" t="s">
        <v>54</v>
      </c>
      <c r="B2" s="205"/>
      <c r="C2" s="205"/>
      <c r="D2" s="205"/>
      <c r="E2" s="206"/>
      <c r="F2" s="206"/>
    </row>
    <row r="3" spans="1:6" ht="15" x14ac:dyDescent="0.2">
      <c r="A3" s="152" t="s">
        <v>89</v>
      </c>
      <c r="B3" s="152"/>
      <c r="C3" s="152"/>
      <c r="D3" s="152"/>
      <c r="E3" s="148"/>
      <c r="F3" s="148"/>
    </row>
    <row r="4" spans="1:6" ht="21" x14ac:dyDescent="0.3">
      <c r="A4" s="153" t="s">
        <v>95</v>
      </c>
      <c r="B4" s="155"/>
      <c r="C4" s="207" t="s">
        <v>44</v>
      </c>
      <c r="D4" s="208"/>
      <c r="E4" s="208"/>
      <c r="F4" s="208"/>
    </row>
    <row r="5" spans="1:6" x14ac:dyDescent="0.2">
      <c r="A5" s="155"/>
      <c r="B5" s="155"/>
      <c r="C5" s="155"/>
      <c r="D5" s="155"/>
      <c r="E5" s="155"/>
      <c r="F5" s="155"/>
    </row>
    <row r="6" spans="1:6" ht="15" x14ac:dyDescent="0.2">
      <c r="A6" s="156" t="s">
        <v>96</v>
      </c>
      <c r="B6" s="157"/>
      <c r="C6" s="202" t="s">
        <v>90</v>
      </c>
      <c r="D6" s="203"/>
      <c r="E6" s="204" t="s">
        <v>91</v>
      </c>
      <c r="F6" s="203"/>
    </row>
    <row r="7" spans="1:6" ht="21" x14ac:dyDescent="0.35">
      <c r="A7" s="155"/>
      <c r="B7" s="155"/>
      <c r="C7" s="201"/>
      <c r="D7" s="167" t="s">
        <v>100</v>
      </c>
      <c r="E7" s="168" t="s">
        <v>101</v>
      </c>
      <c r="F7" s="169"/>
    </row>
    <row r="8" spans="1:6" ht="20.25" x14ac:dyDescent="0.3">
      <c r="A8" s="155"/>
      <c r="B8" s="155"/>
      <c r="C8" s="155"/>
      <c r="D8" s="159"/>
      <c r="E8" s="159"/>
      <c r="F8" s="158"/>
    </row>
    <row r="9" spans="1:6" ht="15" x14ac:dyDescent="0.2">
      <c r="A9" s="153" t="s">
        <v>97</v>
      </c>
      <c r="B9" s="155"/>
      <c r="C9" s="155"/>
      <c r="D9" s="155"/>
      <c r="E9" s="155"/>
      <c r="F9" s="155"/>
    </row>
    <row r="10" spans="1:6" ht="48" customHeight="1" x14ac:dyDescent="0.2">
      <c r="A10" s="155"/>
      <c r="B10" s="155"/>
      <c r="C10" s="154" t="s">
        <v>93</v>
      </c>
      <c r="D10" s="160">
        <v>1.7</v>
      </c>
      <c r="E10" s="154" t="s">
        <v>92</v>
      </c>
      <c r="F10" s="161">
        <v>2</v>
      </c>
    </row>
    <row r="11" spans="1:6" x14ac:dyDescent="0.2">
      <c r="A11" s="155"/>
      <c r="B11" s="155"/>
      <c r="C11" s="155"/>
      <c r="D11" s="155"/>
      <c r="E11" s="155"/>
      <c r="F11" s="155"/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90"/>
  <sheetViews>
    <sheetView zoomScale="80" zoomScaleNormal="80" workbookViewId="0">
      <pane ySplit="1" topLeftCell="A2" activePane="bottomLeft" state="frozen"/>
      <selection pane="bottomLeft" activeCell="C2" sqref="C2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4" width="12.625" style="170" bestFit="1" customWidth="1"/>
    <col min="5" max="5" width="10.75" style="170" customWidth="1"/>
    <col min="6" max="6" width="18.25" style="2" bestFit="1" customWidth="1"/>
    <col min="7" max="7" width="48.125" style="2" bestFit="1" customWidth="1"/>
    <col min="8" max="8" width="10.5" style="2" bestFit="1" customWidth="1"/>
    <col min="9" max="9" width="11.375" style="2" bestFit="1" customWidth="1"/>
    <col min="10" max="10" width="12.75" style="187" bestFit="1" customWidth="1"/>
    <col min="11" max="11" width="6.125" style="187" bestFit="1" customWidth="1"/>
    <col min="12" max="12" width="7.625" style="188" bestFit="1" customWidth="1"/>
    <col min="13" max="13" width="16.875" style="187" bestFit="1" customWidth="1"/>
    <col min="14" max="14" width="9.875" style="187" bestFit="1" customWidth="1"/>
    <col min="15" max="15" width="7.75" style="188" bestFit="1" customWidth="1"/>
    <col min="16" max="16" width="11.75" style="172" bestFit="1" customWidth="1"/>
    <col min="17" max="17" width="11.75" style="175" customWidth="1"/>
    <col min="18" max="18" width="13.875" style="175" customWidth="1"/>
    <col min="19" max="19" width="14.125" style="175" bestFit="1" customWidth="1"/>
    <col min="20" max="20" width="14.25" style="175" bestFit="1" customWidth="1"/>
    <col min="21" max="21" width="15.875" style="175" customWidth="1"/>
    <col min="23" max="16384" width="11.25" style="1"/>
  </cols>
  <sheetData>
    <row r="1" spans="1:21" s="3" customFormat="1" ht="15" customHeight="1" x14ac:dyDescent="0.25">
      <c r="A1" s="4" t="s">
        <v>0</v>
      </c>
      <c r="B1" s="164" t="str">
        <f>Settings!D7</f>
        <v>Astacus</v>
      </c>
      <c r="C1" s="165" t="str">
        <f>Settings!E7</f>
        <v>astacus</v>
      </c>
      <c r="D1" s="44" t="s">
        <v>72</v>
      </c>
      <c r="E1" s="44" t="s">
        <v>73</v>
      </c>
      <c r="F1" s="6" t="s">
        <v>1</v>
      </c>
      <c r="G1" s="6" t="s">
        <v>2</v>
      </c>
      <c r="H1" s="6" t="s">
        <v>14</v>
      </c>
      <c r="I1" s="6" t="s">
        <v>13</v>
      </c>
      <c r="J1" s="183" t="s">
        <v>15</v>
      </c>
      <c r="K1" s="183" t="s">
        <v>16</v>
      </c>
      <c r="L1" s="183" t="s">
        <v>3</v>
      </c>
      <c r="M1" s="183" t="s">
        <v>15</v>
      </c>
      <c r="N1" s="183" t="s">
        <v>16</v>
      </c>
      <c r="O1" s="183" t="s">
        <v>3</v>
      </c>
      <c r="P1" s="171" t="s">
        <v>4</v>
      </c>
      <c r="Q1" s="173" t="s">
        <v>55</v>
      </c>
      <c r="R1" s="174" t="s">
        <v>39</v>
      </c>
      <c r="S1" s="174" t="s">
        <v>5</v>
      </c>
      <c r="T1" s="174" t="s">
        <v>6</v>
      </c>
      <c r="U1" s="174" t="s">
        <v>40</v>
      </c>
    </row>
    <row r="2" spans="1:21" ht="15" customHeight="1" x14ac:dyDescent="0.25">
      <c r="D2" s="170">
        <v>1</v>
      </c>
      <c r="E2" s="170">
        <f t="shared" ref="E2:E58" si="0">D2*S2</f>
        <v>1</v>
      </c>
      <c r="F2" s="197" t="s">
        <v>218</v>
      </c>
      <c r="G2" s="197" t="s">
        <v>216</v>
      </c>
      <c r="H2" s="197" t="s">
        <v>217</v>
      </c>
      <c r="I2" s="182">
        <v>44088.510405092595</v>
      </c>
      <c r="J2" s="184" t="s">
        <v>100</v>
      </c>
      <c r="K2" s="184" t="s">
        <v>101</v>
      </c>
      <c r="L2" s="185">
        <v>2.4329999999999998</v>
      </c>
      <c r="M2" s="181" t="s">
        <v>100</v>
      </c>
      <c r="N2" s="181" t="s">
        <v>101</v>
      </c>
      <c r="O2" s="186">
        <v>2.1880000000000002</v>
      </c>
      <c r="P2" s="180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5">
        <f t="shared" ref="Q2:Q22" si="2">1-R2</f>
        <v>1</v>
      </c>
      <c r="R2" s="175">
        <f t="shared" ref="R2:R22" si="3">IF(AND(P2&lt;&gt;"A", S2=0),1,0)</f>
        <v>0</v>
      </c>
      <c r="S2" s="175">
        <f>IF(AND(J2=$B$1,K2=$C$1,L2&gt;=$B$12,P2="A"),1,0)</f>
        <v>1</v>
      </c>
      <c r="T2" s="175">
        <f t="shared" ref="T2:T22" si="4">IF(S2=1,0,1)-R2</f>
        <v>0</v>
      </c>
      <c r="U2" s="175">
        <f t="shared" ref="U2:U22" si="5">IF(AND(P2="A", S2=0),1,0)</f>
        <v>0</v>
      </c>
    </row>
    <row r="3" spans="1:21" ht="15" customHeight="1" x14ac:dyDescent="0.25">
      <c r="A3" s="67" t="s">
        <v>61</v>
      </c>
      <c r="B3" s="122">
        <f>COUNT(Q:Q)</f>
        <v>57</v>
      </c>
      <c r="D3" s="170">
        <v>1</v>
      </c>
      <c r="E3" s="170">
        <f t="shared" si="0"/>
        <v>1</v>
      </c>
      <c r="F3" s="197" t="s">
        <v>219</v>
      </c>
      <c r="G3" s="197" t="s">
        <v>216</v>
      </c>
      <c r="H3" s="197" t="s">
        <v>217</v>
      </c>
      <c r="I3" s="182">
        <v>44111.485266203701</v>
      </c>
      <c r="J3" s="184" t="s">
        <v>100</v>
      </c>
      <c r="K3" s="184" t="s">
        <v>101</v>
      </c>
      <c r="L3" s="185">
        <v>2.492</v>
      </c>
      <c r="M3" s="181" t="s">
        <v>100</v>
      </c>
      <c r="N3" s="181" t="s">
        <v>101</v>
      </c>
      <c r="O3" s="186">
        <v>2.14</v>
      </c>
      <c r="P3" s="180" t="str">
        <f t="shared" si="1"/>
        <v>A</v>
      </c>
      <c r="Q3" s="175">
        <f t="shared" si="2"/>
        <v>1</v>
      </c>
      <c r="R3" s="175">
        <f t="shared" si="3"/>
        <v>0</v>
      </c>
      <c r="S3" s="175">
        <f t="shared" ref="S3:S22" si="6">IF(AND(J3=$B$1,K3=$C$1,L3&gt;=$B$12,P3="A"),1,0)</f>
        <v>1</v>
      </c>
      <c r="T3" s="175">
        <f t="shared" si="4"/>
        <v>0</v>
      </c>
      <c r="U3" s="175">
        <f t="shared" si="5"/>
        <v>0</v>
      </c>
    </row>
    <row r="4" spans="1:21" ht="15" customHeight="1" x14ac:dyDescent="0.25">
      <c r="A4" s="118" t="s">
        <v>56</v>
      </c>
      <c r="B4" s="123">
        <f>SUM(Q:Q)</f>
        <v>57</v>
      </c>
      <c r="C4" s="42"/>
      <c r="D4" s="170">
        <v>1</v>
      </c>
      <c r="E4" s="170">
        <f t="shared" si="0"/>
        <v>1</v>
      </c>
      <c r="F4" s="197" t="s">
        <v>220</v>
      </c>
      <c r="G4" s="197" t="s">
        <v>216</v>
      </c>
      <c r="H4" s="197" t="s">
        <v>217</v>
      </c>
      <c r="I4" s="182">
        <v>44111.486296296294</v>
      </c>
      <c r="J4" s="184" t="s">
        <v>100</v>
      </c>
      <c r="K4" s="184" t="s">
        <v>101</v>
      </c>
      <c r="L4" s="185">
        <v>2.548</v>
      </c>
      <c r="M4" s="181" t="s">
        <v>100</v>
      </c>
      <c r="N4" s="181" t="s">
        <v>101</v>
      </c>
      <c r="O4" s="186">
        <v>2.403</v>
      </c>
      <c r="P4" s="180" t="str">
        <f t="shared" si="1"/>
        <v>A</v>
      </c>
      <c r="Q4" s="175">
        <f t="shared" si="2"/>
        <v>1</v>
      </c>
      <c r="R4" s="175">
        <f t="shared" si="3"/>
        <v>0</v>
      </c>
      <c r="S4" s="175">
        <f t="shared" si="6"/>
        <v>1</v>
      </c>
      <c r="T4" s="175">
        <f t="shared" si="4"/>
        <v>0</v>
      </c>
      <c r="U4" s="175">
        <f t="shared" si="5"/>
        <v>0</v>
      </c>
    </row>
    <row r="5" spans="1:21" ht="15" customHeight="1" x14ac:dyDescent="0.25">
      <c r="A5" s="1" t="s">
        <v>78</v>
      </c>
      <c r="B5" s="127">
        <f>SUM(R:R)</f>
        <v>0</v>
      </c>
      <c r="D5" s="170">
        <v>1</v>
      </c>
      <c r="E5" s="170">
        <f t="shared" si="0"/>
        <v>1</v>
      </c>
      <c r="F5" s="197" t="s">
        <v>221</v>
      </c>
      <c r="G5" s="197" t="s">
        <v>216</v>
      </c>
      <c r="H5" s="197" t="s">
        <v>217</v>
      </c>
      <c r="I5" s="182">
        <v>44111.486574074072</v>
      </c>
      <c r="J5" s="184" t="s">
        <v>100</v>
      </c>
      <c r="K5" s="184" t="s">
        <v>101</v>
      </c>
      <c r="L5" s="185">
        <v>2.58</v>
      </c>
      <c r="M5" s="181" t="s">
        <v>100</v>
      </c>
      <c r="N5" s="181" t="s">
        <v>101</v>
      </c>
      <c r="O5" s="186">
        <v>2.4060000000000001</v>
      </c>
      <c r="P5" s="180" t="str">
        <f t="shared" si="1"/>
        <v>A</v>
      </c>
      <c r="Q5" s="175">
        <f t="shared" si="2"/>
        <v>1</v>
      </c>
      <c r="R5" s="175">
        <f t="shared" si="3"/>
        <v>0</v>
      </c>
      <c r="S5" s="175">
        <f t="shared" si="6"/>
        <v>1</v>
      </c>
      <c r="T5" s="175">
        <f t="shared" si="4"/>
        <v>0</v>
      </c>
      <c r="U5" s="175">
        <f t="shared" si="5"/>
        <v>0</v>
      </c>
    </row>
    <row r="6" spans="1:21" ht="15" customHeight="1" x14ac:dyDescent="0.25">
      <c r="A6" s="1" t="s">
        <v>77</v>
      </c>
      <c r="B6" s="124"/>
      <c r="D6" s="170">
        <v>1</v>
      </c>
      <c r="E6" s="170">
        <f t="shared" si="0"/>
        <v>1</v>
      </c>
      <c r="F6" s="197" t="s">
        <v>222</v>
      </c>
      <c r="G6" s="197" t="s">
        <v>216</v>
      </c>
      <c r="H6" s="197" t="s">
        <v>217</v>
      </c>
      <c r="I6" s="182">
        <v>44111.487430555557</v>
      </c>
      <c r="J6" s="184" t="s">
        <v>100</v>
      </c>
      <c r="K6" s="184" t="s">
        <v>101</v>
      </c>
      <c r="L6" s="185">
        <v>2.48</v>
      </c>
      <c r="M6" s="181" t="s">
        <v>100</v>
      </c>
      <c r="N6" s="181" t="s">
        <v>101</v>
      </c>
      <c r="O6" s="186">
        <v>2.4289999999999998</v>
      </c>
      <c r="P6" s="180" t="str">
        <f t="shared" si="1"/>
        <v>A</v>
      </c>
      <c r="Q6" s="175">
        <f t="shared" si="2"/>
        <v>1</v>
      </c>
      <c r="R6" s="175">
        <f t="shared" si="3"/>
        <v>0</v>
      </c>
      <c r="S6" s="175">
        <f t="shared" si="6"/>
        <v>1</v>
      </c>
      <c r="T6" s="175">
        <f t="shared" si="4"/>
        <v>0</v>
      </c>
      <c r="U6" s="175">
        <f t="shared" si="5"/>
        <v>0</v>
      </c>
    </row>
    <row r="7" spans="1:21" ht="15" customHeight="1" x14ac:dyDescent="0.25">
      <c r="A7" s="7" t="s">
        <v>8</v>
      </c>
      <c r="B7" s="125">
        <f>SUM(S:S)</f>
        <v>57</v>
      </c>
      <c r="D7" s="170">
        <v>1</v>
      </c>
      <c r="E7" s="170">
        <f t="shared" si="0"/>
        <v>1</v>
      </c>
      <c r="F7" s="197" t="s">
        <v>223</v>
      </c>
      <c r="G7" s="197" t="s">
        <v>216</v>
      </c>
      <c r="H7" s="197" t="s">
        <v>217</v>
      </c>
      <c r="I7" s="182">
        <v>44111.488043981481</v>
      </c>
      <c r="J7" s="184" t="s">
        <v>100</v>
      </c>
      <c r="K7" s="184" t="s">
        <v>101</v>
      </c>
      <c r="L7" s="185">
        <v>2.6320000000000001</v>
      </c>
      <c r="M7" s="181" t="s">
        <v>100</v>
      </c>
      <c r="N7" s="181" t="s">
        <v>101</v>
      </c>
      <c r="O7" s="186">
        <v>2.2519999999999998</v>
      </c>
      <c r="P7" s="180" t="str">
        <f t="shared" si="1"/>
        <v>A</v>
      </c>
      <c r="Q7" s="175">
        <f t="shared" si="2"/>
        <v>1</v>
      </c>
      <c r="R7" s="175">
        <f t="shared" si="3"/>
        <v>0</v>
      </c>
      <c r="S7" s="175">
        <f t="shared" si="6"/>
        <v>1</v>
      </c>
      <c r="T7" s="175">
        <f t="shared" si="4"/>
        <v>0</v>
      </c>
      <c r="U7" s="175">
        <f t="shared" si="5"/>
        <v>0</v>
      </c>
    </row>
    <row r="8" spans="1:21" ht="15" customHeight="1" x14ac:dyDescent="0.25">
      <c r="A8" s="119" t="s">
        <v>40</v>
      </c>
      <c r="B8" s="126">
        <f>SUM(U:U)</f>
        <v>0</v>
      </c>
      <c r="D8" s="170">
        <v>1</v>
      </c>
      <c r="E8" s="170">
        <f t="shared" si="0"/>
        <v>1</v>
      </c>
      <c r="F8" s="197" t="s">
        <v>224</v>
      </c>
      <c r="G8" s="197" t="s">
        <v>216</v>
      </c>
      <c r="H8" s="197" t="s">
        <v>217</v>
      </c>
      <c r="I8" s="182">
        <v>44250.581493055557</v>
      </c>
      <c r="J8" s="184" t="s">
        <v>100</v>
      </c>
      <c r="K8" s="184" t="s">
        <v>101</v>
      </c>
      <c r="L8" s="185">
        <v>2.6429999999999998</v>
      </c>
      <c r="M8" s="181" t="s">
        <v>100</v>
      </c>
      <c r="N8" s="181" t="s">
        <v>101</v>
      </c>
      <c r="O8" s="186">
        <v>2.585</v>
      </c>
      <c r="P8" s="180" t="str">
        <f t="shared" si="1"/>
        <v>A</v>
      </c>
      <c r="Q8" s="175">
        <f t="shared" si="2"/>
        <v>1</v>
      </c>
      <c r="R8" s="175">
        <f t="shared" si="3"/>
        <v>0</v>
      </c>
      <c r="S8" s="175">
        <f t="shared" si="6"/>
        <v>1</v>
      </c>
      <c r="T8" s="175">
        <f t="shared" si="4"/>
        <v>0</v>
      </c>
      <c r="U8" s="175">
        <f t="shared" si="5"/>
        <v>0</v>
      </c>
    </row>
    <row r="9" spans="1:21" ht="15" customHeight="1" x14ac:dyDescent="0.25">
      <c r="D9" s="170">
        <v>1</v>
      </c>
      <c r="E9" s="170">
        <f t="shared" si="0"/>
        <v>1</v>
      </c>
      <c r="F9" s="197" t="s">
        <v>225</v>
      </c>
      <c r="G9" s="197" t="s">
        <v>216</v>
      </c>
      <c r="H9" s="197" t="s">
        <v>217</v>
      </c>
      <c r="I9" s="182">
        <v>44250.582407407404</v>
      </c>
      <c r="J9" s="184" t="s">
        <v>100</v>
      </c>
      <c r="K9" s="184" t="s">
        <v>101</v>
      </c>
      <c r="L9" s="185">
        <v>2.395</v>
      </c>
      <c r="M9" s="181" t="s">
        <v>100</v>
      </c>
      <c r="N9" s="181" t="s">
        <v>101</v>
      </c>
      <c r="O9" s="186">
        <v>2.3540000000000001</v>
      </c>
      <c r="P9" s="180" t="str">
        <f t="shared" si="1"/>
        <v>A</v>
      </c>
      <c r="Q9" s="175">
        <f t="shared" si="2"/>
        <v>1</v>
      </c>
      <c r="R9" s="175">
        <f t="shared" si="3"/>
        <v>0</v>
      </c>
      <c r="S9" s="175">
        <f t="shared" si="6"/>
        <v>1</v>
      </c>
      <c r="T9" s="175">
        <f t="shared" si="4"/>
        <v>0</v>
      </c>
      <c r="U9" s="175">
        <f t="shared" si="5"/>
        <v>0</v>
      </c>
    </row>
    <row r="10" spans="1:21" ht="15" customHeight="1" x14ac:dyDescent="0.25">
      <c r="D10" s="170">
        <v>1</v>
      </c>
      <c r="E10" s="170">
        <f t="shared" si="0"/>
        <v>1</v>
      </c>
      <c r="F10" s="197" t="s">
        <v>226</v>
      </c>
      <c r="G10" s="197" t="s">
        <v>216</v>
      </c>
      <c r="H10" s="197" t="s">
        <v>217</v>
      </c>
      <c r="I10" s="182">
        <v>44250.582604166666</v>
      </c>
      <c r="J10" s="184" t="s">
        <v>100</v>
      </c>
      <c r="K10" s="184" t="s">
        <v>101</v>
      </c>
      <c r="L10" s="185">
        <v>2.5099999999999998</v>
      </c>
      <c r="M10" s="181" t="s">
        <v>100</v>
      </c>
      <c r="N10" s="181" t="s">
        <v>101</v>
      </c>
      <c r="O10" s="186">
        <v>2.472</v>
      </c>
      <c r="P10" s="180" t="str">
        <f t="shared" si="1"/>
        <v>A</v>
      </c>
      <c r="Q10" s="175">
        <f t="shared" si="2"/>
        <v>1</v>
      </c>
      <c r="R10" s="175">
        <f t="shared" si="3"/>
        <v>0</v>
      </c>
      <c r="S10" s="175">
        <f t="shared" si="6"/>
        <v>1</v>
      </c>
      <c r="T10" s="175">
        <f t="shared" si="4"/>
        <v>0</v>
      </c>
      <c r="U10" s="175">
        <f t="shared" si="5"/>
        <v>0</v>
      </c>
    </row>
    <row r="11" spans="1:21" ht="15" customHeight="1" x14ac:dyDescent="0.25">
      <c r="D11" s="170">
        <v>1</v>
      </c>
      <c r="E11" s="170">
        <f t="shared" si="0"/>
        <v>1</v>
      </c>
      <c r="F11" s="197" t="s">
        <v>227</v>
      </c>
      <c r="G11" s="197" t="s">
        <v>216</v>
      </c>
      <c r="H11" s="197" t="s">
        <v>217</v>
      </c>
      <c r="I11" s="182">
        <v>44250.583506944444</v>
      </c>
      <c r="J11" s="184" t="s">
        <v>100</v>
      </c>
      <c r="K11" s="184" t="s">
        <v>101</v>
      </c>
      <c r="L11" s="185">
        <v>2.4049999999999998</v>
      </c>
      <c r="M11" s="181" t="s">
        <v>100</v>
      </c>
      <c r="N11" s="181" t="s">
        <v>101</v>
      </c>
      <c r="O11" s="186">
        <v>2.38</v>
      </c>
      <c r="P11" s="180" t="str">
        <f t="shared" si="1"/>
        <v>A</v>
      </c>
      <c r="Q11" s="175">
        <f t="shared" si="2"/>
        <v>1</v>
      </c>
      <c r="R11" s="175">
        <f t="shared" si="3"/>
        <v>0</v>
      </c>
      <c r="S11" s="175">
        <f t="shared" si="6"/>
        <v>1</v>
      </c>
      <c r="T11" s="175">
        <f t="shared" si="4"/>
        <v>0</v>
      </c>
      <c r="U11" s="175">
        <f t="shared" si="5"/>
        <v>0</v>
      </c>
    </row>
    <row r="12" spans="1:21" ht="15" customHeight="1" x14ac:dyDescent="0.25">
      <c r="A12" s="144" t="s">
        <v>84</v>
      </c>
      <c r="B12" s="162">
        <f>Settings!F10</f>
        <v>2</v>
      </c>
      <c r="C12" s="1" t="s">
        <v>85</v>
      </c>
      <c r="D12" s="170">
        <v>1</v>
      </c>
      <c r="E12" s="170">
        <f t="shared" si="0"/>
        <v>1</v>
      </c>
      <c r="F12" s="197" t="s">
        <v>228</v>
      </c>
      <c r="G12" s="197" t="s">
        <v>216</v>
      </c>
      <c r="H12" s="197" t="s">
        <v>217</v>
      </c>
      <c r="I12" s="182">
        <v>44250.584039351852</v>
      </c>
      <c r="J12" s="184" t="s">
        <v>100</v>
      </c>
      <c r="K12" s="184" t="s">
        <v>101</v>
      </c>
      <c r="L12" s="185">
        <v>2.5960000000000001</v>
      </c>
      <c r="M12" s="181" t="s">
        <v>100</v>
      </c>
      <c r="N12" s="181" t="s">
        <v>101</v>
      </c>
      <c r="O12" s="186">
        <v>2.5779999999999998</v>
      </c>
      <c r="P12" s="180" t="str">
        <f t="shared" si="1"/>
        <v>A</v>
      </c>
      <c r="Q12" s="175">
        <f t="shared" si="2"/>
        <v>1</v>
      </c>
      <c r="R12" s="175">
        <f t="shared" si="3"/>
        <v>0</v>
      </c>
      <c r="S12" s="175">
        <f t="shared" si="6"/>
        <v>1</v>
      </c>
      <c r="T12" s="175">
        <f t="shared" si="4"/>
        <v>0</v>
      </c>
      <c r="U12" s="175">
        <f t="shared" si="5"/>
        <v>0</v>
      </c>
    </row>
    <row r="13" spans="1:21" ht="15" customHeight="1" x14ac:dyDescent="0.25">
      <c r="A13" s="146"/>
      <c r="B13" s="163">
        <f>Settings!D10</f>
        <v>1.7</v>
      </c>
      <c r="C13" s="1" t="s">
        <v>86</v>
      </c>
      <c r="D13" s="170">
        <v>1</v>
      </c>
      <c r="E13" s="170">
        <f t="shared" si="0"/>
        <v>1</v>
      </c>
      <c r="F13" s="197" t="s">
        <v>229</v>
      </c>
      <c r="G13" s="197" t="s">
        <v>216</v>
      </c>
      <c r="H13" s="197" t="s">
        <v>217</v>
      </c>
      <c r="I13" s="182">
        <v>44250.584340277775</v>
      </c>
      <c r="J13" s="184" t="s">
        <v>100</v>
      </c>
      <c r="K13" s="184" t="s">
        <v>101</v>
      </c>
      <c r="L13" s="185">
        <v>2.5619999999999998</v>
      </c>
      <c r="M13" s="181" t="s">
        <v>100</v>
      </c>
      <c r="N13" s="181" t="s">
        <v>101</v>
      </c>
      <c r="O13" s="186">
        <v>2.46</v>
      </c>
      <c r="P13" s="180" t="str">
        <f t="shared" si="1"/>
        <v>A</v>
      </c>
      <c r="Q13" s="175">
        <f t="shared" si="2"/>
        <v>1</v>
      </c>
      <c r="R13" s="175">
        <f t="shared" si="3"/>
        <v>0</v>
      </c>
      <c r="S13" s="175">
        <f t="shared" si="6"/>
        <v>1</v>
      </c>
      <c r="T13" s="175">
        <f t="shared" si="4"/>
        <v>0</v>
      </c>
      <c r="U13" s="175">
        <f t="shared" si="5"/>
        <v>0</v>
      </c>
    </row>
    <row r="14" spans="1:21" ht="15" customHeight="1" x14ac:dyDescent="0.25">
      <c r="A14" s="40" t="s">
        <v>99</v>
      </c>
      <c r="B14" s="27"/>
      <c r="D14" s="170">
        <v>1</v>
      </c>
      <c r="E14" s="170">
        <f t="shared" si="0"/>
        <v>1</v>
      </c>
      <c r="F14" s="197" t="s">
        <v>230</v>
      </c>
      <c r="G14" s="197" t="s">
        <v>216</v>
      </c>
      <c r="H14" s="197" t="s">
        <v>217</v>
      </c>
      <c r="I14" s="182">
        <v>44250.58488425926</v>
      </c>
      <c r="J14" s="184" t="s">
        <v>100</v>
      </c>
      <c r="K14" s="184" t="s">
        <v>101</v>
      </c>
      <c r="L14" s="185">
        <v>2.5880000000000001</v>
      </c>
      <c r="M14" s="181" t="s">
        <v>100</v>
      </c>
      <c r="N14" s="181" t="s">
        <v>101</v>
      </c>
      <c r="O14" s="186">
        <v>2.355</v>
      </c>
      <c r="P14" s="180" t="str">
        <f t="shared" si="1"/>
        <v>A</v>
      </c>
      <c r="Q14" s="175">
        <f t="shared" si="2"/>
        <v>1</v>
      </c>
      <c r="R14" s="175">
        <f t="shared" si="3"/>
        <v>0</v>
      </c>
      <c r="S14" s="175">
        <f t="shared" si="6"/>
        <v>1</v>
      </c>
      <c r="T14" s="175">
        <f t="shared" si="4"/>
        <v>0</v>
      </c>
      <c r="U14" s="175">
        <f t="shared" si="5"/>
        <v>0</v>
      </c>
    </row>
    <row r="15" spans="1:21" ht="15" customHeight="1" x14ac:dyDescent="0.25">
      <c r="D15" s="170">
        <v>1</v>
      </c>
      <c r="E15" s="170">
        <f t="shared" si="0"/>
        <v>1</v>
      </c>
      <c r="F15" s="197" t="s">
        <v>231</v>
      </c>
      <c r="G15" s="197" t="s">
        <v>216</v>
      </c>
      <c r="H15" s="197" t="s">
        <v>217</v>
      </c>
      <c r="I15" s="182">
        <v>44250.585474537038</v>
      </c>
      <c r="J15" s="184" t="s">
        <v>100</v>
      </c>
      <c r="K15" s="184" t="s">
        <v>101</v>
      </c>
      <c r="L15" s="185">
        <v>2.6549999999999998</v>
      </c>
      <c r="M15" s="181" t="s">
        <v>100</v>
      </c>
      <c r="N15" s="181" t="s">
        <v>101</v>
      </c>
      <c r="O15" s="186">
        <v>2.4929999999999999</v>
      </c>
      <c r="P15" s="180" t="str">
        <f t="shared" si="1"/>
        <v>A</v>
      </c>
      <c r="Q15" s="175">
        <f t="shared" si="2"/>
        <v>1</v>
      </c>
      <c r="R15" s="175">
        <f t="shared" si="3"/>
        <v>0</v>
      </c>
      <c r="S15" s="175">
        <f t="shared" si="6"/>
        <v>1</v>
      </c>
      <c r="T15" s="175">
        <f t="shared" si="4"/>
        <v>0</v>
      </c>
      <c r="U15" s="175">
        <f t="shared" si="5"/>
        <v>0</v>
      </c>
    </row>
    <row r="16" spans="1:21" ht="15" customHeight="1" x14ac:dyDescent="0.25">
      <c r="D16" s="170">
        <v>1</v>
      </c>
      <c r="E16" s="170">
        <f t="shared" si="0"/>
        <v>1</v>
      </c>
      <c r="F16" s="197" t="s">
        <v>232</v>
      </c>
      <c r="G16" s="197" t="s">
        <v>216</v>
      </c>
      <c r="H16" s="197" t="s">
        <v>217</v>
      </c>
      <c r="I16" s="182">
        <v>44250.585960648146</v>
      </c>
      <c r="J16" s="184" t="s">
        <v>100</v>
      </c>
      <c r="K16" s="184" t="s">
        <v>101</v>
      </c>
      <c r="L16" s="185">
        <v>2.6059999999999999</v>
      </c>
      <c r="M16" s="181" t="s">
        <v>100</v>
      </c>
      <c r="N16" s="181" t="s">
        <v>101</v>
      </c>
      <c r="O16" s="186">
        <v>2.532</v>
      </c>
      <c r="P16" s="180" t="str">
        <f t="shared" si="1"/>
        <v>A</v>
      </c>
      <c r="Q16" s="175">
        <f t="shared" si="2"/>
        <v>1</v>
      </c>
      <c r="R16" s="175">
        <f t="shared" si="3"/>
        <v>0</v>
      </c>
      <c r="S16" s="175">
        <f t="shared" si="6"/>
        <v>1</v>
      </c>
      <c r="T16" s="175">
        <f t="shared" si="4"/>
        <v>0</v>
      </c>
      <c r="U16" s="175">
        <f t="shared" si="5"/>
        <v>0</v>
      </c>
    </row>
    <row r="17" spans="1:21" ht="15" customHeight="1" x14ac:dyDescent="0.25">
      <c r="D17" s="170">
        <v>1</v>
      </c>
      <c r="E17" s="170">
        <f t="shared" si="0"/>
        <v>1</v>
      </c>
      <c r="F17" s="197" t="s">
        <v>233</v>
      </c>
      <c r="G17" s="197" t="s">
        <v>216</v>
      </c>
      <c r="H17" s="197" t="s">
        <v>217</v>
      </c>
      <c r="I17" s="182">
        <v>44250.586296296293</v>
      </c>
      <c r="J17" s="184" t="s">
        <v>100</v>
      </c>
      <c r="K17" s="184" t="s">
        <v>101</v>
      </c>
      <c r="L17" s="185">
        <v>2.52</v>
      </c>
      <c r="M17" s="181" t="s">
        <v>100</v>
      </c>
      <c r="N17" s="181" t="s">
        <v>101</v>
      </c>
      <c r="O17" s="186">
        <v>2.5179999999999998</v>
      </c>
      <c r="P17" s="180" t="str">
        <f t="shared" si="1"/>
        <v>A</v>
      </c>
      <c r="Q17" s="175">
        <f t="shared" si="2"/>
        <v>1</v>
      </c>
      <c r="R17" s="175">
        <f t="shared" si="3"/>
        <v>0</v>
      </c>
      <c r="S17" s="175">
        <f t="shared" si="6"/>
        <v>1</v>
      </c>
      <c r="T17" s="175">
        <f t="shared" si="4"/>
        <v>0</v>
      </c>
      <c r="U17" s="175">
        <f t="shared" si="5"/>
        <v>0</v>
      </c>
    </row>
    <row r="18" spans="1:21" ht="15" customHeight="1" x14ac:dyDescent="0.25">
      <c r="D18" s="170">
        <v>1</v>
      </c>
      <c r="E18" s="170">
        <f t="shared" si="0"/>
        <v>1</v>
      </c>
      <c r="F18" s="197" t="s">
        <v>234</v>
      </c>
      <c r="G18" s="197" t="s">
        <v>216</v>
      </c>
      <c r="H18" s="197" t="s">
        <v>217</v>
      </c>
      <c r="I18" s="182">
        <v>44369.378518518519</v>
      </c>
      <c r="J18" s="184" t="s">
        <v>100</v>
      </c>
      <c r="K18" s="184" t="s">
        <v>101</v>
      </c>
      <c r="L18" s="185">
        <v>2.484</v>
      </c>
      <c r="M18" s="181" t="s">
        <v>100</v>
      </c>
      <c r="N18" s="181" t="s">
        <v>101</v>
      </c>
      <c r="O18" s="186">
        <v>2.4609999999999999</v>
      </c>
      <c r="P18" s="180" t="str">
        <f t="shared" si="1"/>
        <v>A</v>
      </c>
      <c r="Q18" s="175">
        <f t="shared" si="2"/>
        <v>1</v>
      </c>
      <c r="R18" s="175">
        <f t="shared" si="3"/>
        <v>0</v>
      </c>
      <c r="S18" s="175">
        <f t="shared" si="6"/>
        <v>1</v>
      </c>
      <c r="T18" s="175">
        <f t="shared" si="4"/>
        <v>0</v>
      </c>
      <c r="U18" s="175">
        <f t="shared" si="5"/>
        <v>0</v>
      </c>
    </row>
    <row r="19" spans="1:21" ht="15" customHeight="1" x14ac:dyDescent="0.25">
      <c r="D19" s="170">
        <v>1</v>
      </c>
      <c r="E19" s="170">
        <f t="shared" si="0"/>
        <v>1</v>
      </c>
      <c r="F19" s="197" t="s">
        <v>235</v>
      </c>
      <c r="G19" s="197" t="s">
        <v>216</v>
      </c>
      <c r="H19" s="197" t="s">
        <v>217</v>
      </c>
      <c r="I19" s="182">
        <v>44369.378692129627</v>
      </c>
      <c r="J19" s="184" t="s">
        <v>100</v>
      </c>
      <c r="K19" s="184" t="s">
        <v>101</v>
      </c>
      <c r="L19" s="185">
        <v>2.5190000000000001</v>
      </c>
      <c r="M19" s="181" t="s">
        <v>100</v>
      </c>
      <c r="N19" s="181" t="s">
        <v>101</v>
      </c>
      <c r="O19" s="186">
        <v>2.46</v>
      </c>
      <c r="P19" s="180" t="str">
        <f t="shared" si="1"/>
        <v>A</v>
      </c>
      <c r="Q19" s="175">
        <f t="shared" si="2"/>
        <v>1</v>
      </c>
      <c r="R19" s="175">
        <f t="shared" si="3"/>
        <v>0</v>
      </c>
      <c r="S19" s="175">
        <f t="shared" si="6"/>
        <v>1</v>
      </c>
      <c r="T19" s="175">
        <f t="shared" si="4"/>
        <v>0</v>
      </c>
      <c r="U19" s="175">
        <f t="shared" si="5"/>
        <v>0</v>
      </c>
    </row>
    <row r="20" spans="1:21" ht="15" customHeight="1" x14ac:dyDescent="0.25">
      <c r="D20" s="170">
        <v>1</v>
      </c>
      <c r="E20" s="170">
        <f t="shared" si="0"/>
        <v>1</v>
      </c>
      <c r="F20" s="197" t="s">
        <v>236</v>
      </c>
      <c r="G20" s="197" t="s">
        <v>216</v>
      </c>
      <c r="H20" s="197" t="s">
        <v>217</v>
      </c>
      <c r="I20" s="182">
        <v>44369.379155092596</v>
      </c>
      <c r="J20" s="184" t="s">
        <v>100</v>
      </c>
      <c r="K20" s="184" t="s">
        <v>101</v>
      </c>
      <c r="L20" s="185">
        <v>2.5830000000000002</v>
      </c>
      <c r="M20" s="181" t="s">
        <v>100</v>
      </c>
      <c r="N20" s="181" t="s">
        <v>101</v>
      </c>
      <c r="O20" s="186">
        <v>2.573</v>
      </c>
      <c r="P20" s="180" t="str">
        <f t="shared" si="1"/>
        <v>A</v>
      </c>
      <c r="Q20" s="175">
        <f t="shared" si="2"/>
        <v>1</v>
      </c>
      <c r="R20" s="175">
        <f t="shared" si="3"/>
        <v>0</v>
      </c>
      <c r="S20" s="175">
        <f t="shared" si="6"/>
        <v>1</v>
      </c>
      <c r="T20" s="175">
        <f t="shared" si="4"/>
        <v>0</v>
      </c>
      <c r="U20" s="175">
        <f t="shared" si="5"/>
        <v>0</v>
      </c>
    </row>
    <row r="21" spans="1:21" ht="15" customHeight="1" x14ac:dyDescent="0.25">
      <c r="D21" s="170">
        <v>1</v>
      </c>
      <c r="E21" s="170">
        <f t="shared" si="0"/>
        <v>1</v>
      </c>
      <c r="F21" s="197" t="s">
        <v>237</v>
      </c>
      <c r="G21" s="197" t="s">
        <v>216</v>
      </c>
      <c r="H21" s="197" t="s">
        <v>217</v>
      </c>
      <c r="I21" s="182">
        <v>44369.379930555559</v>
      </c>
      <c r="J21" s="184" t="s">
        <v>100</v>
      </c>
      <c r="K21" s="184" t="s">
        <v>101</v>
      </c>
      <c r="L21" s="185">
        <v>2.4649999999999999</v>
      </c>
      <c r="M21" s="181" t="s">
        <v>100</v>
      </c>
      <c r="N21" s="181" t="s">
        <v>101</v>
      </c>
      <c r="O21" s="186">
        <v>2.4039999999999999</v>
      </c>
      <c r="P21" s="180" t="str">
        <f t="shared" si="1"/>
        <v>A</v>
      </c>
      <c r="Q21" s="175">
        <f t="shared" si="2"/>
        <v>1</v>
      </c>
      <c r="R21" s="175">
        <f t="shared" si="3"/>
        <v>0</v>
      </c>
      <c r="S21" s="175">
        <f t="shared" si="6"/>
        <v>1</v>
      </c>
      <c r="T21" s="175">
        <f t="shared" si="4"/>
        <v>0</v>
      </c>
      <c r="U21" s="175">
        <f t="shared" si="5"/>
        <v>0</v>
      </c>
    </row>
    <row r="22" spans="1:21" ht="15" customHeight="1" x14ac:dyDescent="0.25">
      <c r="D22" s="170">
        <v>1</v>
      </c>
      <c r="E22" s="170">
        <f t="shared" si="0"/>
        <v>1</v>
      </c>
      <c r="F22" s="197" t="s">
        <v>238</v>
      </c>
      <c r="G22" s="197" t="s">
        <v>216</v>
      </c>
      <c r="H22" s="197" t="s">
        <v>217</v>
      </c>
      <c r="I22" s="182">
        <v>44425.592291666668</v>
      </c>
      <c r="J22" s="184" t="s">
        <v>100</v>
      </c>
      <c r="K22" s="184" t="s">
        <v>101</v>
      </c>
      <c r="L22" s="185">
        <v>2.512</v>
      </c>
      <c r="M22" s="181" t="s">
        <v>100</v>
      </c>
      <c r="N22" s="181" t="s">
        <v>101</v>
      </c>
      <c r="O22" s="186">
        <v>2.4510000000000001</v>
      </c>
      <c r="P22" s="180" t="str">
        <f t="shared" si="1"/>
        <v>A</v>
      </c>
      <c r="Q22" s="175">
        <f t="shared" si="2"/>
        <v>1</v>
      </c>
      <c r="R22" s="175">
        <f t="shared" si="3"/>
        <v>0</v>
      </c>
      <c r="S22" s="175">
        <f t="shared" si="6"/>
        <v>1</v>
      </c>
      <c r="T22" s="175">
        <f t="shared" si="4"/>
        <v>0</v>
      </c>
      <c r="U22" s="175">
        <f t="shared" si="5"/>
        <v>0</v>
      </c>
    </row>
    <row r="23" spans="1:21" ht="15" customHeight="1" x14ac:dyDescent="0.25">
      <c r="D23" s="170">
        <v>1</v>
      </c>
      <c r="E23" s="170">
        <f t="shared" si="0"/>
        <v>1</v>
      </c>
      <c r="F23" s="197" t="s">
        <v>239</v>
      </c>
      <c r="G23" s="197" t="s">
        <v>216</v>
      </c>
      <c r="H23" s="197" t="s">
        <v>217</v>
      </c>
      <c r="I23" s="182">
        <v>44425.594849537039</v>
      </c>
      <c r="J23" s="184" t="s">
        <v>100</v>
      </c>
      <c r="K23" s="184" t="s">
        <v>101</v>
      </c>
      <c r="L23" s="185">
        <v>2.4870000000000001</v>
      </c>
      <c r="M23" s="181" t="s">
        <v>100</v>
      </c>
      <c r="N23" s="181" t="s">
        <v>101</v>
      </c>
      <c r="O23" s="186">
        <v>2.4860000000000002</v>
      </c>
      <c r="P23" s="180" t="str">
        <f t="shared" ref="P23:P58" si="7">IF(OR(AND(L23&gt;=$B$12,O23&lt;$B$13),AND(J23=M23,K23=N23,L23&gt;=$B$12,O23&gt;=$B$12),AND(J23=M23,L23&gt;=$B$12,O23&lt;$B$12,O23&gt;=$B$13)),"A",IF(OR(AND(L23&lt;$B$12,O23&lt;$B$13),AND(J23=M23,OR(K23&lt;&gt;N23,K23=N23),L23&gt;=$B$13,O23&gt;=$B$13)),"B",
IF(AND(J23&lt;&gt;M23,L23&gt;=$B$13,O23&gt;=$B$13),"C",0)))</f>
        <v>A</v>
      </c>
      <c r="Q23" s="175">
        <f t="shared" ref="Q23:Q58" si="8">1-R23</f>
        <v>1</v>
      </c>
      <c r="R23" s="175">
        <f t="shared" ref="R23:R58" si="9">IF(AND(P23&lt;&gt;"A", S23=0),1,0)</f>
        <v>0</v>
      </c>
      <c r="S23" s="175">
        <f t="shared" ref="S23:S58" si="10">IF(AND(J23=$B$1,K23=$C$1,L23&gt;=$B$12,P23="A"),1,0)</f>
        <v>1</v>
      </c>
      <c r="T23" s="175">
        <f t="shared" ref="T23:T58" si="11">IF(S23=1,0,1)-R23</f>
        <v>0</v>
      </c>
      <c r="U23" s="175">
        <f t="shared" ref="U23:U58" si="12">IF(AND(P23="A", S23=0),1,0)</f>
        <v>0</v>
      </c>
    </row>
    <row r="24" spans="1:21" ht="15" customHeight="1" x14ac:dyDescent="0.25">
      <c r="A24" s="67" t="s">
        <v>62</v>
      </c>
      <c r="B24" s="117">
        <f>B4</f>
        <v>57</v>
      </c>
      <c r="D24" s="170">
        <v>1</v>
      </c>
      <c r="E24" s="170">
        <f t="shared" si="0"/>
        <v>1</v>
      </c>
      <c r="F24" s="197" t="s">
        <v>240</v>
      </c>
      <c r="G24" s="197" t="s">
        <v>216</v>
      </c>
      <c r="H24" s="197" t="s">
        <v>217</v>
      </c>
      <c r="I24" s="182">
        <v>44425.595381944448</v>
      </c>
      <c r="J24" s="184" t="s">
        <v>100</v>
      </c>
      <c r="K24" s="184" t="s">
        <v>101</v>
      </c>
      <c r="L24" s="185">
        <v>2.6640000000000001</v>
      </c>
      <c r="M24" s="181" t="s">
        <v>100</v>
      </c>
      <c r="N24" s="181" t="s">
        <v>101</v>
      </c>
      <c r="O24" s="186">
        <v>2.4710000000000001</v>
      </c>
      <c r="P24" s="180" t="str">
        <f t="shared" si="7"/>
        <v>A</v>
      </c>
      <c r="Q24" s="175">
        <f t="shared" si="8"/>
        <v>1</v>
      </c>
      <c r="R24" s="175">
        <f t="shared" si="9"/>
        <v>0</v>
      </c>
      <c r="S24" s="175">
        <f t="shared" si="10"/>
        <v>1</v>
      </c>
      <c r="T24" s="175">
        <f t="shared" si="11"/>
        <v>0</v>
      </c>
      <c r="U24" s="175">
        <f t="shared" si="12"/>
        <v>0</v>
      </c>
    </row>
    <row r="25" spans="1:21" ht="15" customHeight="1" x14ac:dyDescent="0.25">
      <c r="A25" s="78" t="s">
        <v>68</v>
      </c>
      <c r="B25" s="99">
        <f>B7</f>
        <v>57</v>
      </c>
      <c r="D25" s="170">
        <v>1</v>
      </c>
      <c r="E25" s="170">
        <f t="shared" si="0"/>
        <v>1</v>
      </c>
      <c r="F25" s="197" t="s">
        <v>241</v>
      </c>
      <c r="G25" s="197" t="s">
        <v>216</v>
      </c>
      <c r="H25" s="197" t="s">
        <v>217</v>
      </c>
      <c r="I25" s="182">
        <v>44425.597395833334</v>
      </c>
      <c r="J25" s="184" t="s">
        <v>100</v>
      </c>
      <c r="K25" s="184" t="s">
        <v>101</v>
      </c>
      <c r="L25" s="185">
        <v>2.476</v>
      </c>
      <c r="M25" s="181" t="s">
        <v>100</v>
      </c>
      <c r="N25" s="181" t="s">
        <v>101</v>
      </c>
      <c r="O25" s="186">
        <v>2.4289999999999998</v>
      </c>
      <c r="P25" s="180" t="str">
        <f t="shared" si="7"/>
        <v>A</v>
      </c>
      <c r="Q25" s="175">
        <f t="shared" si="8"/>
        <v>1</v>
      </c>
      <c r="R25" s="175">
        <f t="shared" si="9"/>
        <v>0</v>
      </c>
      <c r="S25" s="175">
        <f t="shared" si="10"/>
        <v>1</v>
      </c>
      <c r="T25" s="175">
        <f t="shared" si="11"/>
        <v>0</v>
      </c>
      <c r="U25" s="175">
        <f t="shared" si="12"/>
        <v>0</v>
      </c>
    </row>
    <row r="26" spans="1:21" ht="15" customHeight="1" x14ac:dyDescent="0.25">
      <c r="A26" s="82" t="s">
        <v>70</v>
      </c>
      <c r="B26" s="98">
        <f>B8</f>
        <v>0</v>
      </c>
      <c r="D26" s="170">
        <v>1</v>
      </c>
      <c r="E26" s="170">
        <f t="shared" si="0"/>
        <v>1</v>
      </c>
      <c r="F26" s="197" t="s">
        <v>242</v>
      </c>
      <c r="G26" s="197" t="s">
        <v>216</v>
      </c>
      <c r="H26" s="197" t="s">
        <v>217</v>
      </c>
      <c r="I26" s="182">
        <v>44425.599108796298</v>
      </c>
      <c r="J26" s="184" t="s">
        <v>100</v>
      </c>
      <c r="K26" s="184" t="s">
        <v>101</v>
      </c>
      <c r="L26" s="185">
        <v>2.6520000000000001</v>
      </c>
      <c r="M26" s="181" t="s">
        <v>100</v>
      </c>
      <c r="N26" s="181" t="s">
        <v>101</v>
      </c>
      <c r="O26" s="186">
        <v>2.5750000000000002</v>
      </c>
      <c r="P26" s="180" t="str">
        <f t="shared" si="7"/>
        <v>A</v>
      </c>
      <c r="Q26" s="175">
        <f t="shared" si="8"/>
        <v>1</v>
      </c>
      <c r="R26" s="175">
        <f t="shared" si="9"/>
        <v>0</v>
      </c>
      <c r="S26" s="175">
        <f t="shared" si="10"/>
        <v>1</v>
      </c>
      <c r="T26" s="175">
        <f t="shared" si="11"/>
        <v>0</v>
      </c>
      <c r="U26" s="175">
        <f t="shared" si="12"/>
        <v>0</v>
      </c>
    </row>
    <row r="27" spans="1:21" ht="15" customHeight="1" x14ac:dyDescent="0.25">
      <c r="D27" s="170">
        <v>1</v>
      </c>
      <c r="E27" s="170">
        <f t="shared" si="0"/>
        <v>1</v>
      </c>
      <c r="F27" s="197" t="s">
        <v>243</v>
      </c>
      <c r="G27" s="197" t="s">
        <v>216</v>
      </c>
      <c r="H27" s="197" t="s">
        <v>217</v>
      </c>
      <c r="I27" s="182">
        <v>44425.601064814815</v>
      </c>
      <c r="J27" s="184" t="s">
        <v>100</v>
      </c>
      <c r="K27" s="184" t="s">
        <v>101</v>
      </c>
      <c r="L27" s="185">
        <v>2.65</v>
      </c>
      <c r="M27" s="181" t="s">
        <v>100</v>
      </c>
      <c r="N27" s="181" t="s">
        <v>101</v>
      </c>
      <c r="O27" s="186">
        <v>2.6190000000000002</v>
      </c>
      <c r="P27" s="180" t="str">
        <f t="shared" si="7"/>
        <v>A</v>
      </c>
      <c r="Q27" s="175">
        <f t="shared" si="8"/>
        <v>1</v>
      </c>
      <c r="R27" s="175">
        <f t="shared" si="9"/>
        <v>0</v>
      </c>
      <c r="S27" s="175">
        <f t="shared" si="10"/>
        <v>1</v>
      </c>
      <c r="T27" s="175">
        <f t="shared" si="11"/>
        <v>0</v>
      </c>
      <c r="U27" s="175">
        <f t="shared" si="12"/>
        <v>0</v>
      </c>
    </row>
    <row r="28" spans="1:21" ht="15" customHeight="1" x14ac:dyDescent="0.25">
      <c r="A28" s="1" t="s">
        <v>80</v>
      </c>
      <c r="B28" s="42">
        <f>B5/B3</f>
        <v>0</v>
      </c>
      <c r="D28" s="170">
        <v>1</v>
      </c>
      <c r="E28" s="170">
        <f t="shared" si="0"/>
        <v>1</v>
      </c>
      <c r="F28" s="197" t="s">
        <v>244</v>
      </c>
      <c r="G28" s="197" t="s">
        <v>216</v>
      </c>
      <c r="H28" s="197" t="s">
        <v>217</v>
      </c>
      <c r="I28" s="182">
        <v>44425.60297453704</v>
      </c>
      <c r="J28" s="184" t="s">
        <v>100</v>
      </c>
      <c r="K28" s="184" t="s">
        <v>101</v>
      </c>
      <c r="L28" s="185">
        <v>2.456</v>
      </c>
      <c r="M28" s="181" t="s">
        <v>100</v>
      </c>
      <c r="N28" s="181" t="s">
        <v>101</v>
      </c>
      <c r="O28" s="186">
        <v>2.4369999999999998</v>
      </c>
      <c r="P28" s="180" t="str">
        <f t="shared" si="7"/>
        <v>A</v>
      </c>
      <c r="Q28" s="175">
        <f t="shared" si="8"/>
        <v>1</v>
      </c>
      <c r="R28" s="175">
        <f t="shared" si="9"/>
        <v>0</v>
      </c>
      <c r="S28" s="175">
        <f t="shared" si="10"/>
        <v>1</v>
      </c>
      <c r="T28" s="175">
        <f t="shared" si="11"/>
        <v>0</v>
      </c>
      <c r="U28" s="175">
        <f t="shared" si="12"/>
        <v>0</v>
      </c>
    </row>
    <row r="29" spans="1:21" ht="15" customHeight="1" x14ac:dyDescent="0.25">
      <c r="A29" s="133" t="s">
        <v>81</v>
      </c>
      <c r="B29" s="134">
        <f>B8/B4</f>
        <v>0</v>
      </c>
      <c r="D29" s="170">
        <v>1</v>
      </c>
      <c r="E29" s="170">
        <f t="shared" si="0"/>
        <v>1</v>
      </c>
      <c r="F29" s="197" t="s">
        <v>245</v>
      </c>
      <c r="G29" s="197" t="s">
        <v>216</v>
      </c>
      <c r="H29" s="197" t="s">
        <v>217</v>
      </c>
      <c r="I29" s="182">
        <v>44425.604861111111</v>
      </c>
      <c r="J29" s="184" t="s">
        <v>100</v>
      </c>
      <c r="K29" s="184" t="s">
        <v>101</v>
      </c>
      <c r="L29" s="185">
        <v>2.581</v>
      </c>
      <c r="M29" s="181" t="s">
        <v>100</v>
      </c>
      <c r="N29" s="181" t="s">
        <v>101</v>
      </c>
      <c r="O29" s="186">
        <v>2.3809999999999998</v>
      </c>
      <c r="P29" s="180" t="str">
        <f t="shared" si="7"/>
        <v>A</v>
      </c>
      <c r="Q29" s="175">
        <f t="shared" si="8"/>
        <v>1</v>
      </c>
      <c r="R29" s="175">
        <f t="shared" si="9"/>
        <v>0</v>
      </c>
      <c r="S29" s="175">
        <f t="shared" si="10"/>
        <v>1</v>
      </c>
      <c r="T29" s="175">
        <f t="shared" si="11"/>
        <v>0</v>
      </c>
      <c r="U29" s="175">
        <f t="shared" si="12"/>
        <v>0</v>
      </c>
    </row>
    <row r="30" spans="1:21" ht="15" customHeight="1" x14ac:dyDescent="0.25">
      <c r="D30" s="170">
        <v>1</v>
      </c>
      <c r="E30" s="170">
        <f t="shared" si="0"/>
        <v>1</v>
      </c>
      <c r="F30" s="197" t="s">
        <v>246</v>
      </c>
      <c r="G30" s="197" t="s">
        <v>216</v>
      </c>
      <c r="H30" s="197" t="s">
        <v>217</v>
      </c>
      <c r="I30" s="182">
        <v>44425.605810185189</v>
      </c>
      <c r="J30" s="184" t="s">
        <v>100</v>
      </c>
      <c r="K30" s="184" t="s">
        <v>101</v>
      </c>
      <c r="L30" s="185">
        <v>2.5489999999999999</v>
      </c>
      <c r="M30" s="181" t="s">
        <v>100</v>
      </c>
      <c r="N30" s="181" t="s">
        <v>101</v>
      </c>
      <c r="O30" s="186">
        <v>2.4700000000000002</v>
      </c>
      <c r="P30" s="180" t="str">
        <f t="shared" si="7"/>
        <v>A</v>
      </c>
      <c r="Q30" s="175">
        <f t="shared" si="8"/>
        <v>1</v>
      </c>
      <c r="R30" s="175">
        <f t="shared" si="9"/>
        <v>0</v>
      </c>
      <c r="S30" s="175">
        <f t="shared" si="10"/>
        <v>1</v>
      </c>
      <c r="T30" s="175">
        <f t="shared" si="11"/>
        <v>0</v>
      </c>
      <c r="U30" s="175">
        <f t="shared" si="12"/>
        <v>0</v>
      </c>
    </row>
    <row r="31" spans="1:21" ht="15" customHeight="1" x14ac:dyDescent="0.25">
      <c r="D31" s="170">
        <v>1</v>
      </c>
      <c r="E31" s="170">
        <f t="shared" si="0"/>
        <v>1</v>
      </c>
      <c r="F31" s="197" t="s">
        <v>247</v>
      </c>
      <c r="G31" s="197" t="s">
        <v>216</v>
      </c>
      <c r="H31" s="197" t="s">
        <v>217</v>
      </c>
      <c r="I31" s="182">
        <v>44425.607071759259</v>
      </c>
      <c r="J31" s="184" t="s">
        <v>100</v>
      </c>
      <c r="K31" s="184" t="s">
        <v>101</v>
      </c>
      <c r="L31" s="185">
        <v>2.59</v>
      </c>
      <c r="M31" s="181" t="s">
        <v>100</v>
      </c>
      <c r="N31" s="181" t="s">
        <v>101</v>
      </c>
      <c r="O31" s="186">
        <v>2.5859999999999999</v>
      </c>
      <c r="P31" s="180" t="str">
        <f t="shared" si="7"/>
        <v>A</v>
      </c>
      <c r="Q31" s="175">
        <f t="shared" si="8"/>
        <v>1</v>
      </c>
      <c r="R31" s="175">
        <f t="shared" si="9"/>
        <v>0</v>
      </c>
      <c r="S31" s="175">
        <f t="shared" si="10"/>
        <v>1</v>
      </c>
      <c r="T31" s="175">
        <f t="shared" si="11"/>
        <v>0</v>
      </c>
      <c r="U31" s="175">
        <f t="shared" si="12"/>
        <v>0</v>
      </c>
    </row>
    <row r="32" spans="1:21" ht="15" customHeight="1" x14ac:dyDescent="0.25">
      <c r="D32" s="170">
        <v>1</v>
      </c>
      <c r="E32" s="170">
        <f t="shared" si="0"/>
        <v>1</v>
      </c>
      <c r="F32" s="197" t="s">
        <v>248</v>
      </c>
      <c r="G32" s="197" t="s">
        <v>216</v>
      </c>
      <c r="H32" s="197" t="s">
        <v>217</v>
      </c>
      <c r="I32" s="182">
        <v>44425.609143518515</v>
      </c>
      <c r="J32" s="184" t="s">
        <v>100</v>
      </c>
      <c r="K32" s="184" t="s">
        <v>101</v>
      </c>
      <c r="L32" s="185">
        <v>2.4660000000000002</v>
      </c>
      <c r="M32" s="181" t="s">
        <v>100</v>
      </c>
      <c r="N32" s="181" t="s">
        <v>101</v>
      </c>
      <c r="O32" s="186">
        <v>2.4550000000000001</v>
      </c>
      <c r="P32" s="180" t="str">
        <f t="shared" si="7"/>
        <v>A</v>
      </c>
      <c r="Q32" s="175">
        <f t="shared" si="8"/>
        <v>1</v>
      </c>
      <c r="R32" s="175">
        <f t="shared" si="9"/>
        <v>0</v>
      </c>
      <c r="S32" s="175">
        <f t="shared" si="10"/>
        <v>1</v>
      </c>
      <c r="T32" s="175">
        <f t="shared" si="11"/>
        <v>0</v>
      </c>
      <c r="U32" s="175">
        <f t="shared" si="12"/>
        <v>0</v>
      </c>
    </row>
    <row r="33" spans="4:21" ht="15" customHeight="1" x14ac:dyDescent="0.25">
      <c r="D33" s="170">
        <v>1</v>
      </c>
      <c r="E33" s="170">
        <f t="shared" si="0"/>
        <v>1</v>
      </c>
      <c r="F33" s="197" t="s">
        <v>249</v>
      </c>
      <c r="G33" s="197" t="s">
        <v>216</v>
      </c>
      <c r="H33" s="197" t="s">
        <v>217</v>
      </c>
      <c r="I33" s="182">
        <v>44425.610231481478</v>
      </c>
      <c r="J33" s="184" t="s">
        <v>100</v>
      </c>
      <c r="K33" s="184" t="s">
        <v>101</v>
      </c>
      <c r="L33" s="185">
        <v>2.5819999999999999</v>
      </c>
      <c r="M33" s="181" t="s">
        <v>100</v>
      </c>
      <c r="N33" s="181" t="s">
        <v>101</v>
      </c>
      <c r="O33" s="186">
        <v>2.4969999999999999</v>
      </c>
      <c r="P33" s="180" t="str">
        <f t="shared" si="7"/>
        <v>A</v>
      </c>
      <c r="Q33" s="175">
        <f t="shared" si="8"/>
        <v>1</v>
      </c>
      <c r="R33" s="175">
        <f t="shared" si="9"/>
        <v>0</v>
      </c>
      <c r="S33" s="175">
        <f t="shared" si="10"/>
        <v>1</v>
      </c>
      <c r="T33" s="175">
        <f t="shared" si="11"/>
        <v>0</v>
      </c>
      <c r="U33" s="175">
        <f t="shared" si="12"/>
        <v>0</v>
      </c>
    </row>
    <row r="34" spans="4:21" ht="15" customHeight="1" x14ac:dyDescent="0.25">
      <c r="D34" s="170">
        <v>1</v>
      </c>
      <c r="E34" s="170">
        <f t="shared" si="0"/>
        <v>1</v>
      </c>
      <c r="F34" s="197" t="s">
        <v>250</v>
      </c>
      <c r="G34" s="197" t="s">
        <v>216</v>
      </c>
      <c r="H34" s="197" t="s">
        <v>217</v>
      </c>
      <c r="I34" s="182">
        <v>44425.612615740742</v>
      </c>
      <c r="J34" s="184" t="s">
        <v>100</v>
      </c>
      <c r="K34" s="184" t="s">
        <v>101</v>
      </c>
      <c r="L34" s="185">
        <v>2.5350000000000001</v>
      </c>
      <c r="M34" s="181" t="s">
        <v>100</v>
      </c>
      <c r="N34" s="181" t="s">
        <v>101</v>
      </c>
      <c r="O34" s="186">
        <v>2.5139999999999998</v>
      </c>
      <c r="P34" s="180" t="str">
        <f t="shared" si="7"/>
        <v>A</v>
      </c>
      <c r="Q34" s="175">
        <f t="shared" si="8"/>
        <v>1</v>
      </c>
      <c r="R34" s="175">
        <f t="shared" si="9"/>
        <v>0</v>
      </c>
      <c r="S34" s="175">
        <f t="shared" si="10"/>
        <v>1</v>
      </c>
      <c r="T34" s="175">
        <f t="shared" si="11"/>
        <v>0</v>
      </c>
      <c r="U34" s="175">
        <f t="shared" si="12"/>
        <v>0</v>
      </c>
    </row>
    <row r="35" spans="4:21" ht="15" customHeight="1" x14ac:dyDescent="0.25">
      <c r="D35" s="170">
        <v>1</v>
      </c>
      <c r="E35" s="170">
        <f t="shared" si="0"/>
        <v>1</v>
      </c>
      <c r="F35" s="197" t="s">
        <v>251</v>
      </c>
      <c r="G35" s="197" t="s">
        <v>216</v>
      </c>
      <c r="H35" s="197" t="s">
        <v>217</v>
      </c>
      <c r="I35" s="182">
        <v>44425.61341435185</v>
      </c>
      <c r="J35" s="184" t="s">
        <v>100</v>
      </c>
      <c r="K35" s="184" t="s">
        <v>101</v>
      </c>
      <c r="L35" s="185">
        <v>2.5750000000000002</v>
      </c>
      <c r="M35" s="181" t="s">
        <v>100</v>
      </c>
      <c r="N35" s="181" t="s">
        <v>101</v>
      </c>
      <c r="O35" s="186">
        <v>2.5670000000000002</v>
      </c>
      <c r="P35" s="180" t="str">
        <f t="shared" si="7"/>
        <v>A</v>
      </c>
      <c r="Q35" s="175">
        <f t="shared" si="8"/>
        <v>1</v>
      </c>
      <c r="R35" s="175">
        <f t="shared" si="9"/>
        <v>0</v>
      </c>
      <c r="S35" s="175">
        <f t="shared" si="10"/>
        <v>1</v>
      </c>
      <c r="T35" s="175">
        <f t="shared" si="11"/>
        <v>0</v>
      </c>
      <c r="U35" s="175">
        <f t="shared" si="12"/>
        <v>0</v>
      </c>
    </row>
    <row r="36" spans="4:21" ht="15" customHeight="1" x14ac:dyDescent="0.25">
      <c r="D36" s="170">
        <v>1</v>
      </c>
      <c r="E36" s="170">
        <f t="shared" si="0"/>
        <v>1</v>
      </c>
      <c r="F36" s="197" t="s">
        <v>252</v>
      </c>
      <c r="G36" s="197" t="s">
        <v>216</v>
      </c>
      <c r="H36" s="197" t="s">
        <v>217</v>
      </c>
      <c r="I36" s="182">
        <v>44425.616041666668</v>
      </c>
      <c r="J36" s="184" t="s">
        <v>100</v>
      </c>
      <c r="K36" s="184" t="s">
        <v>101</v>
      </c>
      <c r="L36" s="185">
        <v>2.44</v>
      </c>
      <c r="M36" s="181" t="s">
        <v>100</v>
      </c>
      <c r="N36" s="181" t="s">
        <v>101</v>
      </c>
      <c r="O36" s="186">
        <v>2.383</v>
      </c>
      <c r="P36" s="180" t="str">
        <f t="shared" si="7"/>
        <v>A</v>
      </c>
      <c r="Q36" s="175">
        <f t="shared" si="8"/>
        <v>1</v>
      </c>
      <c r="R36" s="175">
        <f t="shared" si="9"/>
        <v>0</v>
      </c>
      <c r="S36" s="175">
        <f t="shared" si="10"/>
        <v>1</v>
      </c>
      <c r="T36" s="175">
        <f t="shared" si="11"/>
        <v>0</v>
      </c>
      <c r="U36" s="175">
        <f t="shared" si="12"/>
        <v>0</v>
      </c>
    </row>
    <row r="37" spans="4:21" ht="15" customHeight="1" x14ac:dyDescent="0.25">
      <c r="D37" s="170">
        <v>1</v>
      </c>
      <c r="E37" s="170">
        <f t="shared" si="0"/>
        <v>1</v>
      </c>
      <c r="F37" s="197" t="s">
        <v>253</v>
      </c>
      <c r="G37" s="197" t="s">
        <v>216</v>
      </c>
      <c r="H37" s="197" t="s">
        <v>217</v>
      </c>
      <c r="I37" s="182">
        <v>44425.617685185185</v>
      </c>
      <c r="J37" s="184" t="s">
        <v>100</v>
      </c>
      <c r="K37" s="184" t="s">
        <v>101</v>
      </c>
      <c r="L37" s="185">
        <v>2.6230000000000002</v>
      </c>
      <c r="M37" s="181" t="s">
        <v>100</v>
      </c>
      <c r="N37" s="181" t="s">
        <v>101</v>
      </c>
      <c r="O37" s="186">
        <v>2.415</v>
      </c>
      <c r="P37" s="180" t="str">
        <f t="shared" si="7"/>
        <v>A</v>
      </c>
      <c r="Q37" s="175">
        <f t="shared" si="8"/>
        <v>1</v>
      </c>
      <c r="R37" s="175">
        <f t="shared" si="9"/>
        <v>0</v>
      </c>
      <c r="S37" s="175">
        <f t="shared" si="10"/>
        <v>1</v>
      </c>
      <c r="T37" s="175">
        <f t="shared" si="11"/>
        <v>0</v>
      </c>
      <c r="U37" s="175">
        <f t="shared" si="12"/>
        <v>0</v>
      </c>
    </row>
    <row r="38" spans="4:21" ht="15" customHeight="1" x14ac:dyDescent="0.25">
      <c r="D38" s="170">
        <v>1</v>
      </c>
      <c r="E38" s="170">
        <f t="shared" si="0"/>
        <v>1</v>
      </c>
      <c r="F38" s="197" t="s">
        <v>254</v>
      </c>
      <c r="G38" s="197" t="s">
        <v>216</v>
      </c>
      <c r="H38" s="197" t="s">
        <v>217</v>
      </c>
      <c r="I38" s="182">
        <v>44425.619201388887</v>
      </c>
      <c r="J38" s="184" t="s">
        <v>100</v>
      </c>
      <c r="K38" s="184" t="s">
        <v>101</v>
      </c>
      <c r="L38" s="185">
        <v>2.431</v>
      </c>
      <c r="M38" s="181" t="s">
        <v>100</v>
      </c>
      <c r="N38" s="181" t="s">
        <v>101</v>
      </c>
      <c r="O38" s="186">
        <v>2.3839999999999999</v>
      </c>
      <c r="P38" s="180" t="str">
        <f t="shared" si="7"/>
        <v>A</v>
      </c>
      <c r="Q38" s="175">
        <f t="shared" si="8"/>
        <v>1</v>
      </c>
      <c r="R38" s="175">
        <f t="shared" si="9"/>
        <v>0</v>
      </c>
      <c r="S38" s="175">
        <f t="shared" si="10"/>
        <v>1</v>
      </c>
      <c r="T38" s="175">
        <f t="shared" si="11"/>
        <v>0</v>
      </c>
      <c r="U38" s="175">
        <f t="shared" si="12"/>
        <v>0</v>
      </c>
    </row>
    <row r="39" spans="4:21" ht="15" customHeight="1" x14ac:dyDescent="0.25">
      <c r="D39" s="170">
        <v>1</v>
      </c>
      <c r="E39" s="170">
        <f t="shared" si="0"/>
        <v>1</v>
      </c>
      <c r="F39" s="197" t="s">
        <v>255</v>
      </c>
      <c r="G39" s="197" t="s">
        <v>216</v>
      </c>
      <c r="H39" s="197" t="s">
        <v>217</v>
      </c>
      <c r="I39" s="182">
        <v>44425.622013888889</v>
      </c>
      <c r="J39" s="184" t="s">
        <v>100</v>
      </c>
      <c r="K39" s="184" t="s">
        <v>101</v>
      </c>
      <c r="L39" s="185">
        <v>2.4390000000000001</v>
      </c>
      <c r="M39" s="181" t="s">
        <v>100</v>
      </c>
      <c r="N39" s="181" t="s">
        <v>101</v>
      </c>
      <c r="O39" s="186">
        <v>2.4279999999999999</v>
      </c>
      <c r="P39" s="180" t="str">
        <f t="shared" si="7"/>
        <v>A</v>
      </c>
      <c r="Q39" s="175">
        <f t="shared" si="8"/>
        <v>1</v>
      </c>
      <c r="R39" s="175">
        <f t="shared" si="9"/>
        <v>0</v>
      </c>
      <c r="S39" s="175">
        <f t="shared" si="10"/>
        <v>1</v>
      </c>
      <c r="T39" s="175">
        <f t="shared" si="11"/>
        <v>0</v>
      </c>
      <c r="U39" s="175">
        <f t="shared" si="12"/>
        <v>0</v>
      </c>
    </row>
    <row r="40" spans="4:21" ht="15" customHeight="1" x14ac:dyDescent="0.25">
      <c r="D40" s="170">
        <v>1</v>
      </c>
      <c r="E40" s="170">
        <f t="shared" si="0"/>
        <v>1</v>
      </c>
      <c r="F40" s="197" t="s">
        <v>256</v>
      </c>
      <c r="G40" s="197" t="s">
        <v>216</v>
      </c>
      <c r="H40" s="197" t="s">
        <v>217</v>
      </c>
      <c r="I40" s="182">
        <v>44441.63784722222</v>
      </c>
      <c r="J40" s="184" t="s">
        <v>100</v>
      </c>
      <c r="K40" s="184" t="s">
        <v>101</v>
      </c>
      <c r="L40" s="185">
        <v>2.544</v>
      </c>
      <c r="M40" s="181" t="s">
        <v>100</v>
      </c>
      <c r="N40" s="181" t="s">
        <v>101</v>
      </c>
      <c r="O40" s="186">
        <v>2.5369999999999999</v>
      </c>
      <c r="P40" s="180" t="str">
        <f t="shared" si="7"/>
        <v>A</v>
      </c>
      <c r="Q40" s="175">
        <f t="shared" si="8"/>
        <v>1</v>
      </c>
      <c r="R40" s="175">
        <f t="shared" si="9"/>
        <v>0</v>
      </c>
      <c r="S40" s="175">
        <f t="shared" si="10"/>
        <v>1</v>
      </c>
      <c r="T40" s="175">
        <f t="shared" si="11"/>
        <v>0</v>
      </c>
      <c r="U40" s="175">
        <f t="shared" si="12"/>
        <v>0</v>
      </c>
    </row>
    <row r="41" spans="4:21" ht="15" customHeight="1" x14ac:dyDescent="0.25">
      <c r="D41" s="170">
        <v>1</v>
      </c>
      <c r="E41" s="170">
        <f t="shared" si="0"/>
        <v>1</v>
      </c>
      <c r="F41" s="197" t="s">
        <v>257</v>
      </c>
      <c r="G41" s="197" t="s">
        <v>216</v>
      </c>
      <c r="H41" s="197" t="s">
        <v>217</v>
      </c>
      <c r="I41" s="182">
        <v>44426.559872685182</v>
      </c>
      <c r="J41" s="184" t="s">
        <v>100</v>
      </c>
      <c r="K41" s="184" t="s">
        <v>101</v>
      </c>
      <c r="L41" s="185">
        <v>2.3959999999999999</v>
      </c>
      <c r="M41" s="181" t="s">
        <v>100</v>
      </c>
      <c r="N41" s="181" t="s">
        <v>101</v>
      </c>
      <c r="O41" s="186">
        <v>2.2719999999999998</v>
      </c>
      <c r="P41" s="180" t="str">
        <f t="shared" si="7"/>
        <v>A</v>
      </c>
      <c r="Q41" s="175">
        <f t="shared" si="8"/>
        <v>1</v>
      </c>
      <c r="R41" s="175">
        <f t="shared" si="9"/>
        <v>0</v>
      </c>
      <c r="S41" s="175">
        <f t="shared" si="10"/>
        <v>1</v>
      </c>
      <c r="T41" s="175">
        <f t="shared" si="11"/>
        <v>0</v>
      </c>
      <c r="U41" s="175">
        <f t="shared" si="12"/>
        <v>0</v>
      </c>
    </row>
    <row r="42" spans="4:21" ht="15" customHeight="1" x14ac:dyDescent="0.25">
      <c r="D42" s="170">
        <v>1</v>
      </c>
      <c r="E42" s="170">
        <f t="shared" si="0"/>
        <v>1</v>
      </c>
      <c r="F42" s="197" t="s">
        <v>258</v>
      </c>
      <c r="G42" s="197" t="s">
        <v>216</v>
      </c>
      <c r="H42" s="197" t="s">
        <v>217</v>
      </c>
      <c r="I42" s="182">
        <v>44426.561180555553</v>
      </c>
      <c r="J42" s="184" t="s">
        <v>100</v>
      </c>
      <c r="K42" s="184" t="s">
        <v>101</v>
      </c>
      <c r="L42" s="185">
        <v>2.2370000000000001</v>
      </c>
      <c r="M42" s="181" t="s">
        <v>100</v>
      </c>
      <c r="N42" s="181" t="s">
        <v>101</v>
      </c>
      <c r="O42" s="186">
        <v>2.2109999999999999</v>
      </c>
      <c r="P42" s="180" t="str">
        <f t="shared" si="7"/>
        <v>A</v>
      </c>
      <c r="Q42" s="175">
        <f t="shared" si="8"/>
        <v>1</v>
      </c>
      <c r="R42" s="175">
        <f t="shared" si="9"/>
        <v>0</v>
      </c>
      <c r="S42" s="175">
        <f t="shared" si="10"/>
        <v>1</v>
      </c>
      <c r="T42" s="175">
        <f t="shared" si="11"/>
        <v>0</v>
      </c>
      <c r="U42" s="175">
        <f t="shared" si="12"/>
        <v>0</v>
      </c>
    </row>
    <row r="43" spans="4:21" ht="15" customHeight="1" x14ac:dyDescent="0.25">
      <c r="D43" s="170">
        <v>1</v>
      </c>
      <c r="E43" s="170">
        <f t="shared" si="0"/>
        <v>1</v>
      </c>
      <c r="F43" s="197" t="s">
        <v>259</v>
      </c>
      <c r="G43" s="197" t="s">
        <v>216</v>
      </c>
      <c r="H43" s="197" t="s">
        <v>217</v>
      </c>
      <c r="I43" s="182">
        <v>44491.459722222222</v>
      </c>
      <c r="J43" s="184" t="s">
        <v>100</v>
      </c>
      <c r="K43" s="184" t="s">
        <v>101</v>
      </c>
      <c r="L43" s="185">
        <v>2.7120000000000002</v>
      </c>
      <c r="M43" s="181" t="s">
        <v>100</v>
      </c>
      <c r="N43" s="181" t="s">
        <v>101</v>
      </c>
      <c r="O43" s="186">
        <v>2.327</v>
      </c>
      <c r="P43" s="180" t="str">
        <f t="shared" si="7"/>
        <v>A</v>
      </c>
      <c r="Q43" s="175">
        <f t="shared" si="8"/>
        <v>1</v>
      </c>
      <c r="R43" s="175">
        <f t="shared" si="9"/>
        <v>0</v>
      </c>
      <c r="S43" s="175">
        <f t="shared" si="10"/>
        <v>1</v>
      </c>
      <c r="T43" s="175">
        <f t="shared" si="11"/>
        <v>0</v>
      </c>
      <c r="U43" s="175">
        <f t="shared" si="12"/>
        <v>0</v>
      </c>
    </row>
    <row r="44" spans="4:21" ht="15" customHeight="1" x14ac:dyDescent="0.25">
      <c r="D44" s="170">
        <v>1</v>
      </c>
      <c r="E44" s="170">
        <f t="shared" si="0"/>
        <v>1</v>
      </c>
      <c r="F44" s="197" t="s">
        <v>260</v>
      </c>
      <c r="G44" s="197" t="s">
        <v>216</v>
      </c>
      <c r="H44" s="197" t="s">
        <v>217</v>
      </c>
      <c r="I44" s="182">
        <v>44426.565196759257</v>
      </c>
      <c r="J44" s="184" t="s">
        <v>100</v>
      </c>
      <c r="K44" s="184" t="s">
        <v>101</v>
      </c>
      <c r="L44" s="185">
        <v>2.4769999999999999</v>
      </c>
      <c r="M44" s="181" t="s">
        <v>100</v>
      </c>
      <c r="N44" s="181" t="s">
        <v>101</v>
      </c>
      <c r="O44" s="186">
        <v>2.2480000000000002</v>
      </c>
      <c r="P44" s="180" t="str">
        <f t="shared" si="7"/>
        <v>A</v>
      </c>
      <c r="Q44" s="175">
        <f t="shared" si="8"/>
        <v>1</v>
      </c>
      <c r="R44" s="175">
        <f t="shared" si="9"/>
        <v>0</v>
      </c>
      <c r="S44" s="175">
        <f t="shared" si="10"/>
        <v>1</v>
      </c>
      <c r="T44" s="175">
        <f t="shared" si="11"/>
        <v>0</v>
      </c>
      <c r="U44" s="175">
        <f t="shared" si="12"/>
        <v>0</v>
      </c>
    </row>
    <row r="45" spans="4:21" ht="15" customHeight="1" x14ac:dyDescent="0.25">
      <c r="D45" s="170">
        <v>1</v>
      </c>
      <c r="E45" s="170">
        <f t="shared" si="0"/>
        <v>1</v>
      </c>
      <c r="F45" s="197" t="s">
        <v>261</v>
      </c>
      <c r="G45" s="197" t="s">
        <v>216</v>
      </c>
      <c r="H45" s="197" t="s">
        <v>217</v>
      </c>
      <c r="I45" s="182">
        <v>44426.566782407404</v>
      </c>
      <c r="J45" s="184" t="s">
        <v>100</v>
      </c>
      <c r="K45" s="184" t="s">
        <v>101</v>
      </c>
      <c r="L45" s="185">
        <v>2.6469999999999998</v>
      </c>
      <c r="M45" s="181" t="s">
        <v>100</v>
      </c>
      <c r="N45" s="181" t="s">
        <v>101</v>
      </c>
      <c r="O45" s="186">
        <v>2.5369999999999999</v>
      </c>
      <c r="P45" s="180" t="str">
        <f t="shared" si="7"/>
        <v>A</v>
      </c>
      <c r="Q45" s="175">
        <f t="shared" si="8"/>
        <v>1</v>
      </c>
      <c r="R45" s="175">
        <f t="shared" si="9"/>
        <v>0</v>
      </c>
      <c r="S45" s="175">
        <f t="shared" si="10"/>
        <v>1</v>
      </c>
      <c r="T45" s="175">
        <f t="shared" si="11"/>
        <v>0</v>
      </c>
      <c r="U45" s="175">
        <f t="shared" si="12"/>
        <v>0</v>
      </c>
    </row>
    <row r="46" spans="4:21" ht="15" customHeight="1" x14ac:dyDescent="0.25">
      <c r="D46" s="170">
        <v>1</v>
      </c>
      <c r="E46" s="170">
        <f t="shared" si="0"/>
        <v>1</v>
      </c>
      <c r="F46" s="197" t="s">
        <v>262</v>
      </c>
      <c r="G46" s="197" t="s">
        <v>216</v>
      </c>
      <c r="H46" s="197" t="s">
        <v>217</v>
      </c>
      <c r="I46" s="182">
        <v>44427.451064814813</v>
      </c>
      <c r="J46" s="184" t="s">
        <v>100</v>
      </c>
      <c r="K46" s="184" t="s">
        <v>101</v>
      </c>
      <c r="L46" s="185">
        <v>2.7290000000000001</v>
      </c>
      <c r="M46" s="181" t="s">
        <v>100</v>
      </c>
      <c r="N46" s="181" t="s">
        <v>101</v>
      </c>
      <c r="O46" s="186">
        <v>2.4350000000000001</v>
      </c>
      <c r="P46" s="180" t="str">
        <f t="shared" si="7"/>
        <v>A</v>
      </c>
      <c r="Q46" s="175">
        <f t="shared" si="8"/>
        <v>1</v>
      </c>
      <c r="R46" s="175">
        <f t="shared" si="9"/>
        <v>0</v>
      </c>
      <c r="S46" s="175">
        <f t="shared" si="10"/>
        <v>1</v>
      </c>
      <c r="T46" s="175">
        <f t="shared" si="11"/>
        <v>0</v>
      </c>
      <c r="U46" s="175">
        <f t="shared" si="12"/>
        <v>0</v>
      </c>
    </row>
    <row r="47" spans="4:21" ht="15" customHeight="1" x14ac:dyDescent="0.25">
      <c r="D47" s="170">
        <v>1</v>
      </c>
      <c r="E47" s="170">
        <f t="shared" si="0"/>
        <v>1</v>
      </c>
      <c r="F47" s="197" t="s">
        <v>263</v>
      </c>
      <c r="G47" s="197" t="s">
        <v>216</v>
      </c>
      <c r="H47" s="197" t="s">
        <v>217</v>
      </c>
      <c r="I47" s="182">
        <v>44426.570960648147</v>
      </c>
      <c r="J47" s="184" t="s">
        <v>100</v>
      </c>
      <c r="K47" s="184" t="s">
        <v>101</v>
      </c>
      <c r="L47" s="185">
        <v>2.5059999999999998</v>
      </c>
      <c r="M47" s="181" t="s">
        <v>100</v>
      </c>
      <c r="N47" s="181" t="s">
        <v>101</v>
      </c>
      <c r="O47" s="186">
        <v>2.2240000000000002</v>
      </c>
      <c r="P47" s="180" t="str">
        <f t="shared" si="7"/>
        <v>A</v>
      </c>
      <c r="Q47" s="175">
        <f t="shared" si="8"/>
        <v>1</v>
      </c>
      <c r="R47" s="175">
        <f t="shared" si="9"/>
        <v>0</v>
      </c>
      <c r="S47" s="175">
        <f t="shared" si="10"/>
        <v>1</v>
      </c>
      <c r="T47" s="175">
        <f t="shared" si="11"/>
        <v>0</v>
      </c>
      <c r="U47" s="175">
        <f t="shared" si="12"/>
        <v>0</v>
      </c>
    </row>
    <row r="48" spans="4:21" ht="15" customHeight="1" x14ac:dyDescent="0.25">
      <c r="D48" s="170">
        <v>1</v>
      </c>
      <c r="E48" s="170">
        <f t="shared" si="0"/>
        <v>1</v>
      </c>
      <c r="F48" s="197" t="s">
        <v>264</v>
      </c>
      <c r="G48" s="197" t="s">
        <v>216</v>
      </c>
      <c r="H48" s="197" t="s">
        <v>217</v>
      </c>
      <c r="I48" s="182">
        <v>44426.571921296294</v>
      </c>
      <c r="J48" s="184" t="s">
        <v>100</v>
      </c>
      <c r="K48" s="184" t="s">
        <v>101</v>
      </c>
      <c r="L48" s="185">
        <v>2.4580000000000002</v>
      </c>
      <c r="M48" s="181" t="s">
        <v>100</v>
      </c>
      <c r="N48" s="181" t="s">
        <v>101</v>
      </c>
      <c r="O48" s="186">
        <v>2.181</v>
      </c>
      <c r="P48" s="180" t="str">
        <f t="shared" si="7"/>
        <v>A</v>
      </c>
      <c r="Q48" s="175">
        <f t="shared" si="8"/>
        <v>1</v>
      </c>
      <c r="R48" s="175">
        <f t="shared" si="9"/>
        <v>0</v>
      </c>
      <c r="S48" s="175">
        <f t="shared" si="10"/>
        <v>1</v>
      </c>
      <c r="T48" s="175">
        <f t="shared" si="11"/>
        <v>0</v>
      </c>
      <c r="U48" s="175">
        <f t="shared" si="12"/>
        <v>0</v>
      </c>
    </row>
    <row r="49" spans="4:21" ht="15" customHeight="1" x14ac:dyDescent="0.25">
      <c r="D49" s="170">
        <v>1</v>
      </c>
      <c r="E49" s="170">
        <f t="shared" si="0"/>
        <v>1</v>
      </c>
      <c r="F49" s="197" t="s">
        <v>265</v>
      </c>
      <c r="G49" s="197" t="s">
        <v>216</v>
      </c>
      <c r="H49" s="197" t="s">
        <v>217</v>
      </c>
      <c r="I49" s="182">
        <v>44426.573750000003</v>
      </c>
      <c r="J49" s="184" t="s">
        <v>100</v>
      </c>
      <c r="K49" s="184" t="s">
        <v>101</v>
      </c>
      <c r="L49" s="185">
        <v>2.7029999999999998</v>
      </c>
      <c r="M49" s="181" t="s">
        <v>100</v>
      </c>
      <c r="N49" s="181" t="s">
        <v>101</v>
      </c>
      <c r="O49" s="186">
        <v>2.3570000000000002</v>
      </c>
      <c r="P49" s="180" t="str">
        <f t="shared" si="7"/>
        <v>A</v>
      </c>
      <c r="Q49" s="175">
        <f t="shared" si="8"/>
        <v>1</v>
      </c>
      <c r="R49" s="175">
        <f t="shared" si="9"/>
        <v>0</v>
      </c>
      <c r="S49" s="175">
        <f t="shared" si="10"/>
        <v>1</v>
      </c>
      <c r="T49" s="175">
        <f t="shared" si="11"/>
        <v>0</v>
      </c>
      <c r="U49" s="175">
        <f t="shared" si="12"/>
        <v>0</v>
      </c>
    </row>
    <row r="50" spans="4:21" ht="15" customHeight="1" x14ac:dyDescent="0.25">
      <c r="D50" s="170">
        <v>1</v>
      </c>
      <c r="E50" s="170">
        <f t="shared" si="0"/>
        <v>1</v>
      </c>
      <c r="F50" s="197" t="s">
        <v>266</v>
      </c>
      <c r="G50" s="197" t="s">
        <v>216</v>
      </c>
      <c r="H50" s="197" t="s">
        <v>217</v>
      </c>
      <c r="I50" s="182">
        <v>44426.575208333335</v>
      </c>
      <c r="J50" s="184" t="s">
        <v>100</v>
      </c>
      <c r="K50" s="184" t="s">
        <v>101</v>
      </c>
      <c r="L50" s="185">
        <v>2.7429999999999999</v>
      </c>
      <c r="M50" s="181" t="s">
        <v>100</v>
      </c>
      <c r="N50" s="181" t="s">
        <v>101</v>
      </c>
      <c r="O50" s="186">
        <v>2.3239999999999998</v>
      </c>
      <c r="P50" s="180" t="str">
        <f t="shared" si="7"/>
        <v>A</v>
      </c>
      <c r="Q50" s="175">
        <f t="shared" si="8"/>
        <v>1</v>
      </c>
      <c r="R50" s="175">
        <f t="shared" si="9"/>
        <v>0</v>
      </c>
      <c r="S50" s="175">
        <f t="shared" si="10"/>
        <v>1</v>
      </c>
      <c r="T50" s="175">
        <f t="shared" si="11"/>
        <v>0</v>
      </c>
      <c r="U50" s="175">
        <f t="shared" si="12"/>
        <v>0</v>
      </c>
    </row>
    <row r="51" spans="4:21" ht="15" customHeight="1" x14ac:dyDescent="0.25">
      <c r="D51" s="170">
        <v>1</v>
      </c>
      <c r="E51" s="170">
        <f t="shared" si="0"/>
        <v>1</v>
      </c>
      <c r="F51" s="197" t="s">
        <v>267</v>
      </c>
      <c r="G51" s="197" t="s">
        <v>216</v>
      </c>
      <c r="H51" s="197" t="s">
        <v>217</v>
      </c>
      <c r="I51" s="182">
        <v>44426.576493055552</v>
      </c>
      <c r="J51" s="184" t="s">
        <v>100</v>
      </c>
      <c r="K51" s="184" t="s">
        <v>101</v>
      </c>
      <c r="L51" s="185">
        <v>2.5649999999999999</v>
      </c>
      <c r="M51" s="181" t="s">
        <v>100</v>
      </c>
      <c r="N51" s="181" t="s">
        <v>101</v>
      </c>
      <c r="O51" s="186">
        <v>2.379</v>
      </c>
      <c r="P51" s="180" t="str">
        <f t="shared" si="7"/>
        <v>A</v>
      </c>
      <c r="Q51" s="175">
        <f t="shared" si="8"/>
        <v>1</v>
      </c>
      <c r="R51" s="175">
        <f t="shared" si="9"/>
        <v>0</v>
      </c>
      <c r="S51" s="175">
        <f t="shared" si="10"/>
        <v>1</v>
      </c>
      <c r="T51" s="175">
        <f t="shared" si="11"/>
        <v>0</v>
      </c>
      <c r="U51" s="175">
        <f t="shared" si="12"/>
        <v>0</v>
      </c>
    </row>
    <row r="52" spans="4:21" ht="15" customHeight="1" x14ac:dyDescent="0.25">
      <c r="D52" s="170">
        <v>1</v>
      </c>
      <c r="E52" s="170">
        <f t="shared" si="0"/>
        <v>1</v>
      </c>
      <c r="F52" s="197" t="s">
        <v>268</v>
      </c>
      <c r="G52" s="197" t="s">
        <v>216</v>
      </c>
      <c r="H52" s="197" t="s">
        <v>217</v>
      </c>
      <c r="I52" s="182">
        <v>44426.579108796293</v>
      </c>
      <c r="J52" s="184" t="s">
        <v>100</v>
      </c>
      <c r="K52" s="184" t="s">
        <v>101</v>
      </c>
      <c r="L52" s="185">
        <v>2.7040000000000002</v>
      </c>
      <c r="M52" s="181" t="s">
        <v>100</v>
      </c>
      <c r="N52" s="181" t="s">
        <v>101</v>
      </c>
      <c r="O52" s="186">
        <v>2.3610000000000002</v>
      </c>
      <c r="P52" s="180" t="str">
        <f t="shared" si="7"/>
        <v>A</v>
      </c>
      <c r="Q52" s="175">
        <f t="shared" si="8"/>
        <v>1</v>
      </c>
      <c r="R52" s="175">
        <f t="shared" si="9"/>
        <v>0</v>
      </c>
      <c r="S52" s="175">
        <f t="shared" si="10"/>
        <v>1</v>
      </c>
      <c r="T52" s="175">
        <f t="shared" si="11"/>
        <v>0</v>
      </c>
      <c r="U52" s="175">
        <f t="shared" si="12"/>
        <v>0</v>
      </c>
    </row>
    <row r="53" spans="4:21" ht="15" customHeight="1" x14ac:dyDescent="0.25">
      <c r="D53" s="170">
        <v>1</v>
      </c>
      <c r="E53" s="170">
        <f t="shared" si="0"/>
        <v>1</v>
      </c>
      <c r="F53" s="197" t="s">
        <v>269</v>
      </c>
      <c r="G53" s="197" t="s">
        <v>216</v>
      </c>
      <c r="H53" s="197" t="s">
        <v>217</v>
      </c>
      <c r="I53" s="182">
        <v>44426.579687500001</v>
      </c>
      <c r="J53" s="184" t="s">
        <v>100</v>
      </c>
      <c r="K53" s="184" t="s">
        <v>101</v>
      </c>
      <c r="L53" s="185">
        <v>2.6949999999999998</v>
      </c>
      <c r="M53" s="181" t="s">
        <v>100</v>
      </c>
      <c r="N53" s="181" t="s">
        <v>101</v>
      </c>
      <c r="O53" s="186">
        <v>2.3559999999999999</v>
      </c>
      <c r="P53" s="180" t="str">
        <f t="shared" si="7"/>
        <v>A</v>
      </c>
      <c r="Q53" s="175">
        <f t="shared" si="8"/>
        <v>1</v>
      </c>
      <c r="R53" s="175">
        <f t="shared" si="9"/>
        <v>0</v>
      </c>
      <c r="S53" s="175">
        <f t="shared" si="10"/>
        <v>1</v>
      </c>
      <c r="T53" s="175">
        <f t="shared" si="11"/>
        <v>0</v>
      </c>
      <c r="U53" s="175">
        <f t="shared" si="12"/>
        <v>0</v>
      </c>
    </row>
    <row r="54" spans="4:21" ht="15" customHeight="1" x14ac:dyDescent="0.25">
      <c r="D54" s="170">
        <v>1</v>
      </c>
      <c r="E54" s="170">
        <f t="shared" si="0"/>
        <v>1</v>
      </c>
      <c r="F54" s="197" t="s">
        <v>270</v>
      </c>
      <c r="G54" s="197" t="s">
        <v>216</v>
      </c>
      <c r="H54" s="197" t="s">
        <v>217</v>
      </c>
      <c r="I54" s="182">
        <v>44426.58153935185</v>
      </c>
      <c r="J54" s="184" t="s">
        <v>100</v>
      </c>
      <c r="K54" s="184" t="s">
        <v>101</v>
      </c>
      <c r="L54" s="185">
        <v>2.754</v>
      </c>
      <c r="M54" s="181" t="s">
        <v>100</v>
      </c>
      <c r="N54" s="181" t="s">
        <v>101</v>
      </c>
      <c r="O54" s="186">
        <v>2.3170000000000002</v>
      </c>
      <c r="P54" s="180" t="str">
        <f t="shared" si="7"/>
        <v>A</v>
      </c>
      <c r="Q54" s="175">
        <f t="shared" si="8"/>
        <v>1</v>
      </c>
      <c r="R54" s="175">
        <f t="shared" si="9"/>
        <v>0</v>
      </c>
      <c r="S54" s="175">
        <f t="shared" si="10"/>
        <v>1</v>
      </c>
      <c r="T54" s="175">
        <f t="shared" si="11"/>
        <v>0</v>
      </c>
      <c r="U54" s="175">
        <f t="shared" si="12"/>
        <v>0</v>
      </c>
    </row>
    <row r="55" spans="4:21" ht="15" customHeight="1" x14ac:dyDescent="0.25">
      <c r="D55" s="170">
        <v>1</v>
      </c>
      <c r="E55" s="170">
        <f t="shared" si="0"/>
        <v>1</v>
      </c>
      <c r="F55" s="197" t="s">
        <v>271</v>
      </c>
      <c r="G55" s="197" t="s">
        <v>216</v>
      </c>
      <c r="H55" s="197" t="s">
        <v>217</v>
      </c>
      <c r="I55" s="182">
        <v>44426.583310185182</v>
      </c>
      <c r="J55" s="184" t="s">
        <v>100</v>
      </c>
      <c r="K55" s="184" t="s">
        <v>101</v>
      </c>
      <c r="L55" s="185">
        <v>2.4449999999999998</v>
      </c>
      <c r="M55" s="181" t="s">
        <v>100</v>
      </c>
      <c r="N55" s="181" t="s">
        <v>101</v>
      </c>
      <c r="O55" s="186">
        <v>2.395</v>
      </c>
      <c r="P55" s="180" t="str">
        <f t="shared" si="7"/>
        <v>A</v>
      </c>
      <c r="Q55" s="175">
        <f t="shared" si="8"/>
        <v>1</v>
      </c>
      <c r="R55" s="175">
        <f t="shared" si="9"/>
        <v>0</v>
      </c>
      <c r="S55" s="175">
        <f t="shared" si="10"/>
        <v>1</v>
      </c>
      <c r="T55" s="175">
        <f t="shared" si="11"/>
        <v>0</v>
      </c>
      <c r="U55" s="175">
        <f t="shared" si="12"/>
        <v>0</v>
      </c>
    </row>
    <row r="56" spans="4:21" ht="15" customHeight="1" x14ac:dyDescent="0.25">
      <c r="D56" s="170">
        <v>1</v>
      </c>
      <c r="E56" s="170">
        <f t="shared" si="0"/>
        <v>1</v>
      </c>
      <c r="F56" s="197" t="s">
        <v>272</v>
      </c>
      <c r="G56" s="197" t="s">
        <v>216</v>
      </c>
      <c r="H56" s="197" t="s">
        <v>217</v>
      </c>
      <c r="I56" s="182">
        <v>44426.58525462963</v>
      </c>
      <c r="J56" s="184" t="s">
        <v>100</v>
      </c>
      <c r="K56" s="184" t="s">
        <v>101</v>
      </c>
      <c r="L56" s="185">
        <v>2.4969999999999999</v>
      </c>
      <c r="M56" s="181" t="s">
        <v>100</v>
      </c>
      <c r="N56" s="181" t="s">
        <v>101</v>
      </c>
      <c r="O56" s="186">
        <v>2.3330000000000002</v>
      </c>
      <c r="P56" s="180" t="str">
        <f t="shared" si="7"/>
        <v>A</v>
      </c>
      <c r="Q56" s="175">
        <f t="shared" si="8"/>
        <v>1</v>
      </c>
      <c r="R56" s="175">
        <f t="shared" si="9"/>
        <v>0</v>
      </c>
      <c r="S56" s="175">
        <f t="shared" si="10"/>
        <v>1</v>
      </c>
      <c r="T56" s="175">
        <f t="shared" si="11"/>
        <v>0</v>
      </c>
      <c r="U56" s="175">
        <f t="shared" si="12"/>
        <v>0</v>
      </c>
    </row>
    <row r="57" spans="4:21" ht="15" customHeight="1" x14ac:dyDescent="0.25">
      <c r="D57" s="170">
        <v>1</v>
      </c>
      <c r="E57" s="170">
        <f t="shared" si="0"/>
        <v>1</v>
      </c>
      <c r="F57" s="197" t="s">
        <v>273</v>
      </c>
      <c r="G57" s="197" t="s">
        <v>216</v>
      </c>
      <c r="H57" s="197" t="s">
        <v>217</v>
      </c>
      <c r="I57" s="182">
        <v>44426.586423611108</v>
      </c>
      <c r="J57" s="184" t="s">
        <v>100</v>
      </c>
      <c r="K57" s="184" t="s">
        <v>101</v>
      </c>
      <c r="L57" s="185">
        <v>2.4670000000000001</v>
      </c>
      <c r="M57" s="181" t="s">
        <v>100</v>
      </c>
      <c r="N57" s="181" t="s">
        <v>101</v>
      </c>
      <c r="O57" s="186">
        <v>2.2120000000000002</v>
      </c>
      <c r="P57" s="180" t="str">
        <f t="shared" si="7"/>
        <v>A</v>
      </c>
      <c r="Q57" s="175">
        <f t="shared" si="8"/>
        <v>1</v>
      </c>
      <c r="R57" s="175">
        <f t="shared" si="9"/>
        <v>0</v>
      </c>
      <c r="S57" s="175">
        <f t="shared" si="10"/>
        <v>1</v>
      </c>
      <c r="T57" s="175">
        <f t="shared" si="11"/>
        <v>0</v>
      </c>
      <c r="U57" s="175">
        <f t="shared" si="12"/>
        <v>0</v>
      </c>
    </row>
    <row r="58" spans="4:21" ht="15" customHeight="1" x14ac:dyDescent="0.25">
      <c r="D58" s="170">
        <v>1</v>
      </c>
      <c r="E58" s="170">
        <f t="shared" si="0"/>
        <v>1</v>
      </c>
      <c r="F58" s="197" t="s">
        <v>274</v>
      </c>
      <c r="G58" s="197" t="s">
        <v>216</v>
      </c>
      <c r="H58" s="197" t="s">
        <v>217</v>
      </c>
      <c r="I58" s="182">
        <v>44426.587766203702</v>
      </c>
      <c r="J58" s="184" t="s">
        <v>100</v>
      </c>
      <c r="K58" s="184" t="s">
        <v>101</v>
      </c>
      <c r="L58" s="185">
        <v>2.3759999999999999</v>
      </c>
      <c r="M58" s="181" t="s">
        <v>100</v>
      </c>
      <c r="N58" s="181" t="s">
        <v>101</v>
      </c>
      <c r="O58" s="186">
        <v>2.3050000000000002</v>
      </c>
      <c r="P58" s="180" t="str">
        <f t="shared" si="7"/>
        <v>A</v>
      </c>
      <c r="Q58" s="175">
        <f t="shared" si="8"/>
        <v>1</v>
      </c>
      <c r="R58" s="175">
        <f t="shared" si="9"/>
        <v>0</v>
      </c>
      <c r="S58" s="175">
        <f t="shared" si="10"/>
        <v>1</v>
      </c>
      <c r="T58" s="175">
        <f t="shared" si="11"/>
        <v>0</v>
      </c>
      <c r="U58" s="175">
        <f t="shared" si="12"/>
        <v>0</v>
      </c>
    </row>
    <row r="59" spans="4:21" ht="15" customHeight="1" x14ac:dyDescent="0.25">
      <c r="F59" s="197"/>
      <c r="G59" s="197"/>
      <c r="H59" s="197"/>
      <c r="I59" s="182"/>
      <c r="J59" s="184"/>
      <c r="K59" s="184"/>
      <c r="L59" s="185"/>
      <c r="M59" s="181"/>
      <c r="N59" s="181"/>
      <c r="O59" s="186"/>
      <c r="P59" s="180"/>
    </row>
    <row r="60" spans="4:21" ht="15" customHeight="1" x14ac:dyDescent="0.25">
      <c r="F60" s="197"/>
      <c r="G60" s="197"/>
      <c r="H60" s="197"/>
      <c r="I60" s="182"/>
      <c r="J60" s="184"/>
      <c r="K60" s="184"/>
      <c r="L60" s="185"/>
      <c r="M60" s="181"/>
      <c r="N60" s="181"/>
      <c r="O60" s="186"/>
      <c r="P60" s="180"/>
    </row>
    <row r="61" spans="4:21" ht="15" customHeight="1" x14ac:dyDescent="0.25">
      <c r="F61" s="197"/>
      <c r="G61" s="197"/>
      <c r="H61" s="197"/>
      <c r="I61" s="182"/>
      <c r="J61" s="184"/>
      <c r="K61" s="184"/>
      <c r="L61" s="185"/>
      <c r="M61" s="181"/>
      <c r="N61" s="181"/>
      <c r="O61" s="186"/>
      <c r="P61" s="180"/>
    </row>
    <row r="62" spans="4:21" ht="15" customHeight="1" x14ac:dyDescent="0.25">
      <c r="F62" s="197"/>
      <c r="G62" s="197"/>
      <c r="H62" s="197"/>
      <c r="I62" s="182"/>
      <c r="J62" s="184"/>
      <c r="K62" s="184"/>
      <c r="L62" s="185"/>
      <c r="M62" s="181"/>
      <c r="N62" s="181"/>
      <c r="O62" s="186"/>
      <c r="P62" s="180"/>
    </row>
    <row r="63" spans="4:21" ht="15" customHeight="1" x14ac:dyDescent="0.25">
      <c r="F63" s="197"/>
      <c r="G63" s="197"/>
      <c r="H63" s="197"/>
      <c r="I63" s="182"/>
      <c r="J63" s="184"/>
      <c r="K63" s="184"/>
      <c r="L63" s="185"/>
      <c r="M63" s="181"/>
      <c r="N63" s="181"/>
      <c r="O63" s="186"/>
      <c r="P63" s="180"/>
    </row>
    <row r="64" spans="4:21" ht="15" customHeight="1" x14ac:dyDescent="0.25">
      <c r="F64" s="197"/>
      <c r="G64" s="197"/>
      <c r="H64" s="197"/>
      <c r="I64" s="182"/>
      <c r="J64" s="184"/>
      <c r="K64" s="184"/>
      <c r="L64" s="185"/>
      <c r="M64" s="181"/>
      <c r="N64" s="181"/>
      <c r="O64" s="186"/>
      <c r="P64" s="180"/>
    </row>
    <row r="65" spans="6:16" ht="15" customHeight="1" x14ac:dyDescent="0.25">
      <c r="F65" s="197"/>
      <c r="G65" s="197"/>
      <c r="H65" s="197"/>
      <c r="I65" s="182"/>
      <c r="J65" s="184"/>
      <c r="K65" s="184"/>
      <c r="L65" s="185"/>
      <c r="M65" s="181"/>
      <c r="N65" s="181"/>
      <c r="O65" s="186"/>
      <c r="P65" s="180"/>
    </row>
    <row r="66" spans="6:16" ht="15" customHeight="1" x14ac:dyDescent="0.25">
      <c r="F66" s="197"/>
      <c r="G66" s="197"/>
      <c r="H66" s="197"/>
      <c r="I66" s="182"/>
      <c r="J66" s="184"/>
      <c r="K66" s="184"/>
      <c r="L66" s="185"/>
      <c r="M66" s="181"/>
      <c r="N66" s="181"/>
      <c r="O66" s="186"/>
      <c r="P66" s="180"/>
    </row>
    <row r="67" spans="6:16" ht="15" customHeight="1" x14ac:dyDescent="0.25">
      <c r="F67" s="197"/>
      <c r="G67" s="197"/>
      <c r="H67" s="197"/>
      <c r="I67" s="182"/>
      <c r="J67" s="184"/>
      <c r="K67" s="184"/>
      <c r="L67" s="185"/>
      <c r="M67" s="181"/>
      <c r="N67" s="181"/>
      <c r="O67" s="186"/>
      <c r="P67" s="180"/>
    </row>
    <row r="68" spans="6:16" ht="15" customHeight="1" x14ac:dyDescent="0.25">
      <c r="F68" s="197"/>
      <c r="G68" s="197"/>
      <c r="H68" s="197"/>
      <c r="I68" s="182"/>
      <c r="J68" s="184"/>
      <c r="K68" s="184"/>
      <c r="L68" s="185"/>
      <c r="M68" s="181"/>
      <c r="N68" s="181"/>
      <c r="O68" s="186"/>
      <c r="P68" s="180"/>
    </row>
    <row r="69" spans="6:16" ht="15" customHeight="1" x14ac:dyDescent="0.25">
      <c r="F69" s="197"/>
      <c r="G69" s="197"/>
      <c r="H69" s="197"/>
      <c r="I69" s="182"/>
      <c r="J69" s="184"/>
      <c r="K69" s="184"/>
      <c r="L69" s="185"/>
      <c r="M69" s="181"/>
      <c r="N69" s="181"/>
      <c r="O69" s="186"/>
      <c r="P69" s="180"/>
    </row>
    <row r="70" spans="6:16" ht="15" customHeight="1" x14ac:dyDescent="0.25">
      <c r="F70" s="197"/>
      <c r="G70" s="197"/>
      <c r="H70" s="197"/>
      <c r="I70" s="182"/>
      <c r="J70" s="184"/>
      <c r="K70" s="184"/>
      <c r="L70" s="185"/>
      <c r="M70" s="181"/>
      <c r="N70" s="181"/>
      <c r="O70" s="186"/>
      <c r="P70" s="180"/>
    </row>
    <row r="71" spans="6:16" ht="15" customHeight="1" x14ac:dyDescent="0.25">
      <c r="F71" s="197"/>
      <c r="G71" s="197"/>
      <c r="H71" s="197"/>
      <c r="I71" s="182"/>
      <c r="J71" s="184"/>
      <c r="K71" s="184"/>
      <c r="L71" s="185"/>
      <c r="M71" s="181"/>
      <c r="N71" s="181"/>
      <c r="O71" s="186"/>
      <c r="P71" s="180"/>
    </row>
    <row r="72" spans="6:16" ht="15" customHeight="1" x14ac:dyDescent="0.25">
      <c r="F72" s="197"/>
      <c r="G72" s="197"/>
      <c r="H72" s="197"/>
      <c r="I72" s="182"/>
      <c r="J72" s="184"/>
      <c r="K72" s="184"/>
      <c r="L72" s="185"/>
      <c r="M72" s="181"/>
      <c r="N72" s="181"/>
      <c r="O72" s="186"/>
      <c r="P72" s="180"/>
    </row>
    <row r="73" spans="6:16" ht="15" customHeight="1" x14ac:dyDescent="0.25">
      <c r="F73" s="197"/>
      <c r="G73" s="197"/>
      <c r="H73" s="197"/>
      <c r="I73" s="182"/>
      <c r="J73" s="184"/>
      <c r="K73" s="184"/>
      <c r="L73" s="185"/>
      <c r="M73" s="181"/>
      <c r="N73" s="181"/>
      <c r="O73" s="186"/>
      <c r="P73" s="180"/>
    </row>
    <row r="74" spans="6:16" ht="15" customHeight="1" x14ac:dyDescent="0.25">
      <c r="F74" s="197"/>
      <c r="G74" s="197"/>
      <c r="H74" s="197"/>
      <c r="I74" s="182"/>
      <c r="J74" s="184"/>
      <c r="K74" s="184"/>
      <c r="L74" s="185"/>
      <c r="M74" s="181"/>
      <c r="N74" s="181"/>
      <c r="O74" s="186"/>
      <c r="P74" s="180"/>
    </row>
    <row r="75" spans="6:16" ht="15" customHeight="1" x14ac:dyDescent="0.25">
      <c r="F75" s="197"/>
      <c r="G75" s="197"/>
      <c r="H75" s="197"/>
      <c r="I75" s="182"/>
      <c r="J75" s="184"/>
      <c r="K75" s="184"/>
      <c r="L75" s="185"/>
      <c r="M75" s="181"/>
      <c r="N75" s="181"/>
      <c r="O75" s="186"/>
      <c r="P75" s="180"/>
    </row>
    <row r="76" spans="6:16" ht="15" customHeight="1" x14ac:dyDescent="0.25">
      <c r="F76" s="197"/>
      <c r="G76" s="197"/>
      <c r="H76" s="197"/>
      <c r="I76" s="182"/>
      <c r="J76" s="184"/>
      <c r="K76" s="184"/>
      <c r="L76" s="185"/>
      <c r="M76" s="181"/>
      <c r="N76" s="181"/>
      <c r="O76" s="186"/>
      <c r="P76" s="180"/>
    </row>
    <row r="77" spans="6:16" ht="15" customHeight="1" x14ac:dyDescent="0.25">
      <c r="F77" s="197"/>
      <c r="G77" s="197"/>
      <c r="H77" s="197"/>
      <c r="I77" s="182"/>
      <c r="J77" s="184"/>
      <c r="K77" s="184"/>
      <c r="L77" s="185"/>
      <c r="M77" s="181"/>
      <c r="N77" s="181"/>
      <c r="O77" s="186"/>
      <c r="P77" s="180"/>
    </row>
    <row r="78" spans="6:16" ht="15" customHeight="1" x14ac:dyDescent="0.25">
      <c r="F78" s="197"/>
      <c r="G78" s="197"/>
      <c r="H78" s="197"/>
      <c r="I78" s="182"/>
      <c r="J78" s="184"/>
      <c r="K78" s="184"/>
      <c r="L78" s="185"/>
      <c r="M78" s="181"/>
      <c r="N78" s="181"/>
      <c r="O78" s="186"/>
      <c r="P78" s="180"/>
    </row>
    <row r="79" spans="6:16" ht="15" customHeight="1" x14ac:dyDescent="0.25">
      <c r="F79" s="197"/>
      <c r="G79" s="197"/>
      <c r="H79" s="197"/>
      <c r="I79" s="182"/>
      <c r="J79" s="184"/>
      <c r="K79" s="184"/>
      <c r="L79" s="185"/>
      <c r="M79" s="181"/>
      <c r="N79" s="181"/>
      <c r="O79" s="186"/>
      <c r="P79" s="180"/>
    </row>
    <row r="80" spans="6:16" ht="15" customHeight="1" x14ac:dyDescent="0.25">
      <c r="F80" s="197"/>
      <c r="G80" s="197"/>
      <c r="H80" s="197"/>
      <c r="I80" s="182"/>
      <c r="J80" s="184"/>
      <c r="K80" s="184"/>
      <c r="L80" s="185"/>
      <c r="M80" s="181"/>
      <c r="N80" s="181"/>
      <c r="O80" s="186"/>
      <c r="P80" s="180"/>
    </row>
    <row r="81" spans="6:16" ht="15" customHeight="1" x14ac:dyDescent="0.25">
      <c r="F81" s="197"/>
      <c r="G81" s="197"/>
      <c r="H81" s="197"/>
      <c r="I81" s="182"/>
      <c r="J81" s="184"/>
      <c r="K81" s="184"/>
      <c r="L81" s="185"/>
      <c r="M81" s="181"/>
      <c r="N81" s="181"/>
      <c r="O81" s="186"/>
      <c r="P81" s="180"/>
    </row>
    <row r="82" spans="6:16" ht="15" customHeight="1" x14ac:dyDescent="0.25">
      <c r="F82" s="197"/>
      <c r="G82" s="197"/>
      <c r="H82" s="197"/>
      <c r="I82" s="182"/>
      <c r="J82" s="184"/>
      <c r="K82" s="184"/>
      <c r="L82" s="185"/>
      <c r="M82" s="181"/>
      <c r="N82" s="181"/>
      <c r="O82" s="186"/>
      <c r="P82" s="180"/>
    </row>
    <row r="83" spans="6:16" ht="15" customHeight="1" x14ac:dyDescent="0.25">
      <c r="F83" s="197"/>
      <c r="G83" s="197"/>
      <c r="H83" s="197"/>
      <c r="I83" s="182"/>
      <c r="J83" s="184"/>
      <c r="K83" s="184"/>
      <c r="L83" s="185"/>
      <c r="M83" s="181"/>
      <c r="N83" s="181"/>
      <c r="O83" s="186"/>
      <c r="P83" s="180"/>
    </row>
    <row r="84" spans="6:16" ht="15" customHeight="1" x14ac:dyDescent="0.25">
      <c r="F84" s="197"/>
      <c r="G84" s="197"/>
      <c r="H84" s="197"/>
      <c r="I84" s="182"/>
      <c r="J84" s="184"/>
      <c r="K84" s="184"/>
      <c r="L84" s="185"/>
      <c r="M84" s="181"/>
      <c r="N84" s="181"/>
      <c r="O84" s="186"/>
      <c r="P84" s="180"/>
    </row>
    <row r="85" spans="6:16" ht="15" customHeight="1" x14ac:dyDescent="0.25">
      <c r="F85" s="197"/>
      <c r="G85" s="197"/>
      <c r="H85" s="197"/>
      <c r="I85" s="182"/>
      <c r="J85" s="184"/>
      <c r="K85" s="184"/>
      <c r="L85" s="185"/>
      <c r="M85" s="181"/>
      <c r="N85" s="181"/>
      <c r="O85" s="186"/>
      <c r="P85" s="180"/>
    </row>
    <row r="86" spans="6:16" ht="15" customHeight="1" x14ac:dyDescent="0.25">
      <c r="F86" s="197"/>
      <c r="G86" s="197"/>
      <c r="H86" s="197"/>
      <c r="I86" s="182"/>
      <c r="J86" s="184"/>
      <c r="K86" s="184"/>
      <c r="L86" s="185"/>
      <c r="M86" s="181"/>
      <c r="N86" s="181"/>
      <c r="O86" s="186"/>
      <c r="P86" s="180"/>
    </row>
    <row r="87" spans="6:16" ht="15" customHeight="1" x14ac:dyDescent="0.25">
      <c r="F87" s="197"/>
      <c r="G87" s="197"/>
      <c r="H87" s="197"/>
      <c r="I87" s="182"/>
      <c r="J87" s="184"/>
      <c r="K87" s="184"/>
      <c r="L87" s="185"/>
      <c r="M87" s="181"/>
      <c r="N87" s="181"/>
      <c r="O87" s="186"/>
      <c r="P87" s="180"/>
    </row>
    <row r="88" spans="6:16" ht="15" customHeight="1" x14ac:dyDescent="0.25">
      <c r="F88" s="197"/>
      <c r="G88" s="197"/>
      <c r="H88" s="197"/>
      <c r="I88" s="182"/>
      <c r="J88" s="184"/>
      <c r="K88" s="184"/>
      <c r="L88" s="185"/>
      <c r="M88" s="181"/>
      <c r="N88" s="181"/>
      <c r="O88" s="186"/>
      <c r="P88" s="180"/>
    </row>
    <row r="89" spans="6:16" ht="15" customHeight="1" x14ac:dyDescent="0.25">
      <c r="F89" s="197"/>
      <c r="G89" s="197"/>
      <c r="H89" s="197"/>
      <c r="I89" s="182"/>
      <c r="J89" s="184"/>
      <c r="K89" s="184"/>
      <c r="L89" s="185"/>
      <c r="M89" s="181"/>
      <c r="N89" s="181"/>
      <c r="O89" s="186"/>
      <c r="P89" s="180"/>
    </row>
    <row r="90" spans="6:16" ht="15" customHeight="1" x14ac:dyDescent="0.25">
      <c r="F90" s="197"/>
      <c r="G90" s="197"/>
      <c r="H90" s="197"/>
      <c r="I90" s="182"/>
      <c r="J90" s="184"/>
      <c r="K90" s="184"/>
      <c r="L90" s="185"/>
      <c r="M90" s="181"/>
      <c r="N90" s="181"/>
      <c r="O90" s="186"/>
      <c r="P90" s="180"/>
    </row>
  </sheetData>
  <autoFilter ref="F1:V54"/>
  <conditionalFormatting sqref="R1:R1048576">
    <cfRule type="cellIs" dxfId="81" priority="94" operator="equal">
      <formula>1</formula>
    </cfRule>
  </conditionalFormatting>
  <conditionalFormatting sqref="U1:U1048576">
    <cfRule type="cellIs" dxfId="80" priority="93" operator="equal">
      <formula>1</formula>
    </cfRule>
  </conditionalFormatting>
  <conditionalFormatting sqref="N24:N1048576 K24:K1048576">
    <cfRule type="cellIs" dxfId="79" priority="102" operator="notEqual">
      <formula>OR($C$1,0)</formula>
    </cfRule>
  </conditionalFormatting>
  <conditionalFormatting sqref="J24:J1048576 M24:M1048576">
    <cfRule type="cellIs" dxfId="78" priority="104" operator="notEqual">
      <formula>OR($B$1,0)</formula>
    </cfRule>
  </conditionalFormatting>
  <conditionalFormatting sqref="N24:N1048576 K24:K1048576">
    <cfRule type="cellIs" dxfId="77" priority="101" operator="equal">
      <formula>$C$1</formula>
    </cfRule>
  </conditionalFormatting>
  <conditionalFormatting sqref="T1:T1048576">
    <cfRule type="cellIs" dxfId="76" priority="92" operator="equal">
      <formula>1</formula>
    </cfRule>
  </conditionalFormatting>
  <conditionalFormatting sqref="L24:L1048576">
    <cfRule type="cellIs" dxfId="75" priority="46" operator="greaterThanOrEqual">
      <formula>$B$12</formula>
    </cfRule>
    <cfRule type="cellIs" dxfId="74" priority="47" operator="between">
      <formula>$B$13</formula>
      <formula>"&lt;$B$12"</formula>
    </cfRule>
    <cfRule type="cellIs" dxfId="73" priority="48" operator="between">
      <formula>0.0001</formula>
      <formula>1.699</formula>
    </cfRule>
  </conditionalFormatting>
  <conditionalFormatting sqref="O24:O1048576">
    <cfRule type="cellIs" dxfId="72" priority="44" operator="between">
      <formula>$B$13</formula>
      <formula>"&lt;$B$12"</formula>
    </cfRule>
    <cfRule type="cellIs" dxfId="71" priority="45" operator="between">
      <formula>0.0001</formula>
      <formula>"&lt;$B$13"</formula>
    </cfRule>
  </conditionalFormatting>
  <conditionalFormatting sqref="O24:O1048576">
    <cfRule type="cellIs" dxfId="70" priority="43" operator="greaterThanOrEqual">
      <formula>$B$12</formula>
    </cfRule>
  </conditionalFormatting>
  <conditionalFormatting sqref="P24:P1048576">
    <cfRule type="containsText" dxfId="69" priority="71" operator="containsText" text="C">
      <formula>NOT(ISERROR(SEARCH("C",P24)))</formula>
    </cfRule>
    <cfRule type="containsText" dxfId="68" priority="72" operator="containsText" text="B">
      <formula>NOT(ISERROR(SEARCH("B",P24)))</formula>
    </cfRule>
    <cfRule type="containsText" dxfId="67" priority="74" operator="containsText" text="A">
      <formula>NOT(ISERROR(SEARCH("A",P24)))</formula>
    </cfRule>
  </conditionalFormatting>
  <conditionalFormatting sqref="N2:N23 K2:K23">
    <cfRule type="cellIs" dxfId="66" priority="11" operator="notEqual">
      <formula>OR($C$1,0)</formula>
    </cfRule>
  </conditionalFormatting>
  <conditionalFormatting sqref="J2:J23 M2:M23">
    <cfRule type="cellIs" dxfId="65" priority="13" operator="notEqual">
      <formula>OR($B$1,0)</formula>
    </cfRule>
  </conditionalFormatting>
  <conditionalFormatting sqref="N2:N23 K2:K23">
    <cfRule type="cellIs" dxfId="64" priority="10" operator="equal">
      <formula>$C$1</formula>
    </cfRule>
  </conditionalFormatting>
  <conditionalFormatting sqref="L2:L23">
    <cfRule type="cellIs" dxfId="63" priority="4" operator="greaterThanOrEqual">
      <formula>$B$12</formula>
    </cfRule>
    <cfRule type="cellIs" dxfId="62" priority="5" operator="between">
      <formula>$B$13</formula>
      <formula>"&lt;$B$12"</formula>
    </cfRule>
    <cfRule type="cellIs" dxfId="61" priority="6" operator="between">
      <formula>0.0001</formula>
      <formula>1.699</formula>
    </cfRule>
  </conditionalFormatting>
  <conditionalFormatting sqref="O2:O23">
    <cfRule type="cellIs" dxfId="60" priority="2" operator="between">
      <formula>$B$13</formula>
      <formula>"&lt;$B$12"</formula>
    </cfRule>
    <cfRule type="cellIs" dxfId="59" priority="3" operator="between">
      <formula>0.0001</formula>
      <formula>"&lt;$B$13"</formula>
    </cfRule>
  </conditionalFormatting>
  <conditionalFormatting sqref="O2:O23">
    <cfRule type="cellIs" dxfId="58" priority="1" operator="greaterThanOrEqual">
      <formula>$B$12</formula>
    </cfRule>
  </conditionalFormatting>
  <conditionalFormatting sqref="P2:P23">
    <cfRule type="containsText" dxfId="57" priority="7" operator="containsText" text="C">
      <formula>NOT(ISERROR(SEARCH("C",P2)))</formula>
    </cfRule>
    <cfRule type="containsText" dxfId="56" priority="8" operator="containsText" text="B">
      <formula>NOT(ISERROR(SEARCH("B",P2)))</formula>
    </cfRule>
    <cfRule type="containsText" dxfId="55" priority="9" operator="containsText" text="A">
      <formula>NOT(ISERROR(SEARCH("A",P2)))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3" operator="containsText" id="{CFE71F8F-C02B-4465-B4E2-20024CC020ED}">
            <xm:f>NOT(ISERROR(SEARCH($B$1,J24)))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J24:J1048576 M24:M1048576</xm:sqref>
        </x14:conditionalFormatting>
        <x14:conditionalFormatting xmlns:xm="http://schemas.microsoft.com/office/excel/2006/main">
          <x14:cfRule type="containsText" priority="12" operator="containsText" id="{0BD4359B-CDE4-4842-B057-0CE7942DE29B}">
            <xm:f>NOT(ISERROR(SEARCH($B$1,J2)))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J2:J23 M2:M23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479"/>
  <sheetViews>
    <sheetView zoomScale="80" zoomScaleNormal="80" workbookViewId="0">
      <pane ySplit="1" topLeftCell="A2" activePane="bottomLeft" state="frozen"/>
      <selection pane="bottomLeft" activeCell="C2" sqref="C2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7" customWidth="1"/>
    <col min="5" max="5" width="7.875" style="177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1.375" style="28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9.125" style="28" bestFit="1" customWidth="1"/>
    <col min="14" max="14" width="7.625" style="29" bestFit="1" customWidth="1"/>
    <col min="15" max="15" width="9.625" style="28" bestFit="1" customWidth="1"/>
    <col min="16" max="16" width="9.125" style="28" bestFit="1" customWidth="1"/>
    <col min="17" max="17" width="7.625" style="29" bestFit="1" customWidth="1"/>
    <col min="18" max="18" width="11.75" style="172" bestFit="1" customWidth="1"/>
    <col min="19" max="19" width="12.875" style="31" customWidth="1"/>
    <col min="20" max="20" width="11.25" style="175" bestFit="1" customWidth="1"/>
    <col min="21" max="21" width="13.375" style="175" customWidth="1"/>
    <col min="22" max="22" width="19.375" style="175" customWidth="1"/>
    <col min="23" max="23" width="23.25" style="175" customWidth="1"/>
    <col min="24" max="25" width="21.75" style="175" bestFit="1" customWidth="1"/>
    <col min="26" max="26" width="20.375" style="175" customWidth="1"/>
    <col min="27" max="28" width="11.25" style="124"/>
    <col min="29" max="16384" width="11.25" style="1"/>
  </cols>
  <sheetData>
    <row r="1" spans="1:28" s="3" customFormat="1" ht="15" customHeight="1" x14ac:dyDescent="0.25">
      <c r="A1" s="4" t="s">
        <v>0</v>
      </c>
      <c r="B1" s="37" t="str">
        <f>'Parameter (Spezies)'!B1&amp;" "&amp;'Parameter (Spezies)'!C1</f>
        <v>Astacus astacus</v>
      </c>
      <c r="C1" s="9"/>
      <c r="D1" s="9" t="s">
        <v>72</v>
      </c>
      <c r="E1" s="9" t="s">
        <v>73</v>
      </c>
      <c r="F1" s="176" t="s">
        <v>1</v>
      </c>
      <c r="G1" s="176" t="s">
        <v>2</v>
      </c>
      <c r="H1" s="176" t="s">
        <v>14</v>
      </c>
      <c r="I1" s="176" t="s">
        <v>13</v>
      </c>
      <c r="J1" s="176" t="s">
        <v>32</v>
      </c>
      <c r="K1" s="176" t="s">
        <v>33</v>
      </c>
      <c r="L1" s="6" t="s">
        <v>15</v>
      </c>
      <c r="M1" s="6" t="s">
        <v>16</v>
      </c>
      <c r="N1" s="6" t="s">
        <v>3</v>
      </c>
      <c r="O1" s="6" t="s">
        <v>15</v>
      </c>
      <c r="P1" s="6" t="s">
        <v>16</v>
      </c>
      <c r="Q1" s="6" t="s">
        <v>3</v>
      </c>
      <c r="R1" s="171" t="s">
        <v>4</v>
      </c>
      <c r="S1" s="173" t="s">
        <v>55</v>
      </c>
      <c r="T1" s="174" t="s">
        <v>43</v>
      </c>
      <c r="U1" s="174" t="s">
        <v>42</v>
      </c>
      <c r="V1" s="174" t="s">
        <v>34</v>
      </c>
      <c r="W1" s="174" t="s">
        <v>35</v>
      </c>
      <c r="X1" s="174" t="s">
        <v>36</v>
      </c>
      <c r="Y1" s="174" t="s">
        <v>37</v>
      </c>
      <c r="Z1" s="174" t="s">
        <v>41</v>
      </c>
      <c r="AA1" s="174" t="s">
        <v>79</v>
      </c>
      <c r="AB1" s="178"/>
    </row>
    <row r="2" spans="1:28" ht="15" customHeight="1" x14ac:dyDescent="0.25">
      <c r="D2" s="170">
        <v>1</v>
      </c>
      <c r="E2" s="170">
        <f>D2*S2</f>
        <v>1</v>
      </c>
      <c r="F2" s="197" t="s">
        <v>285</v>
      </c>
      <c r="G2" s="197" t="s">
        <v>216</v>
      </c>
      <c r="H2" s="197" t="s">
        <v>217</v>
      </c>
      <c r="I2" s="182">
        <v>44393.478958333333</v>
      </c>
      <c r="J2" s="189" t="s">
        <v>109</v>
      </c>
      <c r="K2" s="189" t="s">
        <v>110</v>
      </c>
      <c r="L2" s="190" t="s">
        <v>109</v>
      </c>
      <c r="M2" s="190" t="s">
        <v>110</v>
      </c>
      <c r="N2" s="191">
        <v>2.61</v>
      </c>
      <c r="O2" s="192" t="s">
        <v>109</v>
      </c>
      <c r="P2" s="192" t="s">
        <v>111</v>
      </c>
      <c r="Q2" s="193">
        <v>1.454</v>
      </c>
      <c r="R2" s="172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2" s="175">
        <f t="shared" ref="S2" si="0">1-U2+Z2</f>
        <v>1</v>
      </c>
      <c r="T2" s="175">
        <f>IF(AND(L2=J2,M2=K2,N2&gt;=$B$20,R2="A"),1,0)</f>
        <v>1</v>
      </c>
      <c r="U2" s="175">
        <f>IF(T2=1,0,1)</f>
        <v>0</v>
      </c>
      <c r="V2" s="179" t="str">
        <f t="shared" ref="V2" si="1">L2&amp;" "&amp;M2</f>
        <v>Austropotamobius pallipes</v>
      </c>
      <c r="W2" s="179" t="str">
        <f t="shared" ref="W2" si="2">O2&amp;" "&amp;P2</f>
        <v>Austropotamobius torrentium</v>
      </c>
      <c r="X2" s="175">
        <f>IF(AND(V2=$B$1,N2&gt;=$B$20),1,0)</f>
        <v>0</v>
      </c>
      <c r="Y2" s="175">
        <f>IF(AND(W2=$B$1,Q2&gt;=$B$20),1,0)</f>
        <v>0</v>
      </c>
      <c r="Z2" s="175">
        <f>IF(AND(V2=$B$1,N2&gt;=$B$20,R2="A"),1,0)</f>
        <v>0</v>
      </c>
      <c r="AA2" s="175">
        <f>IF(1-(X2+Y2)&gt;0,0,1)</f>
        <v>0</v>
      </c>
    </row>
    <row r="3" spans="1:28" ht="15" customHeight="1" x14ac:dyDescent="0.25">
      <c r="A3" s="5" t="s">
        <v>7</v>
      </c>
      <c r="B3" s="128">
        <f>COUNT(S:S)</f>
        <v>478</v>
      </c>
      <c r="D3" s="170">
        <v>1</v>
      </c>
      <c r="E3" s="170">
        <f t="shared" ref="E3:E66" si="3">D3*S3</f>
        <v>1</v>
      </c>
      <c r="F3" s="197" t="s">
        <v>286</v>
      </c>
      <c r="G3" s="197" t="s">
        <v>216</v>
      </c>
      <c r="H3" s="197" t="s">
        <v>217</v>
      </c>
      <c r="I3" s="182">
        <v>44369.376226851855</v>
      </c>
      <c r="J3" s="189" t="s">
        <v>109</v>
      </c>
      <c r="K3" s="189" t="s">
        <v>111</v>
      </c>
      <c r="L3" s="190" t="s">
        <v>109</v>
      </c>
      <c r="M3" s="190" t="s">
        <v>111</v>
      </c>
      <c r="N3" s="191">
        <v>2.524</v>
      </c>
      <c r="O3" s="192" t="s">
        <v>112</v>
      </c>
      <c r="P3" s="192" t="s">
        <v>113</v>
      </c>
      <c r="Q3" s="193">
        <v>1.4930000000000001</v>
      </c>
      <c r="R3" s="172" t="str">
        <f t="shared" ref="R3:R66" si="4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A</v>
      </c>
      <c r="S3" s="175">
        <f t="shared" ref="S3:S66" si="5">1-U3+Z3</f>
        <v>1</v>
      </c>
      <c r="T3" s="175">
        <f t="shared" ref="T3:T66" si="6">IF(AND(L3=J3,M3=K3,N3&gt;=$B$20,R3="A"),1,0)</f>
        <v>1</v>
      </c>
      <c r="U3" s="175">
        <f t="shared" ref="U3:U66" si="7">IF(T3=1,0,1)</f>
        <v>0</v>
      </c>
      <c r="V3" s="179" t="str">
        <f t="shared" ref="V3:V66" si="8">L3&amp;" "&amp;M3</f>
        <v>Austropotamobius torrentium</v>
      </c>
      <c r="W3" s="179" t="str">
        <f t="shared" ref="W3:W66" si="9">O3&amp;" "&amp;P3</f>
        <v>Pontastacus leptodactylus</v>
      </c>
      <c r="X3" s="175">
        <f t="shared" ref="X3:X66" si="10">IF(AND(V3=$B$1,N3&gt;=$B$20),1,0)</f>
        <v>0</v>
      </c>
      <c r="Y3" s="175">
        <f t="shared" ref="Y3:Y66" si="11">IF(AND(W3=$B$1,Q3&gt;=$B$20),1,0)</f>
        <v>0</v>
      </c>
      <c r="Z3" s="175">
        <f t="shared" ref="Z3:Z66" si="12">IF(AND(V3=$B$1,N3&gt;=$B$20,R3="A"),1,0)</f>
        <v>0</v>
      </c>
      <c r="AA3" s="175">
        <f t="shared" ref="AA3:AA66" si="13">IF(1-(X3+Y3)&gt;0,0,1)</f>
        <v>0</v>
      </c>
    </row>
    <row r="4" spans="1:28" ht="15" customHeight="1" x14ac:dyDescent="0.25">
      <c r="A4" s="118" t="s">
        <v>56</v>
      </c>
      <c r="B4" s="123">
        <f>SUM(S:S)</f>
        <v>452</v>
      </c>
      <c r="C4" s="41"/>
      <c r="D4" s="170">
        <v>1</v>
      </c>
      <c r="E4" s="170">
        <f t="shared" si="3"/>
        <v>1</v>
      </c>
      <c r="F4" s="197" t="s">
        <v>287</v>
      </c>
      <c r="G4" s="197" t="s">
        <v>216</v>
      </c>
      <c r="H4" s="197" t="s">
        <v>217</v>
      </c>
      <c r="I4" s="182">
        <v>44427.580451388887</v>
      </c>
      <c r="J4" s="189" t="s">
        <v>109</v>
      </c>
      <c r="K4" s="189" t="s">
        <v>111</v>
      </c>
      <c r="L4" s="190" t="s">
        <v>109</v>
      </c>
      <c r="M4" s="190" t="s">
        <v>111</v>
      </c>
      <c r="N4" s="191">
        <v>2.2989999999999999</v>
      </c>
      <c r="O4" s="192" t="s">
        <v>109</v>
      </c>
      <c r="P4" s="192" t="s">
        <v>111</v>
      </c>
      <c r="Q4" s="193">
        <v>2.2360000000000002</v>
      </c>
      <c r="R4" s="172" t="str">
        <f t="shared" si="4"/>
        <v>A</v>
      </c>
      <c r="S4" s="175">
        <f t="shared" si="5"/>
        <v>1</v>
      </c>
      <c r="T4" s="175">
        <f t="shared" si="6"/>
        <v>1</v>
      </c>
      <c r="U4" s="175">
        <f t="shared" si="7"/>
        <v>0</v>
      </c>
      <c r="V4" s="179" t="str">
        <f t="shared" si="8"/>
        <v>Austropotamobius torrentium</v>
      </c>
      <c r="W4" s="179" t="str">
        <f t="shared" si="9"/>
        <v>Austropotamobius torrentium</v>
      </c>
      <c r="X4" s="175">
        <f t="shared" si="10"/>
        <v>0</v>
      </c>
      <c r="Y4" s="175">
        <f t="shared" si="11"/>
        <v>0</v>
      </c>
      <c r="Z4" s="175">
        <f t="shared" si="12"/>
        <v>0</v>
      </c>
      <c r="AA4" s="175">
        <f t="shared" si="13"/>
        <v>0</v>
      </c>
    </row>
    <row r="5" spans="1:28" ht="15" customHeight="1" x14ac:dyDescent="0.25">
      <c r="A5" s="1" t="s">
        <v>77</v>
      </c>
      <c r="D5" s="170">
        <v>1</v>
      </c>
      <c r="E5" s="170">
        <f t="shared" si="3"/>
        <v>1</v>
      </c>
      <c r="F5" s="197" t="s">
        <v>288</v>
      </c>
      <c r="G5" s="197" t="s">
        <v>216</v>
      </c>
      <c r="H5" s="197" t="s">
        <v>217</v>
      </c>
      <c r="I5" s="182">
        <v>44427.583310185182</v>
      </c>
      <c r="J5" s="189" t="s">
        <v>109</v>
      </c>
      <c r="K5" s="189" t="s">
        <v>111</v>
      </c>
      <c r="L5" s="190" t="s">
        <v>109</v>
      </c>
      <c r="M5" s="190" t="s">
        <v>111</v>
      </c>
      <c r="N5" s="191">
        <v>2.6280000000000001</v>
      </c>
      <c r="O5" s="192" t="s">
        <v>109</v>
      </c>
      <c r="P5" s="192" t="s">
        <v>111</v>
      </c>
      <c r="Q5" s="193">
        <v>2.4140000000000001</v>
      </c>
      <c r="R5" s="172" t="str">
        <f t="shared" si="4"/>
        <v>A</v>
      </c>
      <c r="S5" s="175">
        <f t="shared" si="5"/>
        <v>1</v>
      </c>
      <c r="T5" s="175">
        <f t="shared" si="6"/>
        <v>1</v>
      </c>
      <c r="U5" s="175">
        <f t="shared" si="7"/>
        <v>0</v>
      </c>
      <c r="V5" s="179" t="str">
        <f t="shared" si="8"/>
        <v>Austropotamobius torrentium</v>
      </c>
      <c r="W5" s="179" t="str">
        <f t="shared" si="9"/>
        <v>Austropotamobius torrentium</v>
      </c>
      <c r="X5" s="175">
        <f t="shared" si="10"/>
        <v>0</v>
      </c>
      <c r="Y5" s="175">
        <f t="shared" si="11"/>
        <v>0</v>
      </c>
      <c r="Z5" s="175">
        <f t="shared" si="12"/>
        <v>0</v>
      </c>
      <c r="AA5" s="175">
        <f t="shared" si="13"/>
        <v>0</v>
      </c>
    </row>
    <row r="6" spans="1:28" ht="15" customHeight="1" x14ac:dyDescent="0.25">
      <c r="A6" s="7" t="s">
        <v>43</v>
      </c>
      <c r="B6" s="125">
        <f>SUM(T:T)</f>
        <v>452</v>
      </c>
      <c r="D6" s="170">
        <v>1</v>
      </c>
      <c r="E6" s="170">
        <f t="shared" si="3"/>
        <v>1</v>
      </c>
      <c r="F6" s="197" t="s">
        <v>289</v>
      </c>
      <c r="G6" s="197" t="s">
        <v>216</v>
      </c>
      <c r="H6" s="197" t="s">
        <v>217</v>
      </c>
      <c r="I6" s="182">
        <v>44490.595347222225</v>
      </c>
      <c r="J6" s="189" t="s">
        <v>109</v>
      </c>
      <c r="K6" s="189" t="s">
        <v>111</v>
      </c>
      <c r="L6" s="190" t="s">
        <v>109</v>
      </c>
      <c r="M6" s="190" t="s">
        <v>111</v>
      </c>
      <c r="N6" s="191">
        <v>2.7429999999999999</v>
      </c>
      <c r="O6" s="192" t="s">
        <v>109</v>
      </c>
      <c r="P6" s="192" t="s">
        <v>111</v>
      </c>
      <c r="Q6" s="193">
        <v>2.44</v>
      </c>
      <c r="R6" s="172" t="str">
        <f t="shared" si="4"/>
        <v>A</v>
      </c>
      <c r="S6" s="175">
        <f t="shared" si="5"/>
        <v>1</v>
      </c>
      <c r="T6" s="175">
        <f t="shared" si="6"/>
        <v>1</v>
      </c>
      <c r="U6" s="175">
        <f t="shared" si="7"/>
        <v>0</v>
      </c>
      <c r="V6" s="179" t="str">
        <f t="shared" si="8"/>
        <v>Austropotamobius torrentium</v>
      </c>
      <c r="W6" s="179" t="str">
        <f t="shared" si="9"/>
        <v>Austropotamobius torrentium</v>
      </c>
      <c r="X6" s="175">
        <f t="shared" si="10"/>
        <v>0</v>
      </c>
      <c r="Y6" s="175">
        <f t="shared" si="11"/>
        <v>0</v>
      </c>
      <c r="Z6" s="175">
        <f t="shared" si="12"/>
        <v>0</v>
      </c>
      <c r="AA6" s="175">
        <f t="shared" si="13"/>
        <v>0</v>
      </c>
    </row>
    <row r="7" spans="1:28" ht="15" customHeight="1" x14ac:dyDescent="0.25">
      <c r="A7" s="210" t="s">
        <v>41</v>
      </c>
      <c r="B7" s="120">
        <f>SUM(Z:Z)</f>
        <v>0</v>
      </c>
      <c r="D7" s="170">
        <v>1</v>
      </c>
      <c r="E7" s="170">
        <f t="shared" si="3"/>
        <v>1</v>
      </c>
      <c r="F7" s="197" t="s">
        <v>290</v>
      </c>
      <c r="G7" s="197" t="s">
        <v>216</v>
      </c>
      <c r="H7" s="197" t="s">
        <v>217</v>
      </c>
      <c r="I7" s="182">
        <v>44552.670104166667</v>
      </c>
      <c r="J7" s="189" t="s">
        <v>109</v>
      </c>
      <c r="K7" s="189" t="s">
        <v>111</v>
      </c>
      <c r="L7" s="190" t="s">
        <v>109</v>
      </c>
      <c r="M7" s="190" t="s">
        <v>111</v>
      </c>
      <c r="N7" s="191">
        <v>2.2829999999999999</v>
      </c>
      <c r="O7" s="192" t="s">
        <v>109</v>
      </c>
      <c r="P7" s="192" t="s">
        <v>111</v>
      </c>
      <c r="Q7" s="193">
        <v>1.966</v>
      </c>
      <c r="R7" s="172" t="str">
        <f t="shared" si="4"/>
        <v>A</v>
      </c>
      <c r="S7" s="175">
        <f t="shared" si="5"/>
        <v>1</v>
      </c>
      <c r="T7" s="175">
        <f t="shared" si="6"/>
        <v>1</v>
      </c>
      <c r="U7" s="175">
        <f t="shared" si="7"/>
        <v>0</v>
      </c>
      <c r="V7" s="179" t="str">
        <f t="shared" si="8"/>
        <v>Austropotamobius torrentium</v>
      </c>
      <c r="W7" s="179" t="str">
        <f t="shared" si="9"/>
        <v>Austropotamobius torrentium</v>
      </c>
      <c r="X7" s="175">
        <f t="shared" si="10"/>
        <v>0</v>
      </c>
      <c r="Y7" s="175">
        <f t="shared" si="11"/>
        <v>0</v>
      </c>
      <c r="Z7" s="175">
        <f t="shared" si="12"/>
        <v>0</v>
      </c>
      <c r="AA7" s="175">
        <f t="shared" si="13"/>
        <v>0</v>
      </c>
    </row>
    <row r="8" spans="1:28" ht="15" customHeight="1" x14ac:dyDescent="0.25">
      <c r="A8" s="211"/>
      <c r="B8" s="121"/>
      <c r="D8" s="170">
        <v>1</v>
      </c>
      <c r="E8" s="170">
        <f t="shared" si="3"/>
        <v>1</v>
      </c>
      <c r="F8" s="197" t="s">
        <v>291</v>
      </c>
      <c r="G8" s="197" t="s">
        <v>216</v>
      </c>
      <c r="H8" s="197" t="s">
        <v>217</v>
      </c>
      <c r="I8" s="182">
        <v>44516.493750000001</v>
      </c>
      <c r="J8" s="189" t="s">
        <v>109</v>
      </c>
      <c r="K8" s="189" t="s">
        <v>111</v>
      </c>
      <c r="L8" s="190" t="s">
        <v>109</v>
      </c>
      <c r="M8" s="190" t="s">
        <v>111</v>
      </c>
      <c r="N8" s="191">
        <v>2.4609999999999999</v>
      </c>
      <c r="O8" s="192" t="s">
        <v>109</v>
      </c>
      <c r="P8" s="192" t="s">
        <v>111</v>
      </c>
      <c r="Q8" s="193">
        <v>2.2309999999999999</v>
      </c>
      <c r="R8" s="172" t="str">
        <f t="shared" si="4"/>
        <v>A</v>
      </c>
      <c r="S8" s="175">
        <f t="shared" si="5"/>
        <v>1</v>
      </c>
      <c r="T8" s="175">
        <f t="shared" si="6"/>
        <v>1</v>
      </c>
      <c r="U8" s="175">
        <f t="shared" si="7"/>
        <v>0</v>
      </c>
      <c r="V8" s="179" t="str">
        <f t="shared" si="8"/>
        <v>Austropotamobius torrentium</v>
      </c>
      <c r="W8" s="179" t="str">
        <f t="shared" si="9"/>
        <v>Austropotamobius torrentium</v>
      </c>
      <c r="X8" s="175">
        <f t="shared" si="10"/>
        <v>0</v>
      </c>
      <c r="Y8" s="175">
        <f t="shared" si="11"/>
        <v>0</v>
      </c>
      <c r="Z8" s="175">
        <f t="shared" si="12"/>
        <v>0</v>
      </c>
      <c r="AA8" s="175">
        <f t="shared" si="13"/>
        <v>0</v>
      </c>
    </row>
    <row r="9" spans="1:28" ht="15" customHeight="1" x14ac:dyDescent="0.25">
      <c r="D9" s="170">
        <v>1</v>
      </c>
      <c r="E9" s="170">
        <f t="shared" si="3"/>
        <v>1</v>
      </c>
      <c r="F9" s="197" t="s">
        <v>292</v>
      </c>
      <c r="G9" s="197" t="s">
        <v>216</v>
      </c>
      <c r="H9" s="197" t="s">
        <v>217</v>
      </c>
      <c r="I9" s="182">
        <v>44516.49459490741</v>
      </c>
      <c r="J9" s="189" t="s">
        <v>109</v>
      </c>
      <c r="K9" s="189" t="s">
        <v>111</v>
      </c>
      <c r="L9" s="190" t="s">
        <v>109</v>
      </c>
      <c r="M9" s="190" t="s">
        <v>111</v>
      </c>
      <c r="N9" s="191">
        <v>2.4409999999999998</v>
      </c>
      <c r="O9" s="192" t="s">
        <v>109</v>
      </c>
      <c r="P9" s="192" t="s">
        <v>111</v>
      </c>
      <c r="Q9" s="193">
        <v>2.35</v>
      </c>
      <c r="R9" s="172" t="str">
        <f t="shared" si="4"/>
        <v>A</v>
      </c>
      <c r="S9" s="175">
        <f t="shared" si="5"/>
        <v>1</v>
      </c>
      <c r="T9" s="175">
        <f t="shared" si="6"/>
        <v>1</v>
      </c>
      <c r="U9" s="175">
        <f t="shared" si="7"/>
        <v>0</v>
      </c>
      <c r="V9" s="179" t="str">
        <f t="shared" si="8"/>
        <v>Austropotamobius torrentium</v>
      </c>
      <c r="W9" s="179" t="str">
        <f t="shared" si="9"/>
        <v>Austropotamobius torrentium</v>
      </c>
      <c r="X9" s="175">
        <f t="shared" si="10"/>
        <v>0</v>
      </c>
      <c r="Y9" s="175">
        <f t="shared" si="11"/>
        <v>0</v>
      </c>
      <c r="Z9" s="175">
        <f t="shared" si="12"/>
        <v>0</v>
      </c>
      <c r="AA9" s="175">
        <f t="shared" si="13"/>
        <v>0</v>
      </c>
    </row>
    <row r="10" spans="1:28" ht="15" customHeight="1" x14ac:dyDescent="0.25">
      <c r="D10" s="170">
        <v>1</v>
      </c>
      <c r="E10" s="170">
        <f t="shared" si="3"/>
        <v>1</v>
      </c>
      <c r="F10" s="197" t="s">
        <v>293</v>
      </c>
      <c r="G10" s="197" t="s">
        <v>216</v>
      </c>
      <c r="H10" s="197" t="s">
        <v>217</v>
      </c>
      <c r="I10" s="182">
        <v>44516.49560185185</v>
      </c>
      <c r="J10" s="189" t="s">
        <v>109</v>
      </c>
      <c r="K10" s="189" t="s">
        <v>111</v>
      </c>
      <c r="L10" s="190" t="s">
        <v>109</v>
      </c>
      <c r="M10" s="190" t="s">
        <v>111</v>
      </c>
      <c r="N10" s="191">
        <v>2.2029999999999998</v>
      </c>
      <c r="O10" s="192" t="s">
        <v>109</v>
      </c>
      <c r="P10" s="192" t="s">
        <v>111</v>
      </c>
      <c r="Q10" s="193">
        <v>2.1549999999999998</v>
      </c>
      <c r="R10" s="172" t="str">
        <f t="shared" si="4"/>
        <v>A</v>
      </c>
      <c r="S10" s="175">
        <f t="shared" si="5"/>
        <v>1</v>
      </c>
      <c r="T10" s="175">
        <f t="shared" si="6"/>
        <v>1</v>
      </c>
      <c r="U10" s="175">
        <f t="shared" si="7"/>
        <v>0</v>
      </c>
      <c r="V10" s="179" t="str">
        <f t="shared" si="8"/>
        <v>Austropotamobius torrentium</v>
      </c>
      <c r="W10" s="179" t="str">
        <f t="shared" si="9"/>
        <v>Austropotamobius torrentium</v>
      </c>
      <c r="X10" s="175">
        <f t="shared" si="10"/>
        <v>0</v>
      </c>
      <c r="Y10" s="175">
        <f t="shared" si="11"/>
        <v>0</v>
      </c>
      <c r="Z10" s="175">
        <f t="shared" si="12"/>
        <v>0</v>
      </c>
      <c r="AA10" s="175">
        <f t="shared" si="13"/>
        <v>0</v>
      </c>
    </row>
    <row r="11" spans="1:28" ht="15" customHeight="1" x14ac:dyDescent="0.25">
      <c r="D11" s="170">
        <v>1</v>
      </c>
      <c r="E11" s="170">
        <f t="shared" si="3"/>
        <v>1</v>
      </c>
      <c r="F11" s="197" t="s">
        <v>294</v>
      </c>
      <c r="G11" s="197" t="s">
        <v>216</v>
      </c>
      <c r="H11" s="197" t="s">
        <v>217</v>
      </c>
      <c r="I11" s="182">
        <v>44516.497511574074</v>
      </c>
      <c r="J11" s="189" t="s">
        <v>109</v>
      </c>
      <c r="K11" s="189" t="s">
        <v>111</v>
      </c>
      <c r="L11" s="190" t="s">
        <v>109</v>
      </c>
      <c r="M11" s="190" t="s">
        <v>111</v>
      </c>
      <c r="N11" s="191">
        <v>2.38</v>
      </c>
      <c r="O11" s="192" t="s">
        <v>109</v>
      </c>
      <c r="P11" s="192" t="s">
        <v>111</v>
      </c>
      <c r="Q11" s="193">
        <v>2.1800000000000002</v>
      </c>
      <c r="R11" s="172" t="str">
        <f t="shared" si="4"/>
        <v>A</v>
      </c>
      <c r="S11" s="175">
        <f t="shared" si="5"/>
        <v>1</v>
      </c>
      <c r="T11" s="175">
        <f t="shared" si="6"/>
        <v>1</v>
      </c>
      <c r="U11" s="175">
        <f t="shared" si="7"/>
        <v>0</v>
      </c>
      <c r="V11" s="179" t="str">
        <f t="shared" si="8"/>
        <v>Austropotamobius torrentium</v>
      </c>
      <c r="W11" s="179" t="str">
        <f t="shared" si="9"/>
        <v>Austropotamobius torrentium</v>
      </c>
      <c r="X11" s="175">
        <f t="shared" si="10"/>
        <v>0</v>
      </c>
      <c r="Y11" s="175">
        <f t="shared" si="11"/>
        <v>0</v>
      </c>
      <c r="Z11" s="175">
        <f t="shared" si="12"/>
        <v>0</v>
      </c>
      <c r="AA11" s="175">
        <f t="shared" si="13"/>
        <v>0</v>
      </c>
    </row>
    <row r="12" spans="1:28" ht="15" customHeight="1" x14ac:dyDescent="0.25">
      <c r="A12" s="33" t="s">
        <v>38</v>
      </c>
      <c r="B12" s="34"/>
      <c r="D12" s="170">
        <v>1</v>
      </c>
      <c r="E12" s="170">
        <f t="shared" si="3"/>
        <v>1</v>
      </c>
      <c r="F12" s="197" t="s">
        <v>295</v>
      </c>
      <c r="G12" s="197" t="s">
        <v>216</v>
      </c>
      <c r="H12" s="197" t="s">
        <v>217</v>
      </c>
      <c r="I12" s="182">
        <v>44516.499351851853</v>
      </c>
      <c r="J12" s="189" t="s">
        <v>109</v>
      </c>
      <c r="K12" s="189" t="s">
        <v>111</v>
      </c>
      <c r="L12" s="190" t="s">
        <v>109</v>
      </c>
      <c r="M12" s="190" t="s">
        <v>111</v>
      </c>
      <c r="N12" s="191">
        <v>2.5840000000000001</v>
      </c>
      <c r="O12" s="192" t="s">
        <v>109</v>
      </c>
      <c r="P12" s="192" t="s">
        <v>111</v>
      </c>
      <c r="Q12" s="193">
        <v>1.919</v>
      </c>
      <c r="R12" s="172" t="str">
        <f t="shared" si="4"/>
        <v>A</v>
      </c>
      <c r="S12" s="175">
        <f t="shared" si="5"/>
        <v>1</v>
      </c>
      <c r="T12" s="175">
        <f t="shared" si="6"/>
        <v>1</v>
      </c>
      <c r="U12" s="175">
        <f t="shared" si="7"/>
        <v>0</v>
      </c>
      <c r="V12" s="179" t="str">
        <f t="shared" si="8"/>
        <v>Austropotamobius torrentium</v>
      </c>
      <c r="W12" s="179" t="str">
        <f t="shared" si="9"/>
        <v>Austropotamobius torrentium</v>
      </c>
      <c r="X12" s="175">
        <f t="shared" si="10"/>
        <v>0</v>
      </c>
      <c r="Y12" s="175">
        <f t="shared" si="11"/>
        <v>0</v>
      </c>
      <c r="Z12" s="175">
        <f t="shared" si="12"/>
        <v>0</v>
      </c>
      <c r="AA12" s="175">
        <f t="shared" si="13"/>
        <v>0</v>
      </c>
    </row>
    <row r="13" spans="1:28" ht="15" customHeight="1" x14ac:dyDescent="0.25">
      <c r="A13" s="35"/>
      <c r="B13" s="36"/>
      <c r="D13" s="170">
        <v>1</v>
      </c>
      <c r="E13" s="170">
        <f t="shared" si="3"/>
        <v>1</v>
      </c>
      <c r="F13" s="197" t="s">
        <v>296</v>
      </c>
      <c r="G13" s="197" t="s">
        <v>216</v>
      </c>
      <c r="H13" s="197" t="s">
        <v>217</v>
      </c>
      <c r="I13" s="182">
        <v>44516.502083333333</v>
      </c>
      <c r="J13" s="189" t="s">
        <v>109</v>
      </c>
      <c r="K13" s="189" t="s">
        <v>111</v>
      </c>
      <c r="L13" s="190" t="s">
        <v>109</v>
      </c>
      <c r="M13" s="190" t="s">
        <v>111</v>
      </c>
      <c r="N13" s="191">
        <v>2.2240000000000002</v>
      </c>
      <c r="O13" s="192" t="s">
        <v>109</v>
      </c>
      <c r="P13" s="192" t="s">
        <v>111</v>
      </c>
      <c r="Q13" s="193">
        <v>2.1320000000000001</v>
      </c>
      <c r="R13" s="172" t="str">
        <f t="shared" si="4"/>
        <v>A</v>
      </c>
      <c r="S13" s="175">
        <f t="shared" si="5"/>
        <v>1</v>
      </c>
      <c r="T13" s="175">
        <f t="shared" si="6"/>
        <v>1</v>
      </c>
      <c r="U13" s="175">
        <f t="shared" si="7"/>
        <v>0</v>
      </c>
      <c r="V13" s="179" t="str">
        <f t="shared" si="8"/>
        <v>Austropotamobius torrentium</v>
      </c>
      <c r="W13" s="179" t="str">
        <f t="shared" si="9"/>
        <v>Austropotamobius torrentium</v>
      </c>
      <c r="X13" s="175">
        <f t="shared" si="10"/>
        <v>0</v>
      </c>
      <c r="Y13" s="175">
        <f t="shared" si="11"/>
        <v>0</v>
      </c>
      <c r="Z13" s="175">
        <f t="shared" si="12"/>
        <v>0</v>
      </c>
      <c r="AA13" s="175">
        <f t="shared" si="13"/>
        <v>0</v>
      </c>
    </row>
    <row r="14" spans="1:28" ht="15" customHeight="1" x14ac:dyDescent="0.25">
      <c r="A14" s="38" t="str">
        <f>X1</f>
        <v>1. Hit Treffer Parameter</v>
      </c>
      <c r="B14" s="129">
        <f>SUM(X:X)</f>
        <v>0</v>
      </c>
      <c r="D14" s="170">
        <v>1</v>
      </c>
      <c r="E14" s="170">
        <f t="shared" si="3"/>
        <v>1</v>
      </c>
      <c r="F14" s="197" t="s">
        <v>297</v>
      </c>
      <c r="G14" s="197" t="s">
        <v>216</v>
      </c>
      <c r="H14" s="197" t="s">
        <v>217</v>
      </c>
      <c r="I14" s="182">
        <v>44552.671331018515</v>
      </c>
      <c r="J14" s="189" t="s">
        <v>109</v>
      </c>
      <c r="K14" s="189" t="s">
        <v>111</v>
      </c>
      <c r="L14" s="190" t="s">
        <v>109</v>
      </c>
      <c r="M14" s="190" t="s">
        <v>111</v>
      </c>
      <c r="N14" s="191">
        <v>2.452</v>
      </c>
      <c r="O14" s="192" t="s">
        <v>109</v>
      </c>
      <c r="P14" s="192" t="s">
        <v>111</v>
      </c>
      <c r="Q14" s="193">
        <v>2.3490000000000002</v>
      </c>
      <c r="R14" s="172" t="str">
        <f t="shared" si="4"/>
        <v>A</v>
      </c>
      <c r="S14" s="175">
        <f t="shared" si="5"/>
        <v>1</v>
      </c>
      <c r="T14" s="175">
        <f t="shared" si="6"/>
        <v>1</v>
      </c>
      <c r="U14" s="175">
        <f t="shared" si="7"/>
        <v>0</v>
      </c>
      <c r="V14" s="179" t="str">
        <f t="shared" si="8"/>
        <v>Austropotamobius torrentium</v>
      </c>
      <c r="W14" s="179" t="str">
        <f t="shared" si="9"/>
        <v>Austropotamobius torrentium</v>
      </c>
      <c r="X14" s="175">
        <f t="shared" si="10"/>
        <v>0</v>
      </c>
      <c r="Y14" s="175">
        <f t="shared" si="11"/>
        <v>0</v>
      </c>
      <c r="Z14" s="175">
        <f t="shared" si="12"/>
        <v>0</v>
      </c>
      <c r="AA14" s="175">
        <f t="shared" si="13"/>
        <v>0</v>
      </c>
    </row>
    <row r="15" spans="1:28" ht="15" customHeight="1" x14ac:dyDescent="0.25">
      <c r="A15" s="39" t="str">
        <f>Y1</f>
        <v>2. Hit Treffer Parameter</v>
      </c>
      <c r="B15" s="130">
        <f>SUM(Y:Y)</f>
        <v>0</v>
      </c>
      <c r="D15" s="170">
        <v>1</v>
      </c>
      <c r="E15" s="170">
        <f t="shared" si="3"/>
        <v>1</v>
      </c>
      <c r="F15" s="197" t="s">
        <v>298</v>
      </c>
      <c r="G15" s="197" t="s">
        <v>216</v>
      </c>
      <c r="H15" s="197" t="s">
        <v>217</v>
      </c>
      <c r="I15" s="182">
        <v>44516.503750000003</v>
      </c>
      <c r="J15" s="189" t="s">
        <v>109</v>
      </c>
      <c r="K15" s="189" t="s">
        <v>111</v>
      </c>
      <c r="L15" s="190" t="s">
        <v>109</v>
      </c>
      <c r="M15" s="190" t="s">
        <v>111</v>
      </c>
      <c r="N15" s="191">
        <v>2.4060000000000001</v>
      </c>
      <c r="O15" s="192" t="s">
        <v>109</v>
      </c>
      <c r="P15" s="192" t="s">
        <v>111</v>
      </c>
      <c r="Q15" s="193">
        <v>2.3039999999999998</v>
      </c>
      <c r="R15" s="172" t="str">
        <f t="shared" si="4"/>
        <v>A</v>
      </c>
      <c r="S15" s="175">
        <f t="shared" si="5"/>
        <v>1</v>
      </c>
      <c r="T15" s="175">
        <f t="shared" si="6"/>
        <v>1</v>
      </c>
      <c r="U15" s="175">
        <f t="shared" si="7"/>
        <v>0</v>
      </c>
      <c r="V15" s="179" t="str">
        <f t="shared" si="8"/>
        <v>Austropotamobius torrentium</v>
      </c>
      <c r="W15" s="179" t="str">
        <f t="shared" si="9"/>
        <v>Austropotamobius torrentium</v>
      </c>
      <c r="X15" s="175">
        <f t="shared" si="10"/>
        <v>0</v>
      </c>
      <c r="Y15" s="175">
        <f t="shared" si="11"/>
        <v>0</v>
      </c>
      <c r="Z15" s="175">
        <f t="shared" si="12"/>
        <v>0</v>
      </c>
      <c r="AA15" s="175">
        <f t="shared" si="13"/>
        <v>0</v>
      </c>
    </row>
    <row r="16" spans="1:28" ht="15" customHeight="1" x14ac:dyDescent="0.25">
      <c r="A16" s="131" t="s">
        <v>79</v>
      </c>
      <c r="B16" s="132">
        <f>SUM(AA:AA)</f>
        <v>0</v>
      </c>
      <c r="D16" s="170">
        <v>1</v>
      </c>
      <c r="E16" s="170">
        <f t="shared" si="3"/>
        <v>0</v>
      </c>
      <c r="F16" s="197" t="s">
        <v>299</v>
      </c>
      <c r="G16" s="197" t="s">
        <v>216</v>
      </c>
      <c r="H16" s="197" t="s">
        <v>217</v>
      </c>
      <c r="I16" s="182">
        <v>44490.596064814818</v>
      </c>
      <c r="J16" s="189" t="s">
        <v>109</v>
      </c>
      <c r="K16" s="189" t="s">
        <v>111</v>
      </c>
      <c r="L16" s="190" t="s">
        <v>114</v>
      </c>
      <c r="M16" s="190" t="s">
        <v>111</v>
      </c>
      <c r="N16" s="191">
        <v>2.6680000000000001</v>
      </c>
      <c r="O16" s="192" t="s">
        <v>100</v>
      </c>
      <c r="P16" s="192" t="s">
        <v>101</v>
      </c>
      <c r="Q16" s="193">
        <v>1.837</v>
      </c>
      <c r="R16" s="172" t="str">
        <f t="shared" si="4"/>
        <v>C</v>
      </c>
      <c r="S16" s="175">
        <f t="shared" si="5"/>
        <v>0</v>
      </c>
      <c r="T16" s="175">
        <f t="shared" si="6"/>
        <v>0</v>
      </c>
      <c r="U16" s="175">
        <f t="shared" si="7"/>
        <v>1</v>
      </c>
      <c r="V16" s="179" t="str">
        <f t="shared" si="8"/>
        <v>Autropotamobius torrentium</v>
      </c>
      <c r="W16" s="179" t="str">
        <f t="shared" si="9"/>
        <v>Astacus astacus</v>
      </c>
      <c r="X16" s="175">
        <f t="shared" si="10"/>
        <v>0</v>
      </c>
      <c r="Y16" s="175">
        <f t="shared" si="11"/>
        <v>0</v>
      </c>
      <c r="Z16" s="175">
        <f t="shared" si="12"/>
        <v>0</v>
      </c>
      <c r="AA16" s="175">
        <f t="shared" si="13"/>
        <v>0</v>
      </c>
    </row>
    <row r="17" spans="1:27" ht="15" customHeight="1" x14ac:dyDescent="0.25">
      <c r="A17" s="135" t="s">
        <v>82</v>
      </c>
      <c r="B17" s="136">
        <f>B16/B4</f>
        <v>0</v>
      </c>
      <c r="D17" s="170">
        <v>1</v>
      </c>
      <c r="E17" s="170">
        <f t="shared" si="3"/>
        <v>0</v>
      </c>
      <c r="F17" s="197" t="s">
        <v>300</v>
      </c>
      <c r="G17" s="197" t="s">
        <v>216</v>
      </c>
      <c r="H17" s="197" t="s">
        <v>217</v>
      </c>
      <c r="I17" s="182">
        <v>44490.597581018519</v>
      </c>
      <c r="J17" s="189" t="s">
        <v>109</v>
      </c>
      <c r="K17" s="189" t="s">
        <v>111</v>
      </c>
      <c r="L17" s="190" t="s">
        <v>114</v>
      </c>
      <c r="M17" s="190" t="s">
        <v>111</v>
      </c>
      <c r="N17" s="191">
        <v>2.0950000000000002</v>
      </c>
      <c r="O17" s="192" t="s">
        <v>100</v>
      </c>
      <c r="P17" s="192" t="s">
        <v>101</v>
      </c>
      <c r="Q17" s="193">
        <v>1.8879999999999999</v>
      </c>
      <c r="R17" s="172" t="str">
        <f t="shared" si="4"/>
        <v>C</v>
      </c>
      <c r="S17" s="175">
        <f t="shared" si="5"/>
        <v>0</v>
      </c>
      <c r="T17" s="175">
        <f t="shared" si="6"/>
        <v>0</v>
      </c>
      <c r="U17" s="175">
        <f t="shared" si="7"/>
        <v>1</v>
      </c>
      <c r="V17" s="179" t="str">
        <f t="shared" si="8"/>
        <v>Autropotamobius torrentium</v>
      </c>
      <c r="W17" s="179" t="str">
        <f t="shared" si="9"/>
        <v>Astacus astacus</v>
      </c>
      <c r="X17" s="175">
        <f t="shared" si="10"/>
        <v>0</v>
      </c>
      <c r="Y17" s="175">
        <f t="shared" si="11"/>
        <v>0</v>
      </c>
      <c r="Z17" s="175">
        <f t="shared" si="12"/>
        <v>0</v>
      </c>
      <c r="AA17" s="175">
        <f t="shared" si="13"/>
        <v>0</v>
      </c>
    </row>
    <row r="18" spans="1:27" ht="15" customHeight="1" x14ac:dyDescent="0.25">
      <c r="D18" s="170">
        <v>1</v>
      </c>
      <c r="E18" s="170">
        <f t="shared" si="3"/>
        <v>1</v>
      </c>
      <c r="F18" s="197" t="s">
        <v>301</v>
      </c>
      <c r="G18" s="197" t="s">
        <v>275</v>
      </c>
      <c r="H18" s="197" t="s">
        <v>217</v>
      </c>
      <c r="I18" s="182">
        <v>44483.537488425929</v>
      </c>
      <c r="J18" s="189" t="s">
        <v>115</v>
      </c>
      <c r="K18" s="189" t="s">
        <v>116</v>
      </c>
      <c r="L18" s="190" t="s">
        <v>115</v>
      </c>
      <c r="M18" s="190" t="s">
        <v>116</v>
      </c>
      <c r="N18" s="191">
        <v>2.633</v>
      </c>
      <c r="O18" s="192" t="s">
        <v>115</v>
      </c>
      <c r="P18" s="192" t="s">
        <v>116</v>
      </c>
      <c r="Q18" s="193">
        <v>2.4159999999999999</v>
      </c>
      <c r="R18" s="172" t="str">
        <f t="shared" si="4"/>
        <v>A</v>
      </c>
      <c r="S18" s="175">
        <f t="shared" si="5"/>
        <v>1</v>
      </c>
      <c r="T18" s="175">
        <f t="shared" si="6"/>
        <v>1</v>
      </c>
      <c r="U18" s="175">
        <f t="shared" si="7"/>
        <v>0</v>
      </c>
      <c r="V18" s="179" t="str">
        <f t="shared" si="8"/>
        <v>Crangon crangon</v>
      </c>
      <c r="W18" s="179" t="str">
        <f t="shared" si="9"/>
        <v>Crangon crangon</v>
      </c>
      <c r="X18" s="175">
        <f t="shared" si="10"/>
        <v>0</v>
      </c>
      <c r="Y18" s="175">
        <f t="shared" si="11"/>
        <v>0</v>
      </c>
      <c r="Z18" s="175">
        <f t="shared" si="12"/>
        <v>0</v>
      </c>
      <c r="AA18" s="175">
        <f t="shared" si="13"/>
        <v>0</v>
      </c>
    </row>
    <row r="19" spans="1:27" ht="15" customHeight="1" x14ac:dyDescent="0.25">
      <c r="D19" s="170">
        <v>1</v>
      </c>
      <c r="E19" s="170">
        <f t="shared" si="3"/>
        <v>1</v>
      </c>
      <c r="F19" s="197" t="s">
        <v>302</v>
      </c>
      <c r="G19" s="197" t="s">
        <v>275</v>
      </c>
      <c r="H19" s="197" t="s">
        <v>217</v>
      </c>
      <c r="I19" s="182">
        <v>44483.53769675926</v>
      </c>
      <c r="J19" s="189" t="s">
        <v>115</v>
      </c>
      <c r="K19" s="189" t="s">
        <v>116</v>
      </c>
      <c r="L19" s="190" t="s">
        <v>115</v>
      </c>
      <c r="M19" s="190" t="s">
        <v>116</v>
      </c>
      <c r="N19" s="191">
        <v>2.6539999999999999</v>
      </c>
      <c r="O19" s="192" t="s">
        <v>115</v>
      </c>
      <c r="P19" s="192" t="s">
        <v>116</v>
      </c>
      <c r="Q19" s="193">
        <v>2.5920000000000001</v>
      </c>
      <c r="R19" s="172" t="str">
        <f t="shared" si="4"/>
        <v>A</v>
      </c>
      <c r="S19" s="175">
        <f t="shared" si="5"/>
        <v>1</v>
      </c>
      <c r="T19" s="175">
        <f t="shared" si="6"/>
        <v>1</v>
      </c>
      <c r="U19" s="175">
        <f t="shared" si="7"/>
        <v>0</v>
      </c>
      <c r="V19" s="179" t="str">
        <f t="shared" si="8"/>
        <v>Crangon crangon</v>
      </c>
      <c r="W19" s="179" t="str">
        <f t="shared" si="9"/>
        <v>Crangon crangon</v>
      </c>
      <c r="X19" s="175">
        <f t="shared" si="10"/>
        <v>0</v>
      </c>
      <c r="Y19" s="175">
        <f t="shared" si="11"/>
        <v>0</v>
      </c>
      <c r="Z19" s="175">
        <f t="shared" si="12"/>
        <v>0</v>
      </c>
      <c r="AA19" s="175">
        <f t="shared" si="13"/>
        <v>0</v>
      </c>
    </row>
    <row r="20" spans="1:27" ht="15" customHeight="1" x14ac:dyDescent="0.25">
      <c r="A20" s="144" t="s">
        <v>84</v>
      </c>
      <c r="B20" s="162">
        <f>Settings!F10</f>
        <v>2</v>
      </c>
      <c r="C20" s="1" t="s">
        <v>85</v>
      </c>
      <c r="D20" s="170">
        <v>1</v>
      </c>
      <c r="E20" s="170">
        <f t="shared" si="3"/>
        <v>1</v>
      </c>
      <c r="F20" s="197" t="s">
        <v>303</v>
      </c>
      <c r="G20" s="197" t="s">
        <v>275</v>
      </c>
      <c r="H20" s="197" t="s">
        <v>217</v>
      </c>
      <c r="I20" s="182">
        <v>44480.564884259256</v>
      </c>
      <c r="J20" s="189" t="s">
        <v>115</v>
      </c>
      <c r="K20" s="189" t="s">
        <v>116</v>
      </c>
      <c r="L20" s="190" t="s">
        <v>115</v>
      </c>
      <c r="M20" s="190" t="s">
        <v>116</v>
      </c>
      <c r="N20" s="191">
        <v>2.3079999999999998</v>
      </c>
      <c r="O20" s="192" t="s">
        <v>115</v>
      </c>
      <c r="P20" s="192" t="s">
        <v>116</v>
      </c>
      <c r="Q20" s="193">
        <v>2.161</v>
      </c>
      <c r="R20" s="172" t="str">
        <f t="shared" si="4"/>
        <v>A</v>
      </c>
      <c r="S20" s="175">
        <f t="shared" si="5"/>
        <v>1</v>
      </c>
      <c r="T20" s="175">
        <f t="shared" si="6"/>
        <v>1</v>
      </c>
      <c r="U20" s="175">
        <f t="shared" si="7"/>
        <v>0</v>
      </c>
      <c r="V20" s="179" t="str">
        <f t="shared" si="8"/>
        <v>Crangon crangon</v>
      </c>
      <c r="W20" s="179" t="str">
        <f t="shared" si="9"/>
        <v>Crangon crangon</v>
      </c>
      <c r="X20" s="175">
        <f t="shared" si="10"/>
        <v>0</v>
      </c>
      <c r="Y20" s="175">
        <f t="shared" si="11"/>
        <v>0</v>
      </c>
      <c r="Z20" s="175">
        <f t="shared" si="12"/>
        <v>0</v>
      </c>
      <c r="AA20" s="175">
        <f t="shared" si="13"/>
        <v>0</v>
      </c>
    </row>
    <row r="21" spans="1:27" ht="15" customHeight="1" x14ac:dyDescent="0.25">
      <c r="A21" s="146"/>
      <c r="B21" s="163">
        <f>Settings!D10</f>
        <v>1.7</v>
      </c>
      <c r="C21" s="1" t="s">
        <v>86</v>
      </c>
      <c r="D21" s="170">
        <v>1</v>
      </c>
      <c r="E21" s="170">
        <f t="shared" si="3"/>
        <v>1</v>
      </c>
      <c r="F21" s="197" t="s">
        <v>304</v>
      </c>
      <c r="G21" s="197" t="s">
        <v>275</v>
      </c>
      <c r="H21" s="197" t="s">
        <v>217</v>
      </c>
      <c r="I21" s="182">
        <v>44480.566018518519</v>
      </c>
      <c r="J21" s="189" t="s">
        <v>115</v>
      </c>
      <c r="K21" s="189" t="s">
        <v>116</v>
      </c>
      <c r="L21" s="190" t="s">
        <v>115</v>
      </c>
      <c r="M21" s="190" t="s">
        <v>116</v>
      </c>
      <c r="N21" s="191">
        <v>2.0670000000000002</v>
      </c>
      <c r="O21" s="192" t="s">
        <v>115</v>
      </c>
      <c r="P21" s="192" t="s">
        <v>116</v>
      </c>
      <c r="Q21" s="193">
        <v>1.998</v>
      </c>
      <c r="R21" s="172" t="str">
        <f t="shared" si="4"/>
        <v>A</v>
      </c>
      <c r="S21" s="175">
        <f t="shared" si="5"/>
        <v>1</v>
      </c>
      <c r="T21" s="175">
        <f t="shared" si="6"/>
        <v>1</v>
      </c>
      <c r="U21" s="175">
        <f t="shared" si="7"/>
        <v>0</v>
      </c>
      <c r="V21" s="179" t="str">
        <f t="shared" si="8"/>
        <v>Crangon crangon</v>
      </c>
      <c r="W21" s="179" t="str">
        <f t="shared" si="9"/>
        <v>Crangon crangon</v>
      </c>
      <c r="X21" s="175">
        <f t="shared" si="10"/>
        <v>0</v>
      </c>
      <c r="Y21" s="175">
        <f t="shared" si="11"/>
        <v>0</v>
      </c>
      <c r="Z21" s="175">
        <f t="shared" si="12"/>
        <v>0</v>
      </c>
      <c r="AA21" s="175">
        <f t="shared" si="13"/>
        <v>0</v>
      </c>
    </row>
    <row r="22" spans="1:27" ht="15" customHeight="1" x14ac:dyDescent="0.25">
      <c r="A22" s="1" t="s">
        <v>99</v>
      </c>
      <c r="D22" s="170">
        <v>1</v>
      </c>
      <c r="E22" s="170">
        <f t="shared" si="3"/>
        <v>1</v>
      </c>
      <c r="F22" s="197" t="s">
        <v>305</v>
      </c>
      <c r="G22" s="197" t="s">
        <v>275</v>
      </c>
      <c r="H22" s="197" t="s">
        <v>217</v>
      </c>
      <c r="I22" s="182">
        <v>44487.599016203705</v>
      </c>
      <c r="J22" s="189" t="s">
        <v>115</v>
      </c>
      <c r="K22" s="189" t="s">
        <v>116</v>
      </c>
      <c r="L22" s="190" t="s">
        <v>115</v>
      </c>
      <c r="M22" s="190" t="s">
        <v>116</v>
      </c>
      <c r="N22" s="191">
        <v>2.7440000000000002</v>
      </c>
      <c r="O22" s="192" t="s">
        <v>115</v>
      </c>
      <c r="P22" s="192" t="s">
        <v>116</v>
      </c>
      <c r="Q22" s="193">
        <v>2.6720000000000002</v>
      </c>
      <c r="R22" s="172" t="str">
        <f t="shared" si="4"/>
        <v>A</v>
      </c>
      <c r="S22" s="175">
        <f t="shared" si="5"/>
        <v>1</v>
      </c>
      <c r="T22" s="175">
        <f t="shared" si="6"/>
        <v>1</v>
      </c>
      <c r="U22" s="175">
        <f t="shared" si="7"/>
        <v>0</v>
      </c>
      <c r="V22" s="179" t="str">
        <f t="shared" si="8"/>
        <v>Crangon crangon</v>
      </c>
      <c r="W22" s="179" t="str">
        <f t="shared" si="9"/>
        <v>Crangon crangon</v>
      </c>
      <c r="X22" s="175">
        <f t="shared" si="10"/>
        <v>0</v>
      </c>
      <c r="Y22" s="175">
        <f t="shared" si="11"/>
        <v>0</v>
      </c>
      <c r="Z22" s="175">
        <f t="shared" si="12"/>
        <v>0</v>
      </c>
      <c r="AA22" s="175">
        <f t="shared" si="13"/>
        <v>0</v>
      </c>
    </row>
    <row r="23" spans="1:27" ht="15" customHeight="1" x14ac:dyDescent="0.25">
      <c r="D23" s="170">
        <v>1</v>
      </c>
      <c r="E23" s="170">
        <f t="shared" si="3"/>
        <v>1</v>
      </c>
      <c r="F23" s="197" t="s">
        <v>306</v>
      </c>
      <c r="G23" s="197" t="s">
        <v>275</v>
      </c>
      <c r="H23" s="197" t="s">
        <v>217</v>
      </c>
      <c r="I23" s="182">
        <v>44480.569293981483</v>
      </c>
      <c r="J23" s="189" t="s">
        <v>115</v>
      </c>
      <c r="K23" s="189" t="s">
        <v>116</v>
      </c>
      <c r="L23" s="190" t="s">
        <v>115</v>
      </c>
      <c r="M23" s="190" t="s">
        <v>116</v>
      </c>
      <c r="N23" s="191">
        <v>2.6309999999999998</v>
      </c>
      <c r="O23" s="192" t="s">
        <v>115</v>
      </c>
      <c r="P23" s="192" t="s">
        <v>116</v>
      </c>
      <c r="Q23" s="193">
        <v>2.6139999999999999</v>
      </c>
      <c r="R23" s="172" t="str">
        <f t="shared" si="4"/>
        <v>A</v>
      </c>
      <c r="S23" s="175">
        <f t="shared" si="5"/>
        <v>1</v>
      </c>
      <c r="T23" s="175">
        <f t="shared" si="6"/>
        <v>1</v>
      </c>
      <c r="U23" s="175">
        <f t="shared" si="7"/>
        <v>0</v>
      </c>
      <c r="V23" s="179" t="str">
        <f t="shared" si="8"/>
        <v>Crangon crangon</v>
      </c>
      <c r="W23" s="179" t="str">
        <f t="shared" si="9"/>
        <v>Crangon crangon</v>
      </c>
      <c r="X23" s="175">
        <f t="shared" si="10"/>
        <v>0</v>
      </c>
      <c r="Y23" s="175">
        <f t="shared" si="11"/>
        <v>0</v>
      </c>
      <c r="Z23" s="175">
        <f t="shared" si="12"/>
        <v>0</v>
      </c>
      <c r="AA23" s="175">
        <f t="shared" si="13"/>
        <v>0</v>
      </c>
    </row>
    <row r="24" spans="1:27" ht="15" customHeight="1" x14ac:dyDescent="0.25">
      <c r="A24" s="50" t="s">
        <v>62</v>
      </c>
      <c r="B24" s="46">
        <f>B4</f>
        <v>452</v>
      </c>
      <c r="D24" s="170">
        <v>1</v>
      </c>
      <c r="E24" s="170">
        <f t="shared" si="3"/>
        <v>1</v>
      </c>
      <c r="F24" s="197" t="s">
        <v>307</v>
      </c>
      <c r="G24" s="197" t="s">
        <v>275</v>
      </c>
      <c r="H24" s="197" t="s">
        <v>217</v>
      </c>
      <c r="I24" s="182">
        <v>44480.56958333333</v>
      </c>
      <c r="J24" s="189" t="s">
        <v>115</v>
      </c>
      <c r="K24" s="189" t="s">
        <v>116</v>
      </c>
      <c r="L24" s="190" t="s">
        <v>115</v>
      </c>
      <c r="M24" s="190" t="s">
        <v>116</v>
      </c>
      <c r="N24" s="191">
        <v>2.5470000000000002</v>
      </c>
      <c r="O24" s="192" t="s">
        <v>115</v>
      </c>
      <c r="P24" s="192" t="s">
        <v>116</v>
      </c>
      <c r="Q24" s="193">
        <v>2.403</v>
      </c>
      <c r="R24" s="172" t="str">
        <f t="shared" si="4"/>
        <v>A</v>
      </c>
      <c r="S24" s="175">
        <f t="shared" si="5"/>
        <v>1</v>
      </c>
      <c r="T24" s="175">
        <f t="shared" si="6"/>
        <v>1</v>
      </c>
      <c r="U24" s="175">
        <f t="shared" si="7"/>
        <v>0</v>
      </c>
      <c r="V24" s="179" t="str">
        <f t="shared" si="8"/>
        <v>Crangon crangon</v>
      </c>
      <c r="W24" s="179" t="str">
        <f t="shared" si="9"/>
        <v>Crangon crangon</v>
      </c>
      <c r="X24" s="175">
        <f t="shared" si="10"/>
        <v>0</v>
      </c>
      <c r="Y24" s="175">
        <f t="shared" si="11"/>
        <v>0</v>
      </c>
      <c r="Z24" s="175">
        <f t="shared" si="12"/>
        <v>0</v>
      </c>
      <c r="AA24" s="175">
        <f t="shared" si="13"/>
        <v>0</v>
      </c>
    </row>
    <row r="25" spans="1:27" ht="15" customHeight="1" x14ac:dyDescent="0.25">
      <c r="A25" s="59" t="s">
        <v>71</v>
      </c>
      <c r="B25" s="100">
        <f>B6</f>
        <v>452</v>
      </c>
      <c r="D25" s="170">
        <v>1</v>
      </c>
      <c r="E25" s="170">
        <f t="shared" si="3"/>
        <v>1</v>
      </c>
      <c r="F25" s="197" t="s">
        <v>308</v>
      </c>
      <c r="G25" s="197" t="s">
        <v>275</v>
      </c>
      <c r="H25" s="197" t="s">
        <v>217</v>
      </c>
      <c r="I25" s="182">
        <v>44480.572071759256</v>
      </c>
      <c r="J25" s="189" t="s">
        <v>115</v>
      </c>
      <c r="K25" s="189" t="s">
        <v>116</v>
      </c>
      <c r="L25" s="190" t="s">
        <v>115</v>
      </c>
      <c r="M25" s="190" t="s">
        <v>116</v>
      </c>
      <c r="N25" s="191">
        <v>2.5819999999999999</v>
      </c>
      <c r="O25" s="192" t="s">
        <v>115</v>
      </c>
      <c r="P25" s="192" t="s">
        <v>116</v>
      </c>
      <c r="Q25" s="193">
        <v>2.5430000000000001</v>
      </c>
      <c r="R25" s="172" t="str">
        <f t="shared" si="4"/>
        <v>A</v>
      </c>
      <c r="S25" s="175">
        <f t="shared" si="5"/>
        <v>1</v>
      </c>
      <c r="T25" s="175">
        <f t="shared" si="6"/>
        <v>1</v>
      </c>
      <c r="U25" s="175">
        <f t="shared" si="7"/>
        <v>0</v>
      </c>
      <c r="V25" s="179" t="str">
        <f t="shared" si="8"/>
        <v>Crangon crangon</v>
      </c>
      <c r="W25" s="179" t="str">
        <f t="shared" si="9"/>
        <v>Crangon crangon</v>
      </c>
      <c r="X25" s="175">
        <f t="shared" si="10"/>
        <v>0</v>
      </c>
      <c r="Y25" s="175">
        <f t="shared" si="11"/>
        <v>0</v>
      </c>
      <c r="Z25" s="175">
        <f t="shared" si="12"/>
        <v>0</v>
      </c>
      <c r="AA25" s="175">
        <f t="shared" si="13"/>
        <v>0</v>
      </c>
    </row>
    <row r="26" spans="1:27" ht="15" customHeight="1" x14ac:dyDescent="0.25">
      <c r="A26" s="63" t="s">
        <v>69</v>
      </c>
      <c r="B26" s="97">
        <f>B7</f>
        <v>0</v>
      </c>
      <c r="D26" s="170">
        <v>1</v>
      </c>
      <c r="E26" s="170">
        <f t="shared" si="3"/>
        <v>1</v>
      </c>
      <c r="F26" s="197" t="s">
        <v>309</v>
      </c>
      <c r="G26" s="197" t="s">
        <v>275</v>
      </c>
      <c r="H26" s="197" t="s">
        <v>217</v>
      </c>
      <c r="I26" s="182">
        <v>44480.573738425926</v>
      </c>
      <c r="J26" s="189" t="s">
        <v>115</v>
      </c>
      <c r="K26" s="189" t="s">
        <v>116</v>
      </c>
      <c r="L26" s="190" t="s">
        <v>115</v>
      </c>
      <c r="M26" s="190" t="s">
        <v>116</v>
      </c>
      <c r="N26" s="191">
        <v>2.2799999999999998</v>
      </c>
      <c r="O26" s="192" t="s">
        <v>115</v>
      </c>
      <c r="P26" s="192" t="s">
        <v>116</v>
      </c>
      <c r="Q26" s="193">
        <v>2.202</v>
      </c>
      <c r="R26" s="172" t="str">
        <f t="shared" si="4"/>
        <v>A</v>
      </c>
      <c r="S26" s="175">
        <f t="shared" si="5"/>
        <v>1</v>
      </c>
      <c r="T26" s="175">
        <f t="shared" si="6"/>
        <v>1</v>
      </c>
      <c r="U26" s="175">
        <f t="shared" si="7"/>
        <v>0</v>
      </c>
      <c r="V26" s="179" t="str">
        <f t="shared" si="8"/>
        <v>Crangon crangon</v>
      </c>
      <c r="W26" s="179" t="str">
        <f t="shared" si="9"/>
        <v>Crangon crangon</v>
      </c>
      <c r="X26" s="175">
        <f t="shared" si="10"/>
        <v>0</v>
      </c>
      <c r="Y26" s="175">
        <f t="shared" si="11"/>
        <v>0</v>
      </c>
      <c r="Z26" s="175">
        <f t="shared" si="12"/>
        <v>0</v>
      </c>
      <c r="AA26" s="175">
        <f t="shared" si="13"/>
        <v>0</v>
      </c>
    </row>
    <row r="27" spans="1:27" ht="15" customHeight="1" x14ac:dyDescent="0.25">
      <c r="D27" s="170">
        <v>1</v>
      </c>
      <c r="E27" s="170">
        <f t="shared" si="3"/>
        <v>1</v>
      </c>
      <c r="F27" s="197" t="s">
        <v>310</v>
      </c>
      <c r="G27" s="197" t="s">
        <v>275</v>
      </c>
      <c r="H27" s="197" t="s">
        <v>217</v>
      </c>
      <c r="I27" s="182">
        <v>44480.574016203704</v>
      </c>
      <c r="J27" s="189" t="s">
        <v>115</v>
      </c>
      <c r="K27" s="189" t="s">
        <v>116</v>
      </c>
      <c r="L27" s="190" t="s">
        <v>115</v>
      </c>
      <c r="M27" s="190" t="s">
        <v>116</v>
      </c>
      <c r="N27" s="191">
        <v>2.657</v>
      </c>
      <c r="O27" s="192" t="s">
        <v>115</v>
      </c>
      <c r="P27" s="192" t="s">
        <v>116</v>
      </c>
      <c r="Q27" s="193">
        <v>2.5369999999999999</v>
      </c>
      <c r="R27" s="172" t="str">
        <f t="shared" si="4"/>
        <v>A</v>
      </c>
      <c r="S27" s="175">
        <f t="shared" si="5"/>
        <v>1</v>
      </c>
      <c r="T27" s="175">
        <f t="shared" si="6"/>
        <v>1</v>
      </c>
      <c r="U27" s="175">
        <f t="shared" si="7"/>
        <v>0</v>
      </c>
      <c r="V27" s="179" t="str">
        <f t="shared" si="8"/>
        <v>Crangon crangon</v>
      </c>
      <c r="W27" s="179" t="str">
        <f t="shared" si="9"/>
        <v>Crangon crangon</v>
      </c>
      <c r="X27" s="175">
        <f t="shared" si="10"/>
        <v>0</v>
      </c>
      <c r="Y27" s="175">
        <f t="shared" si="11"/>
        <v>0</v>
      </c>
      <c r="Z27" s="175">
        <f t="shared" si="12"/>
        <v>0</v>
      </c>
      <c r="AA27" s="175">
        <f t="shared" si="13"/>
        <v>0</v>
      </c>
    </row>
    <row r="28" spans="1:27" ht="15" customHeight="1" x14ac:dyDescent="0.25">
      <c r="A28" s="1" t="s">
        <v>80</v>
      </c>
      <c r="B28" s="42">
        <f>1-(B4/B3)</f>
        <v>5.4393305439330519E-2</v>
      </c>
      <c r="D28" s="170">
        <v>1</v>
      </c>
      <c r="E28" s="170">
        <f t="shared" si="3"/>
        <v>1</v>
      </c>
      <c r="F28" s="197" t="s">
        <v>311</v>
      </c>
      <c r="G28" s="197" t="s">
        <v>275</v>
      </c>
      <c r="H28" s="197" t="s">
        <v>217</v>
      </c>
      <c r="I28" s="182">
        <v>44480.574641203704</v>
      </c>
      <c r="J28" s="189" t="s">
        <v>115</v>
      </c>
      <c r="K28" s="189" t="s">
        <v>116</v>
      </c>
      <c r="L28" s="190" t="s">
        <v>115</v>
      </c>
      <c r="M28" s="190" t="s">
        <v>116</v>
      </c>
      <c r="N28" s="191">
        <v>2.6579999999999999</v>
      </c>
      <c r="O28" s="192" t="s">
        <v>115</v>
      </c>
      <c r="P28" s="192" t="s">
        <v>116</v>
      </c>
      <c r="Q28" s="193">
        <v>2.6160000000000001</v>
      </c>
      <c r="R28" s="172" t="str">
        <f t="shared" si="4"/>
        <v>A</v>
      </c>
      <c r="S28" s="175">
        <f t="shared" si="5"/>
        <v>1</v>
      </c>
      <c r="T28" s="175">
        <f t="shared" si="6"/>
        <v>1</v>
      </c>
      <c r="U28" s="175">
        <f t="shared" si="7"/>
        <v>0</v>
      </c>
      <c r="V28" s="179" t="str">
        <f t="shared" si="8"/>
        <v>Crangon crangon</v>
      </c>
      <c r="W28" s="179" t="str">
        <f t="shared" si="9"/>
        <v>Crangon crangon</v>
      </c>
      <c r="X28" s="175">
        <f t="shared" si="10"/>
        <v>0</v>
      </c>
      <c r="Y28" s="175">
        <f t="shared" si="11"/>
        <v>0</v>
      </c>
      <c r="Z28" s="175">
        <f t="shared" si="12"/>
        <v>0</v>
      </c>
      <c r="AA28" s="175">
        <f t="shared" si="13"/>
        <v>0</v>
      </c>
    </row>
    <row r="29" spans="1:27" ht="15" customHeight="1" x14ac:dyDescent="0.25">
      <c r="A29" s="133" t="s">
        <v>81</v>
      </c>
      <c r="B29" s="134">
        <f>B26/B4</f>
        <v>0</v>
      </c>
      <c r="D29" s="170">
        <v>1</v>
      </c>
      <c r="E29" s="170">
        <f t="shared" si="3"/>
        <v>1</v>
      </c>
      <c r="F29" s="197" t="s">
        <v>312</v>
      </c>
      <c r="G29" s="197" t="s">
        <v>275</v>
      </c>
      <c r="H29" s="197" t="s">
        <v>217</v>
      </c>
      <c r="I29" s="182">
        <v>44480.575243055559</v>
      </c>
      <c r="J29" s="189" t="s">
        <v>115</v>
      </c>
      <c r="K29" s="189" t="s">
        <v>116</v>
      </c>
      <c r="L29" s="190" t="s">
        <v>115</v>
      </c>
      <c r="M29" s="190" t="s">
        <v>116</v>
      </c>
      <c r="N29" s="191">
        <v>2.1320000000000001</v>
      </c>
      <c r="O29" s="192" t="s">
        <v>115</v>
      </c>
      <c r="P29" s="192" t="s">
        <v>116</v>
      </c>
      <c r="Q29" s="193">
        <v>2.0699999999999998</v>
      </c>
      <c r="R29" s="172" t="str">
        <f t="shared" si="4"/>
        <v>A</v>
      </c>
      <c r="S29" s="175">
        <f t="shared" si="5"/>
        <v>1</v>
      </c>
      <c r="T29" s="175">
        <f t="shared" si="6"/>
        <v>1</v>
      </c>
      <c r="U29" s="175">
        <f t="shared" si="7"/>
        <v>0</v>
      </c>
      <c r="V29" s="179" t="str">
        <f t="shared" si="8"/>
        <v>Crangon crangon</v>
      </c>
      <c r="W29" s="179" t="str">
        <f t="shared" si="9"/>
        <v>Crangon crangon</v>
      </c>
      <c r="X29" s="175">
        <f t="shared" si="10"/>
        <v>0</v>
      </c>
      <c r="Y29" s="175">
        <f t="shared" si="11"/>
        <v>0</v>
      </c>
      <c r="Z29" s="175">
        <f t="shared" si="12"/>
        <v>0</v>
      </c>
      <c r="AA29" s="175">
        <f t="shared" si="13"/>
        <v>0</v>
      </c>
    </row>
    <row r="30" spans="1:27" ht="15" customHeight="1" x14ac:dyDescent="0.25">
      <c r="D30" s="170">
        <v>1</v>
      </c>
      <c r="E30" s="170">
        <f t="shared" si="3"/>
        <v>1</v>
      </c>
      <c r="F30" s="197" t="s">
        <v>313</v>
      </c>
      <c r="G30" s="197" t="s">
        <v>275</v>
      </c>
      <c r="H30" s="197" t="s">
        <v>217</v>
      </c>
      <c r="I30" s="182">
        <v>44487.600138888891</v>
      </c>
      <c r="J30" s="189" t="s">
        <v>115</v>
      </c>
      <c r="K30" s="189" t="s">
        <v>116</v>
      </c>
      <c r="L30" s="190" t="s">
        <v>115</v>
      </c>
      <c r="M30" s="190" t="s">
        <v>116</v>
      </c>
      <c r="N30" s="191">
        <v>2.6349999999999998</v>
      </c>
      <c r="O30" s="192" t="s">
        <v>115</v>
      </c>
      <c r="P30" s="192" t="s">
        <v>116</v>
      </c>
      <c r="Q30" s="193">
        <v>2.585</v>
      </c>
      <c r="R30" s="172" t="str">
        <f t="shared" si="4"/>
        <v>A</v>
      </c>
      <c r="S30" s="175">
        <f t="shared" si="5"/>
        <v>1</v>
      </c>
      <c r="T30" s="175">
        <f t="shared" si="6"/>
        <v>1</v>
      </c>
      <c r="U30" s="175">
        <f t="shared" si="7"/>
        <v>0</v>
      </c>
      <c r="V30" s="179" t="str">
        <f t="shared" si="8"/>
        <v>Crangon crangon</v>
      </c>
      <c r="W30" s="179" t="str">
        <f t="shared" si="9"/>
        <v>Crangon crangon</v>
      </c>
      <c r="X30" s="175">
        <f t="shared" si="10"/>
        <v>0</v>
      </c>
      <c r="Y30" s="175">
        <f t="shared" si="11"/>
        <v>0</v>
      </c>
      <c r="Z30" s="175">
        <f t="shared" si="12"/>
        <v>0</v>
      </c>
      <c r="AA30" s="175">
        <f t="shared" si="13"/>
        <v>0</v>
      </c>
    </row>
    <row r="31" spans="1:27" ht="15" customHeight="1" x14ac:dyDescent="0.25">
      <c r="D31" s="170">
        <v>1</v>
      </c>
      <c r="E31" s="170">
        <f t="shared" si="3"/>
        <v>1</v>
      </c>
      <c r="F31" s="197" t="s">
        <v>314</v>
      </c>
      <c r="G31" s="197" t="s">
        <v>275</v>
      </c>
      <c r="H31" s="197" t="s">
        <v>217</v>
      </c>
      <c r="I31" s="182">
        <v>44480.577418981484</v>
      </c>
      <c r="J31" s="189" t="s">
        <v>115</v>
      </c>
      <c r="K31" s="189" t="s">
        <v>116</v>
      </c>
      <c r="L31" s="190" t="s">
        <v>115</v>
      </c>
      <c r="M31" s="190" t="s">
        <v>116</v>
      </c>
      <c r="N31" s="191">
        <v>2.5259999999999998</v>
      </c>
      <c r="O31" s="192" t="s">
        <v>115</v>
      </c>
      <c r="P31" s="192" t="s">
        <v>116</v>
      </c>
      <c r="Q31" s="193">
        <v>2.3540000000000001</v>
      </c>
      <c r="R31" s="172" t="str">
        <f t="shared" si="4"/>
        <v>A</v>
      </c>
      <c r="S31" s="175">
        <f t="shared" si="5"/>
        <v>1</v>
      </c>
      <c r="T31" s="175">
        <f t="shared" si="6"/>
        <v>1</v>
      </c>
      <c r="U31" s="175">
        <f t="shared" si="7"/>
        <v>0</v>
      </c>
      <c r="V31" s="179" t="str">
        <f t="shared" si="8"/>
        <v>Crangon crangon</v>
      </c>
      <c r="W31" s="179" t="str">
        <f t="shared" si="9"/>
        <v>Crangon crangon</v>
      </c>
      <c r="X31" s="175">
        <f t="shared" si="10"/>
        <v>0</v>
      </c>
      <c r="Y31" s="175">
        <f t="shared" si="11"/>
        <v>0</v>
      </c>
      <c r="Z31" s="175">
        <f t="shared" si="12"/>
        <v>0</v>
      </c>
      <c r="AA31" s="175">
        <f t="shared" si="13"/>
        <v>0</v>
      </c>
    </row>
    <row r="32" spans="1:27" ht="15" customHeight="1" x14ac:dyDescent="0.25">
      <c r="D32" s="170">
        <v>1</v>
      </c>
      <c r="E32" s="170">
        <f t="shared" si="3"/>
        <v>1</v>
      </c>
      <c r="F32" s="197" t="s">
        <v>315</v>
      </c>
      <c r="G32" s="197" t="s">
        <v>275</v>
      </c>
      <c r="H32" s="197" t="s">
        <v>217</v>
      </c>
      <c r="I32" s="182">
        <v>44480.577627314815</v>
      </c>
      <c r="J32" s="189" t="s">
        <v>115</v>
      </c>
      <c r="K32" s="189" t="s">
        <v>116</v>
      </c>
      <c r="L32" s="190" t="s">
        <v>115</v>
      </c>
      <c r="M32" s="190" t="s">
        <v>116</v>
      </c>
      <c r="N32" s="191">
        <v>2.6160000000000001</v>
      </c>
      <c r="O32" s="192" t="s">
        <v>115</v>
      </c>
      <c r="P32" s="192" t="s">
        <v>116</v>
      </c>
      <c r="Q32" s="193">
        <v>2.4209999999999998</v>
      </c>
      <c r="R32" s="172" t="str">
        <f t="shared" si="4"/>
        <v>A</v>
      </c>
      <c r="S32" s="175">
        <f t="shared" si="5"/>
        <v>1</v>
      </c>
      <c r="T32" s="175">
        <f t="shared" si="6"/>
        <v>1</v>
      </c>
      <c r="U32" s="175">
        <f t="shared" si="7"/>
        <v>0</v>
      </c>
      <c r="V32" s="179" t="str">
        <f t="shared" si="8"/>
        <v>Crangon crangon</v>
      </c>
      <c r="W32" s="179" t="str">
        <f t="shared" si="9"/>
        <v>Crangon crangon</v>
      </c>
      <c r="X32" s="175">
        <f t="shared" si="10"/>
        <v>0</v>
      </c>
      <c r="Y32" s="175">
        <f t="shared" si="11"/>
        <v>0</v>
      </c>
      <c r="Z32" s="175">
        <f t="shared" si="12"/>
        <v>0</v>
      </c>
      <c r="AA32" s="175">
        <f t="shared" si="13"/>
        <v>0</v>
      </c>
    </row>
    <row r="33" spans="4:27" ht="15" customHeight="1" x14ac:dyDescent="0.25">
      <c r="D33" s="170">
        <v>1</v>
      </c>
      <c r="E33" s="170">
        <f t="shared" si="3"/>
        <v>1</v>
      </c>
      <c r="F33" s="197" t="s">
        <v>316</v>
      </c>
      <c r="G33" s="197" t="s">
        <v>275</v>
      </c>
      <c r="H33" s="197" t="s">
        <v>217</v>
      </c>
      <c r="I33" s="182">
        <v>44480.578541666669</v>
      </c>
      <c r="J33" s="189" t="s">
        <v>115</v>
      </c>
      <c r="K33" s="189" t="s">
        <v>116</v>
      </c>
      <c r="L33" s="190" t="s">
        <v>115</v>
      </c>
      <c r="M33" s="190" t="s">
        <v>116</v>
      </c>
      <c r="N33" s="191">
        <v>2.5819999999999999</v>
      </c>
      <c r="O33" s="192" t="s">
        <v>115</v>
      </c>
      <c r="P33" s="192" t="s">
        <v>116</v>
      </c>
      <c r="Q33" s="193">
        <v>2.5</v>
      </c>
      <c r="R33" s="172" t="str">
        <f t="shared" si="4"/>
        <v>A</v>
      </c>
      <c r="S33" s="175">
        <f t="shared" si="5"/>
        <v>1</v>
      </c>
      <c r="T33" s="175">
        <f t="shared" si="6"/>
        <v>1</v>
      </c>
      <c r="U33" s="175">
        <f t="shared" si="7"/>
        <v>0</v>
      </c>
      <c r="V33" s="179" t="str">
        <f t="shared" si="8"/>
        <v>Crangon crangon</v>
      </c>
      <c r="W33" s="179" t="str">
        <f t="shared" si="9"/>
        <v>Crangon crangon</v>
      </c>
      <c r="X33" s="175">
        <f t="shared" si="10"/>
        <v>0</v>
      </c>
      <c r="Y33" s="175">
        <f t="shared" si="11"/>
        <v>0</v>
      </c>
      <c r="Z33" s="175">
        <f t="shared" si="12"/>
        <v>0</v>
      </c>
      <c r="AA33" s="175">
        <f t="shared" si="13"/>
        <v>0</v>
      </c>
    </row>
    <row r="34" spans="4:27" ht="15" customHeight="1" x14ac:dyDescent="0.25">
      <c r="D34" s="170">
        <v>1</v>
      </c>
      <c r="E34" s="170">
        <f t="shared" si="3"/>
        <v>1</v>
      </c>
      <c r="F34" s="197" t="s">
        <v>317</v>
      </c>
      <c r="G34" s="197" t="s">
        <v>275</v>
      </c>
      <c r="H34" s="197" t="s">
        <v>217</v>
      </c>
      <c r="I34" s="182">
        <v>44480.579074074078</v>
      </c>
      <c r="J34" s="189" t="s">
        <v>115</v>
      </c>
      <c r="K34" s="189" t="s">
        <v>116</v>
      </c>
      <c r="L34" s="190" t="s">
        <v>115</v>
      </c>
      <c r="M34" s="190" t="s">
        <v>116</v>
      </c>
      <c r="N34" s="191">
        <v>2.569</v>
      </c>
      <c r="O34" s="192" t="s">
        <v>115</v>
      </c>
      <c r="P34" s="192" t="s">
        <v>116</v>
      </c>
      <c r="Q34" s="193">
        <v>2.3450000000000002</v>
      </c>
      <c r="R34" s="172" t="str">
        <f t="shared" si="4"/>
        <v>A</v>
      </c>
      <c r="S34" s="175">
        <f t="shared" si="5"/>
        <v>1</v>
      </c>
      <c r="T34" s="175">
        <f t="shared" si="6"/>
        <v>1</v>
      </c>
      <c r="U34" s="175">
        <f t="shared" si="7"/>
        <v>0</v>
      </c>
      <c r="V34" s="179" t="str">
        <f t="shared" si="8"/>
        <v>Crangon crangon</v>
      </c>
      <c r="W34" s="179" t="str">
        <f t="shared" si="9"/>
        <v>Crangon crangon</v>
      </c>
      <c r="X34" s="175">
        <f t="shared" si="10"/>
        <v>0</v>
      </c>
      <c r="Y34" s="175">
        <f t="shared" si="11"/>
        <v>0</v>
      </c>
      <c r="Z34" s="175">
        <f t="shared" si="12"/>
        <v>0</v>
      </c>
      <c r="AA34" s="175">
        <f t="shared" si="13"/>
        <v>0</v>
      </c>
    </row>
    <row r="35" spans="4:27" ht="15" customHeight="1" x14ac:dyDescent="0.25">
      <c r="D35" s="170">
        <v>1</v>
      </c>
      <c r="E35" s="170">
        <f t="shared" si="3"/>
        <v>1</v>
      </c>
      <c r="F35" s="197" t="s">
        <v>318</v>
      </c>
      <c r="G35" s="197" t="s">
        <v>216</v>
      </c>
      <c r="H35" s="197" t="s">
        <v>217</v>
      </c>
      <c r="I35" s="182">
        <v>44369.372013888889</v>
      </c>
      <c r="J35" s="189" t="s">
        <v>117</v>
      </c>
      <c r="K35" s="189" t="s">
        <v>118</v>
      </c>
      <c r="L35" s="190" t="s">
        <v>117</v>
      </c>
      <c r="M35" s="190" t="s">
        <v>118</v>
      </c>
      <c r="N35" s="191">
        <v>2.5070000000000001</v>
      </c>
      <c r="O35" s="192" t="s">
        <v>117</v>
      </c>
      <c r="P35" s="192" t="s">
        <v>118</v>
      </c>
      <c r="Q35" s="193">
        <v>1.3939999999999999</v>
      </c>
      <c r="R35" s="172" t="str">
        <f t="shared" si="4"/>
        <v>A</v>
      </c>
      <c r="S35" s="175">
        <f t="shared" si="5"/>
        <v>1</v>
      </c>
      <c r="T35" s="175">
        <f t="shared" si="6"/>
        <v>1</v>
      </c>
      <c r="U35" s="175">
        <f t="shared" si="7"/>
        <v>0</v>
      </c>
      <c r="V35" s="179" t="str">
        <f t="shared" si="8"/>
        <v>Eriocheir sinensis</v>
      </c>
      <c r="W35" s="179" t="str">
        <f t="shared" si="9"/>
        <v>Eriocheir sinensis</v>
      </c>
      <c r="X35" s="175">
        <f t="shared" si="10"/>
        <v>0</v>
      </c>
      <c r="Y35" s="175">
        <f t="shared" si="11"/>
        <v>0</v>
      </c>
      <c r="Z35" s="175">
        <f t="shared" si="12"/>
        <v>0</v>
      </c>
      <c r="AA35" s="175">
        <f t="shared" si="13"/>
        <v>0</v>
      </c>
    </row>
    <row r="36" spans="4:27" ht="15" customHeight="1" x14ac:dyDescent="0.25">
      <c r="D36" s="170">
        <v>1</v>
      </c>
      <c r="E36" s="170">
        <f t="shared" si="3"/>
        <v>1</v>
      </c>
      <c r="F36" s="197" t="s">
        <v>319</v>
      </c>
      <c r="G36" s="197" t="s">
        <v>216</v>
      </c>
      <c r="H36" s="197" t="s">
        <v>217</v>
      </c>
      <c r="I36" s="182">
        <v>44369.37259259259</v>
      </c>
      <c r="J36" s="189" t="s">
        <v>117</v>
      </c>
      <c r="K36" s="189" t="s">
        <v>118</v>
      </c>
      <c r="L36" s="190" t="s">
        <v>117</v>
      </c>
      <c r="M36" s="190" t="s">
        <v>118</v>
      </c>
      <c r="N36" s="191">
        <v>2.6539999999999999</v>
      </c>
      <c r="O36" s="192" t="s">
        <v>117</v>
      </c>
      <c r="P36" s="192" t="s">
        <v>118</v>
      </c>
      <c r="Q36" s="193">
        <v>1.34</v>
      </c>
      <c r="R36" s="172" t="str">
        <f t="shared" si="4"/>
        <v>A</v>
      </c>
      <c r="S36" s="175">
        <f t="shared" si="5"/>
        <v>1</v>
      </c>
      <c r="T36" s="175">
        <f t="shared" si="6"/>
        <v>1</v>
      </c>
      <c r="U36" s="175">
        <f t="shared" si="7"/>
        <v>0</v>
      </c>
      <c r="V36" s="179" t="str">
        <f t="shared" si="8"/>
        <v>Eriocheir sinensis</v>
      </c>
      <c r="W36" s="179" t="str">
        <f t="shared" si="9"/>
        <v>Eriocheir sinensis</v>
      </c>
      <c r="X36" s="175">
        <f t="shared" si="10"/>
        <v>0</v>
      </c>
      <c r="Y36" s="175">
        <f t="shared" si="11"/>
        <v>0</v>
      </c>
      <c r="Z36" s="175">
        <f t="shared" si="12"/>
        <v>0</v>
      </c>
      <c r="AA36" s="175">
        <f t="shared" si="13"/>
        <v>0</v>
      </c>
    </row>
    <row r="37" spans="4:27" ht="15" customHeight="1" x14ac:dyDescent="0.25">
      <c r="D37" s="170">
        <v>1</v>
      </c>
      <c r="E37" s="170">
        <f t="shared" si="3"/>
        <v>0</v>
      </c>
      <c r="F37" s="197" t="s">
        <v>320</v>
      </c>
      <c r="G37" s="197" t="s">
        <v>216</v>
      </c>
      <c r="H37" s="197" t="s">
        <v>217</v>
      </c>
      <c r="I37" s="182">
        <v>44369.371712962966</v>
      </c>
      <c r="J37" s="189" t="s">
        <v>119</v>
      </c>
      <c r="K37" s="189" t="s">
        <v>120</v>
      </c>
      <c r="L37" s="190" t="s">
        <v>119</v>
      </c>
      <c r="M37" s="190" t="s">
        <v>120</v>
      </c>
      <c r="N37" s="191">
        <v>2.6389999999999998</v>
      </c>
      <c r="O37" s="192" t="s">
        <v>121</v>
      </c>
      <c r="P37" s="192" t="s">
        <v>122</v>
      </c>
      <c r="Q37" s="193">
        <v>1.7649999999999999</v>
      </c>
      <c r="R37" s="172" t="str">
        <f t="shared" si="4"/>
        <v>C</v>
      </c>
      <c r="S37" s="175">
        <f t="shared" si="5"/>
        <v>0</v>
      </c>
      <c r="T37" s="175">
        <f t="shared" si="6"/>
        <v>0</v>
      </c>
      <c r="U37" s="175">
        <f t="shared" si="7"/>
        <v>1</v>
      </c>
      <c r="V37" s="179" t="str">
        <f t="shared" si="8"/>
        <v>Faxonius immunis</v>
      </c>
      <c r="W37" s="179" t="str">
        <f t="shared" si="9"/>
        <v>Procambarus clarkii</v>
      </c>
      <c r="X37" s="175">
        <f t="shared" si="10"/>
        <v>0</v>
      </c>
      <c r="Y37" s="175">
        <f t="shared" si="11"/>
        <v>0</v>
      </c>
      <c r="Z37" s="175">
        <f t="shared" si="12"/>
        <v>0</v>
      </c>
      <c r="AA37" s="175">
        <f t="shared" si="13"/>
        <v>0</v>
      </c>
    </row>
    <row r="38" spans="4:27" ht="15" customHeight="1" x14ac:dyDescent="0.25">
      <c r="D38" s="170">
        <v>1</v>
      </c>
      <c r="E38" s="170">
        <f t="shared" si="3"/>
        <v>1</v>
      </c>
      <c r="F38" s="197" t="s">
        <v>321</v>
      </c>
      <c r="G38" s="197" t="s">
        <v>216</v>
      </c>
      <c r="H38" s="197" t="s">
        <v>217</v>
      </c>
      <c r="I38" s="182">
        <v>44365.404490740744</v>
      </c>
      <c r="J38" s="189" t="s">
        <v>119</v>
      </c>
      <c r="K38" s="189" t="s">
        <v>123</v>
      </c>
      <c r="L38" s="190" t="s">
        <v>119</v>
      </c>
      <c r="M38" s="190" t="s">
        <v>123</v>
      </c>
      <c r="N38" s="191">
        <v>2.3180000000000001</v>
      </c>
      <c r="O38" s="192" t="s">
        <v>119</v>
      </c>
      <c r="P38" s="192" t="s">
        <v>123</v>
      </c>
      <c r="Q38" s="193">
        <v>2.2759999999999998</v>
      </c>
      <c r="R38" s="172" t="str">
        <f t="shared" si="4"/>
        <v>A</v>
      </c>
      <c r="S38" s="175">
        <f t="shared" si="5"/>
        <v>1</v>
      </c>
      <c r="T38" s="175">
        <f t="shared" si="6"/>
        <v>1</v>
      </c>
      <c r="U38" s="175">
        <f t="shared" si="7"/>
        <v>0</v>
      </c>
      <c r="V38" s="179" t="str">
        <f t="shared" si="8"/>
        <v>Faxonius limosus</v>
      </c>
      <c r="W38" s="179" t="str">
        <f t="shared" si="9"/>
        <v>Faxonius limosus</v>
      </c>
      <c r="X38" s="175">
        <f t="shared" si="10"/>
        <v>0</v>
      </c>
      <c r="Y38" s="175">
        <f t="shared" si="11"/>
        <v>0</v>
      </c>
      <c r="Z38" s="175">
        <f t="shared" si="12"/>
        <v>0</v>
      </c>
      <c r="AA38" s="175">
        <f t="shared" si="13"/>
        <v>0</v>
      </c>
    </row>
    <row r="39" spans="4:27" ht="15" customHeight="1" x14ac:dyDescent="0.25">
      <c r="D39" s="170">
        <v>1</v>
      </c>
      <c r="E39" s="170">
        <f t="shared" si="3"/>
        <v>1</v>
      </c>
      <c r="F39" s="197" t="s">
        <v>322</v>
      </c>
      <c r="G39" s="197" t="s">
        <v>216</v>
      </c>
      <c r="H39" s="197" t="s">
        <v>217</v>
      </c>
      <c r="I39" s="182">
        <v>44365.396469907406</v>
      </c>
      <c r="J39" s="189" t="s">
        <v>119</v>
      </c>
      <c r="K39" s="189" t="s">
        <v>123</v>
      </c>
      <c r="L39" s="190" t="s">
        <v>119</v>
      </c>
      <c r="M39" s="190" t="s">
        <v>123</v>
      </c>
      <c r="N39" s="191">
        <v>2.4990000000000001</v>
      </c>
      <c r="O39" s="192" t="s">
        <v>119</v>
      </c>
      <c r="P39" s="192" t="s">
        <v>123</v>
      </c>
      <c r="Q39" s="193">
        <v>2.3109999999999999</v>
      </c>
      <c r="R39" s="172" t="str">
        <f t="shared" si="4"/>
        <v>A</v>
      </c>
      <c r="S39" s="175">
        <f t="shared" si="5"/>
        <v>1</v>
      </c>
      <c r="T39" s="175">
        <f t="shared" si="6"/>
        <v>1</v>
      </c>
      <c r="U39" s="175">
        <f t="shared" si="7"/>
        <v>0</v>
      </c>
      <c r="V39" s="179" t="str">
        <f t="shared" si="8"/>
        <v>Faxonius limosus</v>
      </c>
      <c r="W39" s="179" t="str">
        <f t="shared" si="9"/>
        <v>Faxonius limosus</v>
      </c>
      <c r="X39" s="175">
        <f t="shared" si="10"/>
        <v>0</v>
      </c>
      <c r="Y39" s="175">
        <f t="shared" si="11"/>
        <v>0</v>
      </c>
      <c r="Z39" s="175">
        <f t="shared" si="12"/>
        <v>0</v>
      </c>
      <c r="AA39" s="175">
        <f t="shared" si="13"/>
        <v>0</v>
      </c>
    </row>
    <row r="40" spans="4:27" ht="15" customHeight="1" x14ac:dyDescent="0.25">
      <c r="D40" s="170">
        <v>1</v>
      </c>
      <c r="E40" s="170">
        <f t="shared" si="3"/>
        <v>1</v>
      </c>
      <c r="F40" s="197" t="s">
        <v>323</v>
      </c>
      <c r="G40" s="197" t="s">
        <v>216</v>
      </c>
      <c r="H40" s="197" t="s">
        <v>217</v>
      </c>
      <c r="I40" s="182">
        <v>44365.397557870368</v>
      </c>
      <c r="J40" s="189" t="s">
        <v>119</v>
      </c>
      <c r="K40" s="189" t="s">
        <v>123</v>
      </c>
      <c r="L40" s="190" t="s">
        <v>119</v>
      </c>
      <c r="M40" s="190" t="s">
        <v>123</v>
      </c>
      <c r="N40" s="191">
        <v>2.4159999999999999</v>
      </c>
      <c r="O40" s="192" t="s">
        <v>119</v>
      </c>
      <c r="P40" s="192" t="s">
        <v>123</v>
      </c>
      <c r="Q40" s="193">
        <v>2.4039999999999999</v>
      </c>
      <c r="R40" s="172" t="str">
        <f t="shared" si="4"/>
        <v>A</v>
      </c>
      <c r="S40" s="175">
        <f t="shared" si="5"/>
        <v>1</v>
      </c>
      <c r="T40" s="175">
        <f t="shared" si="6"/>
        <v>1</v>
      </c>
      <c r="U40" s="175">
        <f t="shared" si="7"/>
        <v>0</v>
      </c>
      <c r="V40" s="179" t="str">
        <f t="shared" si="8"/>
        <v>Faxonius limosus</v>
      </c>
      <c r="W40" s="179" t="str">
        <f t="shared" si="9"/>
        <v>Faxonius limosus</v>
      </c>
      <c r="X40" s="175">
        <f t="shared" si="10"/>
        <v>0</v>
      </c>
      <c r="Y40" s="175">
        <f t="shared" si="11"/>
        <v>0</v>
      </c>
      <c r="Z40" s="175">
        <f t="shared" si="12"/>
        <v>0</v>
      </c>
      <c r="AA40" s="175">
        <f t="shared" si="13"/>
        <v>0</v>
      </c>
    </row>
    <row r="41" spans="4:27" ht="15" customHeight="1" x14ac:dyDescent="0.25">
      <c r="D41" s="170">
        <v>1</v>
      </c>
      <c r="E41" s="170">
        <f t="shared" si="3"/>
        <v>1</v>
      </c>
      <c r="F41" s="197" t="s">
        <v>324</v>
      </c>
      <c r="G41" s="197" t="s">
        <v>216</v>
      </c>
      <c r="H41" s="197" t="s">
        <v>217</v>
      </c>
      <c r="I41" s="182">
        <v>44365.40693287037</v>
      </c>
      <c r="J41" s="189" t="s">
        <v>119</v>
      </c>
      <c r="K41" s="189" t="s">
        <v>123</v>
      </c>
      <c r="L41" s="190" t="s">
        <v>119</v>
      </c>
      <c r="M41" s="190" t="s">
        <v>123</v>
      </c>
      <c r="N41" s="191">
        <v>2.577</v>
      </c>
      <c r="O41" s="192" t="s">
        <v>119</v>
      </c>
      <c r="P41" s="192" t="s">
        <v>123</v>
      </c>
      <c r="Q41" s="193">
        <v>2.5329999999999999</v>
      </c>
      <c r="R41" s="172" t="str">
        <f t="shared" si="4"/>
        <v>A</v>
      </c>
      <c r="S41" s="175">
        <f t="shared" si="5"/>
        <v>1</v>
      </c>
      <c r="T41" s="175">
        <f t="shared" si="6"/>
        <v>1</v>
      </c>
      <c r="U41" s="175">
        <f t="shared" si="7"/>
        <v>0</v>
      </c>
      <c r="V41" s="179" t="str">
        <f t="shared" si="8"/>
        <v>Faxonius limosus</v>
      </c>
      <c r="W41" s="179" t="str">
        <f t="shared" si="9"/>
        <v>Faxonius limosus</v>
      </c>
      <c r="X41" s="175">
        <f t="shared" si="10"/>
        <v>0</v>
      </c>
      <c r="Y41" s="175">
        <f t="shared" si="11"/>
        <v>0</v>
      </c>
      <c r="Z41" s="175">
        <f t="shared" si="12"/>
        <v>0</v>
      </c>
      <c r="AA41" s="175">
        <f t="shared" si="13"/>
        <v>0</v>
      </c>
    </row>
    <row r="42" spans="4:27" ht="15" customHeight="1" x14ac:dyDescent="0.25">
      <c r="D42" s="170">
        <v>1</v>
      </c>
      <c r="E42" s="170">
        <f t="shared" si="3"/>
        <v>1</v>
      </c>
      <c r="F42" s="197" t="s">
        <v>325</v>
      </c>
      <c r="G42" s="197" t="s">
        <v>216</v>
      </c>
      <c r="H42" s="197" t="s">
        <v>217</v>
      </c>
      <c r="I42" s="182">
        <v>44365.407905092594</v>
      </c>
      <c r="J42" s="189" t="s">
        <v>119</v>
      </c>
      <c r="K42" s="189" t="s">
        <v>123</v>
      </c>
      <c r="L42" s="190" t="s">
        <v>119</v>
      </c>
      <c r="M42" s="190" t="s">
        <v>123</v>
      </c>
      <c r="N42" s="191">
        <v>2.4409999999999998</v>
      </c>
      <c r="O42" s="192" t="s">
        <v>119</v>
      </c>
      <c r="P42" s="192" t="s">
        <v>123</v>
      </c>
      <c r="Q42" s="193">
        <v>2.3580000000000001</v>
      </c>
      <c r="R42" s="172" t="str">
        <f t="shared" si="4"/>
        <v>A</v>
      </c>
      <c r="S42" s="175">
        <f t="shared" si="5"/>
        <v>1</v>
      </c>
      <c r="T42" s="175">
        <f t="shared" si="6"/>
        <v>1</v>
      </c>
      <c r="U42" s="175">
        <f t="shared" si="7"/>
        <v>0</v>
      </c>
      <c r="V42" s="179" t="str">
        <f t="shared" si="8"/>
        <v>Faxonius limosus</v>
      </c>
      <c r="W42" s="179" t="str">
        <f t="shared" si="9"/>
        <v>Faxonius limosus</v>
      </c>
      <c r="X42" s="175">
        <f t="shared" si="10"/>
        <v>0</v>
      </c>
      <c r="Y42" s="175">
        <f t="shared" si="11"/>
        <v>0</v>
      </c>
      <c r="Z42" s="175">
        <f t="shared" si="12"/>
        <v>0</v>
      </c>
      <c r="AA42" s="175">
        <f t="shared" si="13"/>
        <v>0</v>
      </c>
    </row>
    <row r="43" spans="4:27" ht="15" customHeight="1" x14ac:dyDescent="0.25">
      <c r="D43" s="170">
        <v>1</v>
      </c>
      <c r="E43" s="170">
        <f t="shared" si="3"/>
        <v>1</v>
      </c>
      <c r="F43" s="197" t="s">
        <v>326</v>
      </c>
      <c r="G43" s="197" t="s">
        <v>216</v>
      </c>
      <c r="H43" s="197" t="s">
        <v>217</v>
      </c>
      <c r="I43" s="182">
        <v>44365.408634259256</v>
      </c>
      <c r="J43" s="189" t="s">
        <v>119</v>
      </c>
      <c r="K43" s="189" t="s">
        <v>123</v>
      </c>
      <c r="L43" s="190" t="s">
        <v>119</v>
      </c>
      <c r="M43" s="190" t="s">
        <v>123</v>
      </c>
      <c r="N43" s="191">
        <v>2.68</v>
      </c>
      <c r="O43" s="192" t="s">
        <v>119</v>
      </c>
      <c r="P43" s="192" t="s">
        <v>123</v>
      </c>
      <c r="Q43" s="193">
        <v>2.464</v>
      </c>
      <c r="R43" s="172" t="str">
        <f t="shared" si="4"/>
        <v>A</v>
      </c>
      <c r="S43" s="175">
        <f t="shared" si="5"/>
        <v>1</v>
      </c>
      <c r="T43" s="175">
        <f t="shared" si="6"/>
        <v>1</v>
      </c>
      <c r="U43" s="175">
        <f t="shared" si="7"/>
        <v>0</v>
      </c>
      <c r="V43" s="179" t="str">
        <f t="shared" si="8"/>
        <v>Faxonius limosus</v>
      </c>
      <c r="W43" s="179" t="str">
        <f t="shared" si="9"/>
        <v>Faxonius limosus</v>
      </c>
      <c r="X43" s="175">
        <f t="shared" si="10"/>
        <v>0</v>
      </c>
      <c r="Y43" s="175">
        <f t="shared" si="11"/>
        <v>0</v>
      </c>
      <c r="Z43" s="175">
        <f t="shared" si="12"/>
        <v>0</v>
      </c>
      <c r="AA43" s="175">
        <f t="shared" si="13"/>
        <v>0</v>
      </c>
    </row>
    <row r="44" spans="4:27" ht="15" customHeight="1" x14ac:dyDescent="0.25">
      <c r="D44" s="170">
        <v>1</v>
      </c>
      <c r="E44" s="170">
        <f t="shared" si="3"/>
        <v>1</v>
      </c>
      <c r="F44" s="197" t="s">
        <v>327</v>
      </c>
      <c r="G44" s="197" t="s">
        <v>216</v>
      </c>
      <c r="H44" s="197" t="s">
        <v>217</v>
      </c>
      <c r="I44" s="182">
        <v>44365.40929398148</v>
      </c>
      <c r="J44" s="189" t="s">
        <v>119</v>
      </c>
      <c r="K44" s="189" t="s">
        <v>123</v>
      </c>
      <c r="L44" s="190" t="s">
        <v>119</v>
      </c>
      <c r="M44" s="190" t="s">
        <v>123</v>
      </c>
      <c r="N44" s="191">
        <v>2.6840000000000002</v>
      </c>
      <c r="O44" s="192" t="s">
        <v>119</v>
      </c>
      <c r="P44" s="192" t="s">
        <v>123</v>
      </c>
      <c r="Q44" s="193">
        <v>2.347</v>
      </c>
      <c r="R44" s="172" t="str">
        <f t="shared" si="4"/>
        <v>A</v>
      </c>
      <c r="S44" s="175">
        <f t="shared" si="5"/>
        <v>1</v>
      </c>
      <c r="T44" s="175">
        <f t="shared" si="6"/>
        <v>1</v>
      </c>
      <c r="U44" s="175">
        <f t="shared" si="7"/>
        <v>0</v>
      </c>
      <c r="V44" s="179" t="str">
        <f t="shared" si="8"/>
        <v>Faxonius limosus</v>
      </c>
      <c r="W44" s="179" t="str">
        <f t="shared" si="9"/>
        <v>Faxonius limosus</v>
      </c>
      <c r="X44" s="175">
        <f t="shared" si="10"/>
        <v>0</v>
      </c>
      <c r="Y44" s="175">
        <f t="shared" si="11"/>
        <v>0</v>
      </c>
      <c r="Z44" s="175">
        <f t="shared" si="12"/>
        <v>0</v>
      </c>
      <c r="AA44" s="175">
        <f t="shared" si="13"/>
        <v>0</v>
      </c>
    </row>
    <row r="45" spans="4:27" ht="15" customHeight="1" x14ac:dyDescent="0.25">
      <c r="D45" s="170">
        <v>1</v>
      </c>
      <c r="E45" s="170">
        <f t="shared" si="3"/>
        <v>1</v>
      </c>
      <c r="F45" s="197" t="s">
        <v>328</v>
      </c>
      <c r="G45" s="197" t="s">
        <v>216</v>
      </c>
      <c r="H45" s="197" t="s">
        <v>217</v>
      </c>
      <c r="I45" s="182">
        <v>44365.410613425927</v>
      </c>
      <c r="J45" s="189" t="s">
        <v>119</v>
      </c>
      <c r="K45" s="189" t="s">
        <v>123</v>
      </c>
      <c r="L45" s="190" t="s">
        <v>119</v>
      </c>
      <c r="M45" s="190" t="s">
        <v>123</v>
      </c>
      <c r="N45" s="191">
        <v>2.5739999999999998</v>
      </c>
      <c r="O45" s="192" t="s">
        <v>119</v>
      </c>
      <c r="P45" s="192" t="s">
        <v>123</v>
      </c>
      <c r="Q45" s="193">
        <v>2.34</v>
      </c>
      <c r="R45" s="172" t="str">
        <f t="shared" si="4"/>
        <v>A</v>
      </c>
      <c r="S45" s="175">
        <f t="shared" si="5"/>
        <v>1</v>
      </c>
      <c r="T45" s="175">
        <f t="shared" si="6"/>
        <v>1</v>
      </c>
      <c r="U45" s="175">
        <f t="shared" si="7"/>
        <v>0</v>
      </c>
      <c r="V45" s="179" t="str">
        <f t="shared" si="8"/>
        <v>Faxonius limosus</v>
      </c>
      <c r="W45" s="179" t="str">
        <f t="shared" si="9"/>
        <v>Faxonius limosus</v>
      </c>
      <c r="X45" s="175">
        <f t="shared" si="10"/>
        <v>0</v>
      </c>
      <c r="Y45" s="175">
        <f t="shared" si="11"/>
        <v>0</v>
      </c>
      <c r="Z45" s="175">
        <f t="shared" si="12"/>
        <v>0</v>
      </c>
      <c r="AA45" s="175">
        <f t="shared" si="13"/>
        <v>0</v>
      </c>
    </row>
    <row r="46" spans="4:27" ht="15" customHeight="1" x14ac:dyDescent="0.25">
      <c r="D46" s="170">
        <v>1</v>
      </c>
      <c r="E46" s="170">
        <f t="shared" si="3"/>
        <v>1</v>
      </c>
      <c r="F46" s="197" t="s">
        <v>329</v>
      </c>
      <c r="G46" s="197" t="s">
        <v>216</v>
      </c>
      <c r="H46" s="197" t="s">
        <v>217</v>
      </c>
      <c r="I46" s="182">
        <v>44365.411076388889</v>
      </c>
      <c r="J46" s="189" t="s">
        <v>119</v>
      </c>
      <c r="K46" s="189" t="s">
        <v>123</v>
      </c>
      <c r="L46" s="190" t="s">
        <v>119</v>
      </c>
      <c r="M46" s="190" t="s">
        <v>123</v>
      </c>
      <c r="N46" s="191">
        <v>2.5129999999999999</v>
      </c>
      <c r="O46" s="192" t="s">
        <v>119</v>
      </c>
      <c r="P46" s="192" t="s">
        <v>123</v>
      </c>
      <c r="Q46" s="193">
        <v>2.1779999999999999</v>
      </c>
      <c r="R46" s="172" t="str">
        <f t="shared" si="4"/>
        <v>A</v>
      </c>
      <c r="S46" s="175">
        <f t="shared" si="5"/>
        <v>1</v>
      </c>
      <c r="T46" s="175">
        <f t="shared" si="6"/>
        <v>1</v>
      </c>
      <c r="U46" s="175">
        <f t="shared" si="7"/>
        <v>0</v>
      </c>
      <c r="V46" s="179" t="str">
        <f t="shared" si="8"/>
        <v>Faxonius limosus</v>
      </c>
      <c r="W46" s="179" t="str">
        <f t="shared" si="9"/>
        <v>Faxonius limosus</v>
      </c>
      <c r="X46" s="175">
        <f t="shared" si="10"/>
        <v>0</v>
      </c>
      <c r="Y46" s="175">
        <f t="shared" si="11"/>
        <v>0</v>
      </c>
      <c r="Z46" s="175">
        <f t="shared" si="12"/>
        <v>0</v>
      </c>
      <c r="AA46" s="175">
        <f t="shared" si="13"/>
        <v>0</v>
      </c>
    </row>
    <row r="47" spans="4:27" ht="15" customHeight="1" x14ac:dyDescent="0.25">
      <c r="D47" s="170">
        <v>1</v>
      </c>
      <c r="E47" s="170">
        <f t="shared" si="3"/>
        <v>1</v>
      </c>
      <c r="F47" s="197" t="s">
        <v>330</v>
      </c>
      <c r="G47" s="197" t="s">
        <v>216</v>
      </c>
      <c r="H47" s="197" t="s">
        <v>217</v>
      </c>
      <c r="I47" s="182">
        <v>44365.411562499998</v>
      </c>
      <c r="J47" s="189" t="s">
        <v>119</v>
      </c>
      <c r="K47" s="189" t="s">
        <v>123</v>
      </c>
      <c r="L47" s="190" t="s">
        <v>119</v>
      </c>
      <c r="M47" s="190" t="s">
        <v>123</v>
      </c>
      <c r="N47" s="191">
        <v>2.6579999999999999</v>
      </c>
      <c r="O47" s="192" t="s">
        <v>119</v>
      </c>
      <c r="P47" s="192" t="s">
        <v>123</v>
      </c>
      <c r="Q47" s="193">
        <v>2.3319999999999999</v>
      </c>
      <c r="R47" s="172" t="str">
        <f t="shared" si="4"/>
        <v>A</v>
      </c>
      <c r="S47" s="175">
        <f t="shared" si="5"/>
        <v>1</v>
      </c>
      <c r="T47" s="175">
        <f t="shared" si="6"/>
        <v>1</v>
      </c>
      <c r="U47" s="175">
        <f t="shared" si="7"/>
        <v>0</v>
      </c>
      <c r="V47" s="179" t="str">
        <f t="shared" si="8"/>
        <v>Faxonius limosus</v>
      </c>
      <c r="W47" s="179" t="str">
        <f t="shared" si="9"/>
        <v>Faxonius limosus</v>
      </c>
      <c r="X47" s="175">
        <f t="shared" si="10"/>
        <v>0</v>
      </c>
      <c r="Y47" s="175">
        <f t="shared" si="11"/>
        <v>0</v>
      </c>
      <c r="Z47" s="175">
        <f t="shared" si="12"/>
        <v>0</v>
      </c>
      <c r="AA47" s="175">
        <f t="shared" si="13"/>
        <v>0</v>
      </c>
    </row>
    <row r="48" spans="4:27" ht="15" customHeight="1" x14ac:dyDescent="0.25">
      <c r="D48" s="170">
        <v>1</v>
      </c>
      <c r="E48" s="170">
        <f t="shared" si="3"/>
        <v>1</v>
      </c>
      <c r="F48" s="197" t="s">
        <v>331</v>
      </c>
      <c r="G48" s="197" t="s">
        <v>216</v>
      </c>
      <c r="H48" s="197" t="s">
        <v>217</v>
      </c>
      <c r="I48" s="182">
        <v>44379.553252314814</v>
      </c>
      <c r="J48" s="189" t="s">
        <v>119</v>
      </c>
      <c r="K48" s="189" t="s">
        <v>123</v>
      </c>
      <c r="L48" s="190" t="s">
        <v>119</v>
      </c>
      <c r="M48" s="190" t="s">
        <v>123</v>
      </c>
      <c r="N48" s="191">
        <v>2.1579999999999999</v>
      </c>
      <c r="O48" s="192" t="s">
        <v>119</v>
      </c>
      <c r="P48" s="192" t="s">
        <v>123</v>
      </c>
      <c r="Q48" s="193">
        <v>2.0099999999999998</v>
      </c>
      <c r="R48" s="172" t="str">
        <f t="shared" si="4"/>
        <v>A</v>
      </c>
      <c r="S48" s="175">
        <f t="shared" si="5"/>
        <v>1</v>
      </c>
      <c r="T48" s="175">
        <f t="shared" si="6"/>
        <v>1</v>
      </c>
      <c r="U48" s="175">
        <f t="shared" si="7"/>
        <v>0</v>
      </c>
      <c r="V48" s="179" t="str">
        <f t="shared" si="8"/>
        <v>Faxonius limosus</v>
      </c>
      <c r="W48" s="179" t="str">
        <f t="shared" si="9"/>
        <v>Faxonius limosus</v>
      </c>
      <c r="X48" s="175">
        <f t="shared" si="10"/>
        <v>0</v>
      </c>
      <c r="Y48" s="175">
        <f t="shared" si="11"/>
        <v>0</v>
      </c>
      <c r="Z48" s="175">
        <f t="shared" si="12"/>
        <v>0</v>
      </c>
      <c r="AA48" s="175">
        <f t="shared" si="13"/>
        <v>0</v>
      </c>
    </row>
    <row r="49" spans="4:27" ht="15" customHeight="1" x14ac:dyDescent="0.25">
      <c r="D49" s="170">
        <v>1</v>
      </c>
      <c r="E49" s="170">
        <f t="shared" si="3"/>
        <v>1</v>
      </c>
      <c r="F49" s="197" t="s">
        <v>332</v>
      </c>
      <c r="G49" s="197" t="s">
        <v>216</v>
      </c>
      <c r="H49" s="197" t="s">
        <v>217</v>
      </c>
      <c r="I49" s="182">
        <v>44379.55363425926</v>
      </c>
      <c r="J49" s="189" t="s">
        <v>119</v>
      </c>
      <c r="K49" s="189" t="s">
        <v>123</v>
      </c>
      <c r="L49" s="190" t="s">
        <v>119</v>
      </c>
      <c r="M49" s="190" t="s">
        <v>123</v>
      </c>
      <c r="N49" s="191">
        <v>2.5</v>
      </c>
      <c r="O49" s="192" t="s">
        <v>119</v>
      </c>
      <c r="P49" s="192" t="s">
        <v>123</v>
      </c>
      <c r="Q49" s="193">
        <v>2.302</v>
      </c>
      <c r="R49" s="172" t="str">
        <f t="shared" si="4"/>
        <v>A</v>
      </c>
      <c r="S49" s="175">
        <f t="shared" si="5"/>
        <v>1</v>
      </c>
      <c r="T49" s="175">
        <f t="shared" si="6"/>
        <v>1</v>
      </c>
      <c r="U49" s="175">
        <f t="shared" si="7"/>
        <v>0</v>
      </c>
      <c r="V49" s="179" t="str">
        <f t="shared" si="8"/>
        <v>Faxonius limosus</v>
      </c>
      <c r="W49" s="179" t="str">
        <f t="shared" si="9"/>
        <v>Faxonius limosus</v>
      </c>
      <c r="X49" s="175">
        <f t="shared" si="10"/>
        <v>0</v>
      </c>
      <c r="Y49" s="175">
        <f t="shared" si="11"/>
        <v>0</v>
      </c>
      <c r="Z49" s="175">
        <f t="shared" si="12"/>
        <v>0</v>
      </c>
      <c r="AA49" s="175">
        <f t="shared" si="13"/>
        <v>0</v>
      </c>
    </row>
    <row r="50" spans="4:27" ht="15" customHeight="1" x14ac:dyDescent="0.25">
      <c r="D50" s="170">
        <v>1</v>
      </c>
      <c r="E50" s="170">
        <f t="shared" si="3"/>
        <v>1</v>
      </c>
      <c r="F50" s="197" t="s">
        <v>333</v>
      </c>
      <c r="G50" s="197" t="s">
        <v>216</v>
      </c>
      <c r="H50" s="197" t="s">
        <v>217</v>
      </c>
      <c r="I50" s="182">
        <v>44379.554282407407</v>
      </c>
      <c r="J50" s="189" t="s">
        <v>119</v>
      </c>
      <c r="K50" s="189" t="s">
        <v>123</v>
      </c>
      <c r="L50" s="190" t="s">
        <v>119</v>
      </c>
      <c r="M50" s="190" t="s">
        <v>123</v>
      </c>
      <c r="N50" s="191">
        <v>2.1680000000000001</v>
      </c>
      <c r="O50" s="192" t="s">
        <v>119</v>
      </c>
      <c r="P50" s="192" t="s">
        <v>123</v>
      </c>
      <c r="Q50" s="193">
        <v>2.121</v>
      </c>
      <c r="R50" s="172" t="str">
        <f t="shared" si="4"/>
        <v>A</v>
      </c>
      <c r="S50" s="175">
        <f t="shared" si="5"/>
        <v>1</v>
      </c>
      <c r="T50" s="175">
        <f t="shared" si="6"/>
        <v>1</v>
      </c>
      <c r="U50" s="175">
        <f t="shared" si="7"/>
        <v>0</v>
      </c>
      <c r="V50" s="179" t="str">
        <f t="shared" si="8"/>
        <v>Faxonius limosus</v>
      </c>
      <c r="W50" s="179" t="str">
        <f t="shared" si="9"/>
        <v>Faxonius limosus</v>
      </c>
      <c r="X50" s="175">
        <f t="shared" si="10"/>
        <v>0</v>
      </c>
      <c r="Y50" s="175">
        <f t="shared" si="11"/>
        <v>0</v>
      </c>
      <c r="Z50" s="175">
        <f t="shared" si="12"/>
        <v>0</v>
      </c>
      <c r="AA50" s="175">
        <f t="shared" si="13"/>
        <v>0</v>
      </c>
    </row>
    <row r="51" spans="4:27" ht="15" customHeight="1" x14ac:dyDescent="0.25">
      <c r="D51" s="170">
        <v>1</v>
      </c>
      <c r="E51" s="170">
        <f t="shared" si="3"/>
        <v>1</v>
      </c>
      <c r="F51" s="197" t="s">
        <v>334</v>
      </c>
      <c r="G51" s="197" t="s">
        <v>216</v>
      </c>
      <c r="H51" s="197" t="s">
        <v>217</v>
      </c>
      <c r="I51" s="182">
        <v>44379.554456018515</v>
      </c>
      <c r="J51" s="189" t="s">
        <v>119</v>
      </c>
      <c r="K51" s="189" t="s">
        <v>123</v>
      </c>
      <c r="L51" s="190" t="s">
        <v>119</v>
      </c>
      <c r="M51" s="190" t="s">
        <v>123</v>
      </c>
      <c r="N51" s="191">
        <v>2.5659999999999998</v>
      </c>
      <c r="O51" s="192" t="s">
        <v>119</v>
      </c>
      <c r="P51" s="192" t="s">
        <v>123</v>
      </c>
      <c r="Q51" s="193">
        <v>2.3769999999999998</v>
      </c>
      <c r="R51" s="172" t="str">
        <f t="shared" si="4"/>
        <v>A</v>
      </c>
      <c r="S51" s="175">
        <f t="shared" si="5"/>
        <v>1</v>
      </c>
      <c r="T51" s="175">
        <f t="shared" si="6"/>
        <v>1</v>
      </c>
      <c r="U51" s="175">
        <f t="shared" si="7"/>
        <v>0</v>
      </c>
      <c r="V51" s="179" t="str">
        <f t="shared" si="8"/>
        <v>Faxonius limosus</v>
      </c>
      <c r="W51" s="179" t="str">
        <f t="shared" si="9"/>
        <v>Faxonius limosus</v>
      </c>
      <c r="X51" s="175">
        <f t="shared" si="10"/>
        <v>0</v>
      </c>
      <c r="Y51" s="175">
        <f t="shared" si="11"/>
        <v>0</v>
      </c>
      <c r="Z51" s="175">
        <f t="shared" si="12"/>
        <v>0</v>
      </c>
      <c r="AA51" s="175">
        <f t="shared" si="13"/>
        <v>0</v>
      </c>
    </row>
    <row r="52" spans="4:27" ht="15" customHeight="1" x14ac:dyDescent="0.25">
      <c r="D52" s="170">
        <v>1</v>
      </c>
      <c r="E52" s="170">
        <f t="shared" si="3"/>
        <v>1</v>
      </c>
      <c r="F52" s="197" t="s">
        <v>335</v>
      </c>
      <c r="G52" s="197" t="s">
        <v>216</v>
      </c>
      <c r="H52" s="197" t="s">
        <v>217</v>
      </c>
      <c r="I52" s="182">
        <v>44379.557372685187</v>
      </c>
      <c r="J52" s="189" t="s">
        <v>119</v>
      </c>
      <c r="K52" s="189" t="s">
        <v>123</v>
      </c>
      <c r="L52" s="190" t="s">
        <v>119</v>
      </c>
      <c r="M52" s="190" t="s">
        <v>123</v>
      </c>
      <c r="N52" s="191">
        <v>2.6909999999999998</v>
      </c>
      <c r="O52" s="192" t="s">
        <v>119</v>
      </c>
      <c r="P52" s="192" t="s">
        <v>123</v>
      </c>
      <c r="Q52" s="193">
        <v>2.512</v>
      </c>
      <c r="R52" s="172" t="str">
        <f t="shared" si="4"/>
        <v>A</v>
      </c>
      <c r="S52" s="175">
        <f t="shared" si="5"/>
        <v>1</v>
      </c>
      <c r="T52" s="175">
        <f t="shared" si="6"/>
        <v>1</v>
      </c>
      <c r="U52" s="175">
        <f t="shared" si="7"/>
        <v>0</v>
      </c>
      <c r="V52" s="179" t="str">
        <f t="shared" si="8"/>
        <v>Faxonius limosus</v>
      </c>
      <c r="W52" s="179" t="str">
        <f t="shared" si="9"/>
        <v>Faxonius limosus</v>
      </c>
      <c r="X52" s="175">
        <f t="shared" si="10"/>
        <v>0</v>
      </c>
      <c r="Y52" s="175">
        <f t="shared" si="11"/>
        <v>0</v>
      </c>
      <c r="Z52" s="175">
        <f t="shared" si="12"/>
        <v>0</v>
      </c>
      <c r="AA52" s="175">
        <f t="shared" si="13"/>
        <v>0</v>
      </c>
    </row>
    <row r="53" spans="4:27" ht="15" customHeight="1" x14ac:dyDescent="0.25">
      <c r="D53" s="170">
        <v>1</v>
      </c>
      <c r="E53" s="170">
        <f t="shared" si="3"/>
        <v>1</v>
      </c>
      <c r="F53" s="197" t="s">
        <v>336</v>
      </c>
      <c r="G53" s="197" t="s">
        <v>216</v>
      </c>
      <c r="H53" s="197" t="s">
        <v>217</v>
      </c>
      <c r="I53" s="182">
        <v>44379.555972222224</v>
      </c>
      <c r="J53" s="189" t="s">
        <v>119</v>
      </c>
      <c r="K53" s="189" t="s">
        <v>123</v>
      </c>
      <c r="L53" s="190" t="s">
        <v>119</v>
      </c>
      <c r="M53" s="190" t="s">
        <v>123</v>
      </c>
      <c r="N53" s="191">
        <v>2.7189999999999999</v>
      </c>
      <c r="O53" s="192" t="s">
        <v>119</v>
      </c>
      <c r="P53" s="192" t="s">
        <v>123</v>
      </c>
      <c r="Q53" s="193">
        <v>2.528</v>
      </c>
      <c r="R53" s="172" t="str">
        <f t="shared" si="4"/>
        <v>A</v>
      </c>
      <c r="S53" s="175">
        <f t="shared" si="5"/>
        <v>1</v>
      </c>
      <c r="T53" s="175">
        <f t="shared" si="6"/>
        <v>1</v>
      </c>
      <c r="U53" s="175">
        <f t="shared" si="7"/>
        <v>0</v>
      </c>
      <c r="V53" s="179" t="str">
        <f t="shared" si="8"/>
        <v>Faxonius limosus</v>
      </c>
      <c r="W53" s="179" t="str">
        <f t="shared" si="9"/>
        <v>Faxonius limosus</v>
      </c>
      <c r="X53" s="175">
        <f t="shared" si="10"/>
        <v>0</v>
      </c>
      <c r="Y53" s="175">
        <f t="shared" si="11"/>
        <v>0</v>
      </c>
      <c r="Z53" s="175">
        <f t="shared" si="12"/>
        <v>0</v>
      </c>
      <c r="AA53" s="175">
        <f t="shared" si="13"/>
        <v>0</v>
      </c>
    </row>
    <row r="54" spans="4:27" ht="15" customHeight="1" x14ac:dyDescent="0.25">
      <c r="D54" s="170">
        <v>1</v>
      </c>
      <c r="E54" s="170">
        <f t="shared" si="3"/>
        <v>1</v>
      </c>
      <c r="F54" s="197" t="s">
        <v>337</v>
      </c>
      <c r="G54" s="197" t="s">
        <v>216</v>
      </c>
      <c r="H54" s="197" t="s">
        <v>217</v>
      </c>
      <c r="I54" s="182">
        <v>44379.55641203704</v>
      </c>
      <c r="J54" s="189" t="s">
        <v>119</v>
      </c>
      <c r="K54" s="189" t="s">
        <v>123</v>
      </c>
      <c r="L54" s="190" t="s">
        <v>119</v>
      </c>
      <c r="M54" s="190" t="s">
        <v>123</v>
      </c>
      <c r="N54" s="191">
        <v>2.4540000000000002</v>
      </c>
      <c r="O54" s="192" t="s">
        <v>119</v>
      </c>
      <c r="P54" s="192" t="s">
        <v>123</v>
      </c>
      <c r="Q54" s="193">
        <v>2.3180000000000001</v>
      </c>
      <c r="R54" s="172" t="str">
        <f t="shared" si="4"/>
        <v>A</v>
      </c>
      <c r="S54" s="175">
        <f t="shared" si="5"/>
        <v>1</v>
      </c>
      <c r="T54" s="175">
        <f t="shared" si="6"/>
        <v>1</v>
      </c>
      <c r="U54" s="175">
        <f t="shared" si="7"/>
        <v>0</v>
      </c>
      <c r="V54" s="179" t="str">
        <f t="shared" si="8"/>
        <v>Faxonius limosus</v>
      </c>
      <c r="W54" s="179" t="str">
        <f t="shared" si="9"/>
        <v>Faxonius limosus</v>
      </c>
      <c r="X54" s="175">
        <f t="shared" si="10"/>
        <v>0</v>
      </c>
      <c r="Y54" s="175">
        <f t="shared" si="11"/>
        <v>0</v>
      </c>
      <c r="Z54" s="175">
        <f t="shared" si="12"/>
        <v>0</v>
      </c>
      <c r="AA54" s="175">
        <f t="shared" si="13"/>
        <v>0</v>
      </c>
    </row>
    <row r="55" spans="4:27" ht="15" customHeight="1" x14ac:dyDescent="0.25">
      <c r="D55" s="170">
        <v>1</v>
      </c>
      <c r="E55" s="170">
        <f t="shared" si="3"/>
        <v>1</v>
      </c>
      <c r="F55" s="197" t="s">
        <v>338</v>
      </c>
      <c r="G55" s="197" t="s">
        <v>216</v>
      </c>
      <c r="H55" s="197" t="s">
        <v>217</v>
      </c>
      <c r="I55" s="182">
        <v>44379.55678240741</v>
      </c>
      <c r="J55" s="189" t="s">
        <v>119</v>
      </c>
      <c r="K55" s="189" t="s">
        <v>123</v>
      </c>
      <c r="L55" s="190" t="s">
        <v>119</v>
      </c>
      <c r="M55" s="190" t="s">
        <v>123</v>
      </c>
      <c r="N55" s="191">
        <v>2.738</v>
      </c>
      <c r="O55" s="192" t="s">
        <v>119</v>
      </c>
      <c r="P55" s="192" t="s">
        <v>123</v>
      </c>
      <c r="Q55" s="193">
        <v>2.5019999999999998</v>
      </c>
      <c r="R55" s="172" t="str">
        <f t="shared" si="4"/>
        <v>A</v>
      </c>
      <c r="S55" s="175">
        <f t="shared" si="5"/>
        <v>1</v>
      </c>
      <c r="T55" s="175">
        <f t="shared" si="6"/>
        <v>1</v>
      </c>
      <c r="U55" s="175">
        <f t="shared" si="7"/>
        <v>0</v>
      </c>
      <c r="V55" s="179" t="str">
        <f t="shared" si="8"/>
        <v>Faxonius limosus</v>
      </c>
      <c r="W55" s="179" t="str">
        <f t="shared" si="9"/>
        <v>Faxonius limosus</v>
      </c>
      <c r="X55" s="175">
        <f t="shared" si="10"/>
        <v>0</v>
      </c>
      <c r="Y55" s="175">
        <f t="shared" si="11"/>
        <v>0</v>
      </c>
      <c r="Z55" s="175">
        <f t="shared" si="12"/>
        <v>0</v>
      </c>
      <c r="AA55" s="175">
        <f t="shared" si="13"/>
        <v>0</v>
      </c>
    </row>
    <row r="56" spans="4:27" ht="15" customHeight="1" x14ac:dyDescent="0.25">
      <c r="D56" s="170">
        <v>1</v>
      </c>
      <c r="E56" s="170">
        <f t="shared" si="3"/>
        <v>1</v>
      </c>
      <c r="F56" s="197" t="s">
        <v>339</v>
      </c>
      <c r="G56" s="197" t="s">
        <v>216</v>
      </c>
      <c r="H56" s="197" t="s">
        <v>217</v>
      </c>
      <c r="I56" s="182">
        <v>44379.556886574072</v>
      </c>
      <c r="J56" s="189" t="s">
        <v>119</v>
      </c>
      <c r="K56" s="189" t="s">
        <v>123</v>
      </c>
      <c r="L56" s="190" t="s">
        <v>119</v>
      </c>
      <c r="M56" s="190" t="s">
        <v>123</v>
      </c>
      <c r="N56" s="191">
        <v>2.4870000000000001</v>
      </c>
      <c r="O56" s="192" t="s">
        <v>119</v>
      </c>
      <c r="P56" s="192" t="s">
        <v>123</v>
      </c>
      <c r="Q56" s="193">
        <v>2.0289999999999999</v>
      </c>
      <c r="R56" s="172" t="str">
        <f t="shared" si="4"/>
        <v>A</v>
      </c>
      <c r="S56" s="175">
        <f t="shared" si="5"/>
        <v>1</v>
      </c>
      <c r="T56" s="175">
        <f t="shared" si="6"/>
        <v>1</v>
      </c>
      <c r="U56" s="175">
        <f t="shared" si="7"/>
        <v>0</v>
      </c>
      <c r="V56" s="179" t="str">
        <f t="shared" si="8"/>
        <v>Faxonius limosus</v>
      </c>
      <c r="W56" s="179" t="str">
        <f t="shared" si="9"/>
        <v>Faxonius limosus</v>
      </c>
      <c r="X56" s="175">
        <f t="shared" si="10"/>
        <v>0</v>
      </c>
      <c r="Y56" s="175">
        <f t="shared" si="11"/>
        <v>0</v>
      </c>
      <c r="Z56" s="175">
        <f t="shared" si="12"/>
        <v>0</v>
      </c>
      <c r="AA56" s="175">
        <f t="shared" si="13"/>
        <v>0</v>
      </c>
    </row>
    <row r="57" spans="4:27" ht="15" customHeight="1" x14ac:dyDescent="0.25">
      <c r="D57" s="170">
        <v>1</v>
      </c>
      <c r="E57" s="170">
        <f t="shared" si="3"/>
        <v>1</v>
      </c>
      <c r="F57" s="197" t="s">
        <v>340</v>
      </c>
      <c r="G57" s="197" t="s">
        <v>216</v>
      </c>
      <c r="H57" s="197" t="s">
        <v>217</v>
      </c>
      <c r="I57" s="182">
        <v>44365.403749999998</v>
      </c>
      <c r="J57" s="189" t="s">
        <v>119</v>
      </c>
      <c r="K57" s="189" t="s">
        <v>123</v>
      </c>
      <c r="L57" s="190" t="s">
        <v>119</v>
      </c>
      <c r="M57" s="190" t="s">
        <v>123</v>
      </c>
      <c r="N57" s="191">
        <v>2.5499999999999998</v>
      </c>
      <c r="O57" s="192" t="s">
        <v>119</v>
      </c>
      <c r="P57" s="192" t="s">
        <v>123</v>
      </c>
      <c r="Q57" s="193">
        <v>2.3639999999999999</v>
      </c>
      <c r="R57" s="172" t="str">
        <f t="shared" si="4"/>
        <v>A</v>
      </c>
      <c r="S57" s="175">
        <f t="shared" si="5"/>
        <v>1</v>
      </c>
      <c r="T57" s="175">
        <f t="shared" si="6"/>
        <v>1</v>
      </c>
      <c r="U57" s="175">
        <f t="shared" si="7"/>
        <v>0</v>
      </c>
      <c r="V57" s="179" t="str">
        <f t="shared" si="8"/>
        <v>Faxonius limosus</v>
      </c>
      <c r="W57" s="179" t="str">
        <f t="shared" si="9"/>
        <v>Faxonius limosus</v>
      </c>
      <c r="X57" s="175">
        <f t="shared" si="10"/>
        <v>0</v>
      </c>
      <c r="Y57" s="175">
        <f t="shared" si="11"/>
        <v>0</v>
      </c>
      <c r="Z57" s="175">
        <f t="shared" si="12"/>
        <v>0</v>
      </c>
      <c r="AA57" s="175">
        <f t="shared" si="13"/>
        <v>0</v>
      </c>
    </row>
    <row r="58" spans="4:27" ht="15" customHeight="1" x14ac:dyDescent="0.25">
      <c r="D58" s="170">
        <v>1</v>
      </c>
      <c r="E58" s="170">
        <f t="shared" si="3"/>
        <v>1</v>
      </c>
      <c r="F58" s="197" t="s">
        <v>341</v>
      </c>
      <c r="G58" s="197" t="s">
        <v>216</v>
      </c>
      <c r="H58" s="197" t="s">
        <v>217</v>
      </c>
      <c r="I58" s="182">
        <v>44365.40483796296</v>
      </c>
      <c r="J58" s="189" t="s">
        <v>119</v>
      </c>
      <c r="K58" s="189" t="s">
        <v>123</v>
      </c>
      <c r="L58" s="190" t="s">
        <v>119</v>
      </c>
      <c r="M58" s="190" t="s">
        <v>123</v>
      </c>
      <c r="N58" s="191">
        <v>2.5819999999999999</v>
      </c>
      <c r="O58" s="192" t="s">
        <v>119</v>
      </c>
      <c r="P58" s="192" t="s">
        <v>123</v>
      </c>
      <c r="Q58" s="193">
        <v>2.4020000000000001</v>
      </c>
      <c r="R58" s="172" t="str">
        <f t="shared" si="4"/>
        <v>A</v>
      </c>
      <c r="S58" s="175">
        <f t="shared" si="5"/>
        <v>1</v>
      </c>
      <c r="T58" s="175">
        <f t="shared" si="6"/>
        <v>1</v>
      </c>
      <c r="U58" s="175">
        <f t="shared" si="7"/>
        <v>0</v>
      </c>
      <c r="V58" s="179" t="str">
        <f t="shared" si="8"/>
        <v>Faxonius limosus</v>
      </c>
      <c r="W58" s="179" t="str">
        <f t="shared" si="9"/>
        <v>Faxonius limosus</v>
      </c>
      <c r="X58" s="175">
        <f t="shared" si="10"/>
        <v>0</v>
      </c>
      <c r="Y58" s="175">
        <f t="shared" si="11"/>
        <v>0</v>
      </c>
      <c r="Z58" s="175">
        <f t="shared" si="12"/>
        <v>0</v>
      </c>
      <c r="AA58" s="175">
        <f t="shared" si="13"/>
        <v>0</v>
      </c>
    </row>
    <row r="59" spans="4:27" ht="15" customHeight="1" x14ac:dyDescent="0.25">
      <c r="D59" s="170">
        <v>1</v>
      </c>
      <c r="E59" s="170">
        <f t="shared" si="3"/>
        <v>1</v>
      </c>
      <c r="F59" s="197" t="s">
        <v>342</v>
      </c>
      <c r="G59" s="197" t="s">
        <v>216</v>
      </c>
      <c r="H59" s="197" t="s">
        <v>217</v>
      </c>
      <c r="I59" s="182">
        <v>44365.397222222222</v>
      </c>
      <c r="J59" s="189" t="s">
        <v>119</v>
      </c>
      <c r="K59" s="189" t="s">
        <v>123</v>
      </c>
      <c r="L59" s="190" t="s">
        <v>119</v>
      </c>
      <c r="M59" s="190" t="s">
        <v>123</v>
      </c>
      <c r="N59" s="191">
        <v>2.5</v>
      </c>
      <c r="O59" s="192" t="s">
        <v>119</v>
      </c>
      <c r="P59" s="192" t="s">
        <v>123</v>
      </c>
      <c r="Q59" s="193">
        <v>2.403</v>
      </c>
      <c r="R59" s="172" t="str">
        <f t="shared" si="4"/>
        <v>A</v>
      </c>
      <c r="S59" s="175">
        <f t="shared" si="5"/>
        <v>1</v>
      </c>
      <c r="T59" s="175">
        <f t="shared" si="6"/>
        <v>1</v>
      </c>
      <c r="U59" s="175">
        <f t="shared" si="7"/>
        <v>0</v>
      </c>
      <c r="V59" s="179" t="str">
        <f t="shared" si="8"/>
        <v>Faxonius limosus</v>
      </c>
      <c r="W59" s="179" t="str">
        <f t="shared" si="9"/>
        <v>Faxonius limosus</v>
      </c>
      <c r="X59" s="175">
        <f t="shared" si="10"/>
        <v>0</v>
      </c>
      <c r="Y59" s="175">
        <f t="shared" si="11"/>
        <v>0</v>
      </c>
      <c r="Z59" s="175">
        <f t="shared" si="12"/>
        <v>0</v>
      </c>
      <c r="AA59" s="175">
        <f t="shared" si="13"/>
        <v>0</v>
      </c>
    </row>
    <row r="60" spans="4:27" ht="15" customHeight="1" x14ac:dyDescent="0.25">
      <c r="D60" s="170">
        <v>1</v>
      </c>
      <c r="E60" s="170">
        <f t="shared" si="3"/>
        <v>1</v>
      </c>
      <c r="F60" s="197" t="s">
        <v>343</v>
      </c>
      <c r="G60" s="197" t="s">
        <v>216</v>
      </c>
      <c r="H60" s="197" t="s">
        <v>217</v>
      </c>
      <c r="I60" s="182">
        <v>44365.397974537038</v>
      </c>
      <c r="J60" s="189" t="s">
        <v>119</v>
      </c>
      <c r="K60" s="189" t="s">
        <v>123</v>
      </c>
      <c r="L60" s="190" t="s">
        <v>119</v>
      </c>
      <c r="M60" s="190" t="s">
        <v>123</v>
      </c>
      <c r="N60" s="191">
        <v>2.5270000000000001</v>
      </c>
      <c r="O60" s="192" t="s">
        <v>119</v>
      </c>
      <c r="P60" s="192" t="s">
        <v>123</v>
      </c>
      <c r="Q60" s="193">
        <v>2.3290000000000002</v>
      </c>
      <c r="R60" s="172" t="str">
        <f t="shared" si="4"/>
        <v>A</v>
      </c>
      <c r="S60" s="175">
        <f t="shared" si="5"/>
        <v>1</v>
      </c>
      <c r="T60" s="175">
        <f t="shared" si="6"/>
        <v>1</v>
      </c>
      <c r="U60" s="175">
        <f t="shared" si="7"/>
        <v>0</v>
      </c>
      <c r="V60" s="179" t="str">
        <f t="shared" si="8"/>
        <v>Faxonius limosus</v>
      </c>
      <c r="W60" s="179" t="str">
        <f t="shared" si="9"/>
        <v>Faxonius limosus</v>
      </c>
      <c r="X60" s="175">
        <f t="shared" si="10"/>
        <v>0</v>
      </c>
      <c r="Y60" s="175">
        <f t="shared" si="11"/>
        <v>0</v>
      </c>
      <c r="Z60" s="175">
        <f t="shared" si="12"/>
        <v>0</v>
      </c>
      <c r="AA60" s="175">
        <f t="shared" si="13"/>
        <v>0</v>
      </c>
    </row>
    <row r="61" spans="4:27" ht="15" customHeight="1" x14ac:dyDescent="0.25">
      <c r="D61" s="170">
        <v>1</v>
      </c>
      <c r="E61" s="170">
        <f t="shared" si="3"/>
        <v>1</v>
      </c>
      <c r="F61" s="197" t="s">
        <v>344</v>
      </c>
      <c r="G61" s="197" t="s">
        <v>216</v>
      </c>
      <c r="H61" s="197" t="s">
        <v>217</v>
      </c>
      <c r="I61" s="182">
        <v>44365.407280092593</v>
      </c>
      <c r="J61" s="189" t="s">
        <v>119</v>
      </c>
      <c r="K61" s="189" t="s">
        <v>123</v>
      </c>
      <c r="L61" s="190" t="s">
        <v>119</v>
      </c>
      <c r="M61" s="190" t="s">
        <v>123</v>
      </c>
      <c r="N61" s="191">
        <v>2.3450000000000002</v>
      </c>
      <c r="O61" s="192" t="s">
        <v>119</v>
      </c>
      <c r="P61" s="192" t="s">
        <v>123</v>
      </c>
      <c r="Q61" s="193">
        <v>2.2709999999999999</v>
      </c>
      <c r="R61" s="172" t="str">
        <f t="shared" si="4"/>
        <v>A</v>
      </c>
      <c r="S61" s="175">
        <f t="shared" si="5"/>
        <v>1</v>
      </c>
      <c r="T61" s="175">
        <f t="shared" si="6"/>
        <v>1</v>
      </c>
      <c r="U61" s="175">
        <f t="shared" si="7"/>
        <v>0</v>
      </c>
      <c r="V61" s="179" t="str">
        <f t="shared" si="8"/>
        <v>Faxonius limosus</v>
      </c>
      <c r="W61" s="179" t="str">
        <f t="shared" si="9"/>
        <v>Faxonius limosus</v>
      </c>
      <c r="X61" s="175">
        <f t="shared" si="10"/>
        <v>0</v>
      </c>
      <c r="Y61" s="175">
        <f t="shared" si="11"/>
        <v>0</v>
      </c>
      <c r="Z61" s="175">
        <f t="shared" si="12"/>
        <v>0</v>
      </c>
      <c r="AA61" s="175">
        <f t="shared" si="13"/>
        <v>0</v>
      </c>
    </row>
    <row r="62" spans="4:27" ht="15" customHeight="1" x14ac:dyDescent="0.25">
      <c r="D62" s="170">
        <v>1</v>
      </c>
      <c r="E62" s="170">
        <f t="shared" si="3"/>
        <v>1</v>
      </c>
      <c r="F62" s="197" t="s">
        <v>345</v>
      </c>
      <c r="G62" s="197" t="s">
        <v>216</v>
      </c>
      <c r="H62" s="197" t="s">
        <v>217</v>
      </c>
      <c r="I62" s="182">
        <v>44365.399525462963</v>
      </c>
      <c r="J62" s="189" t="s">
        <v>119</v>
      </c>
      <c r="K62" s="189" t="s">
        <v>123</v>
      </c>
      <c r="L62" s="190" t="s">
        <v>119</v>
      </c>
      <c r="M62" s="190" t="s">
        <v>123</v>
      </c>
      <c r="N62" s="191">
        <v>2.46</v>
      </c>
      <c r="O62" s="192" t="s">
        <v>119</v>
      </c>
      <c r="P62" s="192" t="s">
        <v>123</v>
      </c>
      <c r="Q62" s="193">
        <v>2.3570000000000002</v>
      </c>
      <c r="R62" s="172" t="str">
        <f t="shared" si="4"/>
        <v>A</v>
      </c>
      <c r="S62" s="175">
        <f t="shared" si="5"/>
        <v>1</v>
      </c>
      <c r="T62" s="175">
        <f t="shared" si="6"/>
        <v>1</v>
      </c>
      <c r="U62" s="175">
        <f t="shared" si="7"/>
        <v>0</v>
      </c>
      <c r="V62" s="179" t="str">
        <f t="shared" si="8"/>
        <v>Faxonius limosus</v>
      </c>
      <c r="W62" s="179" t="str">
        <f t="shared" si="9"/>
        <v>Faxonius limosus</v>
      </c>
      <c r="X62" s="175">
        <f t="shared" si="10"/>
        <v>0</v>
      </c>
      <c r="Y62" s="175">
        <f t="shared" si="11"/>
        <v>0</v>
      </c>
      <c r="Z62" s="175">
        <f t="shared" si="12"/>
        <v>0</v>
      </c>
      <c r="AA62" s="175">
        <f t="shared" si="13"/>
        <v>0</v>
      </c>
    </row>
    <row r="63" spans="4:27" ht="15" customHeight="1" x14ac:dyDescent="0.25">
      <c r="D63" s="170">
        <v>1</v>
      </c>
      <c r="E63" s="170">
        <f t="shared" si="3"/>
        <v>1</v>
      </c>
      <c r="F63" s="197" t="s">
        <v>346</v>
      </c>
      <c r="G63" s="197" t="s">
        <v>216</v>
      </c>
      <c r="H63" s="197" t="s">
        <v>217</v>
      </c>
      <c r="I63" s="182">
        <v>44365.408831018518</v>
      </c>
      <c r="J63" s="189" t="s">
        <v>119</v>
      </c>
      <c r="K63" s="189" t="s">
        <v>123</v>
      </c>
      <c r="L63" s="190" t="s">
        <v>119</v>
      </c>
      <c r="M63" s="190" t="s">
        <v>123</v>
      </c>
      <c r="N63" s="191">
        <v>2.4609999999999999</v>
      </c>
      <c r="O63" s="192" t="s">
        <v>119</v>
      </c>
      <c r="P63" s="192" t="s">
        <v>123</v>
      </c>
      <c r="Q63" s="193">
        <v>2.4089999999999998</v>
      </c>
      <c r="R63" s="172" t="str">
        <f t="shared" si="4"/>
        <v>A</v>
      </c>
      <c r="S63" s="175">
        <f t="shared" si="5"/>
        <v>1</v>
      </c>
      <c r="T63" s="175">
        <f t="shared" si="6"/>
        <v>1</v>
      </c>
      <c r="U63" s="175">
        <f t="shared" si="7"/>
        <v>0</v>
      </c>
      <c r="V63" s="179" t="str">
        <f t="shared" si="8"/>
        <v>Faxonius limosus</v>
      </c>
      <c r="W63" s="179" t="str">
        <f t="shared" si="9"/>
        <v>Faxonius limosus</v>
      </c>
      <c r="X63" s="175">
        <f t="shared" si="10"/>
        <v>0</v>
      </c>
      <c r="Y63" s="175">
        <f t="shared" si="11"/>
        <v>0</v>
      </c>
      <c r="Z63" s="175">
        <f t="shared" si="12"/>
        <v>0</v>
      </c>
      <c r="AA63" s="175">
        <f t="shared" si="13"/>
        <v>0</v>
      </c>
    </row>
    <row r="64" spans="4:27" ht="15" customHeight="1" x14ac:dyDescent="0.25">
      <c r="D64" s="170">
        <v>1</v>
      </c>
      <c r="E64" s="170">
        <f t="shared" si="3"/>
        <v>1</v>
      </c>
      <c r="F64" s="197" t="s">
        <v>347</v>
      </c>
      <c r="G64" s="197" t="s">
        <v>216</v>
      </c>
      <c r="H64" s="197" t="s">
        <v>217</v>
      </c>
      <c r="I64" s="182">
        <v>44365.409733796296</v>
      </c>
      <c r="J64" s="189" t="s">
        <v>119</v>
      </c>
      <c r="K64" s="189" t="s">
        <v>123</v>
      </c>
      <c r="L64" s="190" t="s">
        <v>119</v>
      </c>
      <c r="M64" s="190" t="s">
        <v>123</v>
      </c>
      <c r="N64" s="191">
        <v>2.52</v>
      </c>
      <c r="O64" s="192" t="s">
        <v>119</v>
      </c>
      <c r="P64" s="192" t="s">
        <v>123</v>
      </c>
      <c r="Q64" s="193">
        <v>2.274</v>
      </c>
      <c r="R64" s="172" t="str">
        <f t="shared" si="4"/>
        <v>A</v>
      </c>
      <c r="S64" s="175">
        <f t="shared" si="5"/>
        <v>1</v>
      </c>
      <c r="T64" s="175">
        <f t="shared" si="6"/>
        <v>1</v>
      </c>
      <c r="U64" s="175">
        <f t="shared" si="7"/>
        <v>0</v>
      </c>
      <c r="V64" s="179" t="str">
        <f t="shared" si="8"/>
        <v>Faxonius limosus</v>
      </c>
      <c r="W64" s="179" t="str">
        <f t="shared" si="9"/>
        <v>Faxonius limosus</v>
      </c>
      <c r="X64" s="175">
        <f t="shared" si="10"/>
        <v>0</v>
      </c>
      <c r="Y64" s="175">
        <f t="shared" si="11"/>
        <v>0</v>
      </c>
      <c r="Z64" s="175">
        <f t="shared" si="12"/>
        <v>0</v>
      </c>
      <c r="AA64" s="175">
        <f t="shared" si="13"/>
        <v>0</v>
      </c>
    </row>
    <row r="65" spans="4:27" ht="15" customHeight="1" x14ac:dyDescent="0.25">
      <c r="D65" s="170">
        <v>1</v>
      </c>
      <c r="E65" s="170">
        <f t="shared" si="3"/>
        <v>1</v>
      </c>
      <c r="F65" s="197" t="s">
        <v>348</v>
      </c>
      <c r="G65" s="197" t="s">
        <v>216</v>
      </c>
      <c r="H65" s="197" t="s">
        <v>217</v>
      </c>
      <c r="I65" s="182">
        <v>44365.410949074074</v>
      </c>
      <c r="J65" s="189" t="s">
        <v>119</v>
      </c>
      <c r="K65" s="189" t="s">
        <v>123</v>
      </c>
      <c r="L65" s="190" t="s">
        <v>119</v>
      </c>
      <c r="M65" s="190" t="s">
        <v>123</v>
      </c>
      <c r="N65" s="191">
        <v>2.1739999999999999</v>
      </c>
      <c r="O65" s="192" t="s">
        <v>119</v>
      </c>
      <c r="P65" s="192" t="s">
        <v>123</v>
      </c>
      <c r="Q65" s="193">
        <v>2.125</v>
      </c>
      <c r="R65" s="172" t="str">
        <f t="shared" si="4"/>
        <v>A</v>
      </c>
      <c r="S65" s="175">
        <f t="shared" si="5"/>
        <v>1</v>
      </c>
      <c r="T65" s="175">
        <f t="shared" si="6"/>
        <v>1</v>
      </c>
      <c r="U65" s="175">
        <f t="shared" si="7"/>
        <v>0</v>
      </c>
      <c r="V65" s="179" t="str">
        <f t="shared" si="8"/>
        <v>Faxonius limosus</v>
      </c>
      <c r="W65" s="179" t="str">
        <f t="shared" si="9"/>
        <v>Faxonius limosus</v>
      </c>
      <c r="X65" s="175">
        <f t="shared" si="10"/>
        <v>0</v>
      </c>
      <c r="Y65" s="175">
        <f t="shared" si="11"/>
        <v>0</v>
      </c>
      <c r="Z65" s="175">
        <f t="shared" si="12"/>
        <v>0</v>
      </c>
      <c r="AA65" s="175">
        <f t="shared" si="13"/>
        <v>0</v>
      </c>
    </row>
    <row r="66" spans="4:27" ht="15" customHeight="1" x14ac:dyDescent="0.25">
      <c r="D66" s="170">
        <v>1</v>
      </c>
      <c r="E66" s="170">
        <f t="shared" si="3"/>
        <v>1</v>
      </c>
      <c r="F66" s="197" t="s">
        <v>349</v>
      </c>
      <c r="G66" s="197" t="s">
        <v>216</v>
      </c>
      <c r="H66" s="197" t="s">
        <v>217</v>
      </c>
      <c r="I66" s="182">
        <v>44365.411435185182</v>
      </c>
      <c r="J66" s="189" t="s">
        <v>119</v>
      </c>
      <c r="K66" s="189" t="s">
        <v>123</v>
      </c>
      <c r="L66" s="190" t="s">
        <v>119</v>
      </c>
      <c r="M66" s="190" t="s">
        <v>123</v>
      </c>
      <c r="N66" s="191">
        <v>2.452</v>
      </c>
      <c r="O66" s="192" t="s">
        <v>119</v>
      </c>
      <c r="P66" s="192" t="s">
        <v>123</v>
      </c>
      <c r="Q66" s="193">
        <v>2.3719999999999999</v>
      </c>
      <c r="R66" s="172" t="str">
        <f t="shared" si="4"/>
        <v>A</v>
      </c>
      <c r="S66" s="175">
        <f t="shared" si="5"/>
        <v>1</v>
      </c>
      <c r="T66" s="175">
        <f t="shared" si="6"/>
        <v>1</v>
      </c>
      <c r="U66" s="175">
        <f t="shared" si="7"/>
        <v>0</v>
      </c>
      <c r="V66" s="179" t="str">
        <f t="shared" si="8"/>
        <v>Faxonius limosus</v>
      </c>
      <c r="W66" s="179" t="str">
        <f t="shared" si="9"/>
        <v>Faxonius limosus</v>
      </c>
      <c r="X66" s="175">
        <f t="shared" si="10"/>
        <v>0</v>
      </c>
      <c r="Y66" s="175">
        <f t="shared" si="11"/>
        <v>0</v>
      </c>
      <c r="Z66" s="175">
        <f t="shared" si="12"/>
        <v>0</v>
      </c>
      <c r="AA66" s="175">
        <f t="shared" si="13"/>
        <v>0</v>
      </c>
    </row>
    <row r="67" spans="4:27" ht="15" customHeight="1" x14ac:dyDescent="0.25">
      <c r="D67" s="170">
        <v>1</v>
      </c>
      <c r="E67" s="170">
        <f t="shared" ref="E67:E130" si="14">D67*S67</f>
        <v>1</v>
      </c>
      <c r="F67" s="197" t="s">
        <v>350</v>
      </c>
      <c r="G67" s="197" t="s">
        <v>216</v>
      </c>
      <c r="H67" s="197" t="s">
        <v>217</v>
      </c>
      <c r="I67" s="182">
        <v>44379.547662037039</v>
      </c>
      <c r="J67" s="189" t="s">
        <v>119</v>
      </c>
      <c r="K67" s="189" t="s">
        <v>123</v>
      </c>
      <c r="L67" s="190" t="s">
        <v>119</v>
      </c>
      <c r="M67" s="190" t="s">
        <v>123</v>
      </c>
      <c r="N67" s="191">
        <v>2.0830000000000002</v>
      </c>
      <c r="O67" s="192" t="s">
        <v>119</v>
      </c>
      <c r="P67" s="192" t="s">
        <v>123</v>
      </c>
      <c r="Q67" s="193">
        <v>2.056</v>
      </c>
      <c r="R67" s="172" t="str">
        <f t="shared" ref="R67:R125" si="15">IF(OR(AND(N67&gt;=$B$20,Q67&lt;$B$21),AND(L67=O67,M67=P67,N67&gt;=$B$20,Q67&gt;=$B$20),AND(L67=O67,N67&gt;=$B$20,Q67&lt;2,Q67&gt;=$B$21)),"A",IF(OR(AND(N67&lt;$B$20,Q67&lt;$B$21),AND(L67=O67,OR(M67&lt;&gt;P67,M67=P67),N67&gt;=$B$21,Q67&gt;=$B$21)),"B",
IF(AND(L67&lt;&gt;O67,N67&gt;=$B$21,Q67&gt;=$B$21),"C",0)))</f>
        <v>A</v>
      </c>
      <c r="S67" s="175">
        <f t="shared" ref="S67:S125" si="16">1-U67+Z67</f>
        <v>1</v>
      </c>
      <c r="T67" s="175">
        <f t="shared" ref="T67:T125" si="17">IF(AND(L67=J67,M67=K67,N67&gt;=$B$20,R67="A"),1,0)</f>
        <v>1</v>
      </c>
      <c r="U67" s="175">
        <f t="shared" ref="U67:U125" si="18">IF(T67=1,0,1)</f>
        <v>0</v>
      </c>
      <c r="V67" s="179" t="str">
        <f t="shared" ref="V67:V125" si="19">L67&amp;" "&amp;M67</f>
        <v>Faxonius limosus</v>
      </c>
      <c r="W67" s="179" t="str">
        <f t="shared" ref="W67:W125" si="20">O67&amp;" "&amp;P67</f>
        <v>Faxonius limosus</v>
      </c>
      <c r="X67" s="175">
        <f t="shared" ref="X67:X125" si="21">IF(AND(V67=$B$1,N67&gt;=$B$20),1,0)</f>
        <v>0</v>
      </c>
      <c r="Y67" s="175">
        <f t="shared" ref="Y67:Y125" si="22">IF(AND(W67=$B$1,Q67&gt;=$B$20),1,0)</f>
        <v>0</v>
      </c>
      <c r="Z67" s="175">
        <f t="shared" ref="Z67:Z125" si="23">IF(AND(V67=$B$1,N67&gt;=$B$20,R67="A"),1,0)</f>
        <v>0</v>
      </c>
      <c r="AA67" s="175">
        <f t="shared" ref="AA67:AA125" si="24">IF(1-(X67+Y67)&gt;0,0,1)</f>
        <v>0</v>
      </c>
    </row>
    <row r="68" spans="4:27" ht="15" customHeight="1" x14ac:dyDescent="0.25">
      <c r="D68" s="170">
        <v>1</v>
      </c>
      <c r="E68" s="170">
        <f t="shared" si="14"/>
        <v>1</v>
      </c>
      <c r="F68" s="197" t="s">
        <v>351</v>
      </c>
      <c r="G68" s="197" t="s">
        <v>216</v>
      </c>
      <c r="H68" s="197" t="s">
        <v>217</v>
      </c>
      <c r="I68" s="182">
        <v>44379.547974537039</v>
      </c>
      <c r="J68" s="189" t="s">
        <v>119</v>
      </c>
      <c r="K68" s="189" t="s">
        <v>123</v>
      </c>
      <c r="L68" s="190" t="s">
        <v>119</v>
      </c>
      <c r="M68" s="190" t="s">
        <v>123</v>
      </c>
      <c r="N68" s="191">
        <v>2.4780000000000002</v>
      </c>
      <c r="O68" s="192" t="s">
        <v>119</v>
      </c>
      <c r="P68" s="192" t="s">
        <v>123</v>
      </c>
      <c r="Q68" s="193">
        <v>2.379</v>
      </c>
      <c r="R68" s="172" t="str">
        <f t="shared" si="15"/>
        <v>A</v>
      </c>
      <c r="S68" s="175">
        <f t="shared" si="16"/>
        <v>1</v>
      </c>
      <c r="T68" s="175">
        <f t="shared" si="17"/>
        <v>1</v>
      </c>
      <c r="U68" s="175">
        <f t="shared" si="18"/>
        <v>0</v>
      </c>
      <c r="V68" s="179" t="str">
        <f t="shared" si="19"/>
        <v>Faxonius limosus</v>
      </c>
      <c r="W68" s="179" t="str">
        <f t="shared" si="20"/>
        <v>Faxonius limosus</v>
      </c>
      <c r="X68" s="175">
        <f t="shared" si="21"/>
        <v>0</v>
      </c>
      <c r="Y68" s="175">
        <f t="shared" si="22"/>
        <v>0</v>
      </c>
      <c r="Z68" s="175">
        <f t="shared" si="23"/>
        <v>0</v>
      </c>
      <c r="AA68" s="175">
        <f t="shared" si="24"/>
        <v>0</v>
      </c>
    </row>
    <row r="69" spans="4:27" ht="15" customHeight="1" x14ac:dyDescent="0.25">
      <c r="D69" s="170">
        <v>1</v>
      </c>
      <c r="E69" s="170">
        <f t="shared" si="14"/>
        <v>1</v>
      </c>
      <c r="F69" s="197" t="s">
        <v>352</v>
      </c>
      <c r="G69" s="197" t="s">
        <v>216</v>
      </c>
      <c r="H69" s="197" t="s">
        <v>217</v>
      </c>
      <c r="I69" s="182">
        <v>44379.548229166663</v>
      </c>
      <c r="J69" s="189" t="s">
        <v>119</v>
      </c>
      <c r="K69" s="189" t="s">
        <v>123</v>
      </c>
      <c r="L69" s="190" t="s">
        <v>119</v>
      </c>
      <c r="M69" s="190" t="s">
        <v>123</v>
      </c>
      <c r="N69" s="191">
        <v>2.536</v>
      </c>
      <c r="O69" s="192" t="s">
        <v>119</v>
      </c>
      <c r="P69" s="192" t="s">
        <v>123</v>
      </c>
      <c r="Q69" s="193">
        <v>2.496</v>
      </c>
      <c r="R69" s="172" t="str">
        <f t="shared" si="15"/>
        <v>A</v>
      </c>
      <c r="S69" s="175">
        <f t="shared" si="16"/>
        <v>1</v>
      </c>
      <c r="T69" s="175">
        <f t="shared" si="17"/>
        <v>1</v>
      </c>
      <c r="U69" s="175">
        <f t="shared" si="18"/>
        <v>0</v>
      </c>
      <c r="V69" s="179" t="str">
        <f t="shared" si="19"/>
        <v>Faxonius limosus</v>
      </c>
      <c r="W69" s="179" t="str">
        <f t="shared" si="20"/>
        <v>Faxonius limosus</v>
      </c>
      <c r="X69" s="175">
        <f t="shared" si="21"/>
        <v>0</v>
      </c>
      <c r="Y69" s="175">
        <f t="shared" si="22"/>
        <v>0</v>
      </c>
      <c r="Z69" s="175">
        <f t="shared" si="23"/>
        <v>0</v>
      </c>
      <c r="AA69" s="175">
        <f t="shared" si="24"/>
        <v>0</v>
      </c>
    </row>
    <row r="70" spans="4:27" ht="15" customHeight="1" x14ac:dyDescent="0.25">
      <c r="D70" s="170">
        <v>1</v>
      </c>
      <c r="E70" s="170">
        <f t="shared" si="14"/>
        <v>1</v>
      </c>
      <c r="F70" s="197" t="s">
        <v>353</v>
      </c>
      <c r="G70" s="197" t="s">
        <v>216</v>
      </c>
      <c r="H70" s="197" t="s">
        <v>217</v>
      </c>
      <c r="I70" s="182">
        <v>44379.548773148148</v>
      </c>
      <c r="J70" s="189" t="s">
        <v>119</v>
      </c>
      <c r="K70" s="189" t="s">
        <v>123</v>
      </c>
      <c r="L70" s="190" t="s">
        <v>119</v>
      </c>
      <c r="M70" s="190" t="s">
        <v>123</v>
      </c>
      <c r="N70" s="191">
        <v>2.4889999999999999</v>
      </c>
      <c r="O70" s="192" t="s">
        <v>119</v>
      </c>
      <c r="P70" s="192" t="s">
        <v>123</v>
      </c>
      <c r="Q70" s="193">
        <v>2.3239999999999998</v>
      </c>
      <c r="R70" s="172" t="str">
        <f t="shared" si="15"/>
        <v>A</v>
      </c>
      <c r="S70" s="175">
        <f t="shared" si="16"/>
        <v>1</v>
      </c>
      <c r="T70" s="175">
        <f t="shared" si="17"/>
        <v>1</v>
      </c>
      <c r="U70" s="175">
        <f t="shared" si="18"/>
        <v>0</v>
      </c>
      <c r="V70" s="179" t="str">
        <f t="shared" si="19"/>
        <v>Faxonius limosus</v>
      </c>
      <c r="W70" s="179" t="str">
        <f t="shared" si="20"/>
        <v>Faxonius limosus</v>
      </c>
      <c r="X70" s="175">
        <f t="shared" si="21"/>
        <v>0</v>
      </c>
      <c r="Y70" s="175">
        <f t="shared" si="22"/>
        <v>0</v>
      </c>
      <c r="Z70" s="175">
        <f t="shared" si="23"/>
        <v>0</v>
      </c>
      <c r="AA70" s="175">
        <f t="shared" si="24"/>
        <v>0</v>
      </c>
    </row>
    <row r="71" spans="4:27" ht="15" customHeight="1" x14ac:dyDescent="0.25">
      <c r="D71" s="170">
        <v>1</v>
      </c>
      <c r="E71" s="170">
        <f t="shared" si="14"/>
        <v>1</v>
      </c>
      <c r="F71" s="197" t="s">
        <v>354</v>
      </c>
      <c r="G71" s="197" t="s">
        <v>216</v>
      </c>
      <c r="H71" s="197" t="s">
        <v>217</v>
      </c>
      <c r="I71" s="182">
        <v>44379.549120370371</v>
      </c>
      <c r="J71" s="189" t="s">
        <v>119</v>
      </c>
      <c r="K71" s="189" t="s">
        <v>123</v>
      </c>
      <c r="L71" s="190" t="s">
        <v>119</v>
      </c>
      <c r="M71" s="190" t="s">
        <v>123</v>
      </c>
      <c r="N71" s="191">
        <v>2.4689999999999999</v>
      </c>
      <c r="O71" s="192" t="s">
        <v>119</v>
      </c>
      <c r="P71" s="192" t="s">
        <v>123</v>
      </c>
      <c r="Q71" s="193">
        <v>2.3759999999999999</v>
      </c>
      <c r="R71" s="172" t="str">
        <f t="shared" si="15"/>
        <v>A</v>
      </c>
      <c r="S71" s="175">
        <f t="shared" si="16"/>
        <v>1</v>
      </c>
      <c r="T71" s="175">
        <f t="shared" si="17"/>
        <v>1</v>
      </c>
      <c r="U71" s="175">
        <f t="shared" si="18"/>
        <v>0</v>
      </c>
      <c r="V71" s="179" t="str">
        <f t="shared" si="19"/>
        <v>Faxonius limosus</v>
      </c>
      <c r="W71" s="179" t="str">
        <f t="shared" si="20"/>
        <v>Faxonius limosus</v>
      </c>
      <c r="X71" s="175">
        <f t="shared" si="21"/>
        <v>0</v>
      </c>
      <c r="Y71" s="175">
        <f t="shared" si="22"/>
        <v>0</v>
      </c>
      <c r="Z71" s="175">
        <f t="shared" si="23"/>
        <v>0</v>
      </c>
      <c r="AA71" s="175">
        <f t="shared" si="24"/>
        <v>0</v>
      </c>
    </row>
    <row r="72" spans="4:27" ht="15" customHeight="1" x14ac:dyDescent="0.25">
      <c r="D72" s="170">
        <v>1</v>
      </c>
      <c r="E72" s="170">
        <f t="shared" si="14"/>
        <v>1</v>
      </c>
      <c r="F72" s="197" t="s">
        <v>355</v>
      </c>
      <c r="G72" s="197" t="s">
        <v>216</v>
      </c>
      <c r="H72" s="197" t="s">
        <v>217</v>
      </c>
      <c r="I72" s="182">
        <v>44379.549872685187</v>
      </c>
      <c r="J72" s="189" t="s">
        <v>119</v>
      </c>
      <c r="K72" s="189" t="s">
        <v>123</v>
      </c>
      <c r="L72" s="190" t="s">
        <v>119</v>
      </c>
      <c r="M72" s="190" t="s">
        <v>123</v>
      </c>
      <c r="N72" s="191">
        <v>2.6190000000000002</v>
      </c>
      <c r="O72" s="192" t="s">
        <v>119</v>
      </c>
      <c r="P72" s="192" t="s">
        <v>123</v>
      </c>
      <c r="Q72" s="193">
        <v>2.52</v>
      </c>
      <c r="R72" s="172" t="str">
        <f t="shared" si="15"/>
        <v>A</v>
      </c>
      <c r="S72" s="175">
        <f t="shared" si="16"/>
        <v>1</v>
      </c>
      <c r="T72" s="175">
        <f t="shared" si="17"/>
        <v>1</v>
      </c>
      <c r="U72" s="175">
        <f t="shared" si="18"/>
        <v>0</v>
      </c>
      <c r="V72" s="179" t="str">
        <f t="shared" si="19"/>
        <v>Faxonius limosus</v>
      </c>
      <c r="W72" s="179" t="str">
        <f t="shared" si="20"/>
        <v>Faxonius limosus</v>
      </c>
      <c r="X72" s="175">
        <f t="shared" si="21"/>
        <v>0</v>
      </c>
      <c r="Y72" s="175">
        <f t="shared" si="22"/>
        <v>0</v>
      </c>
      <c r="Z72" s="175">
        <f t="shared" si="23"/>
        <v>0</v>
      </c>
      <c r="AA72" s="175">
        <f t="shared" si="24"/>
        <v>0</v>
      </c>
    </row>
    <row r="73" spans="4:27" ht="15" customHeight="1" x14ac:dyDescent="0.25">
      <c r="D73" s="170">
        <v>1</v>
      </c>
      <c r="E73" s="170">
        <f t="shared" si="14"/>
        <v>1</v>
      </c>
      <c r="F73" s="197" t="s">
        <v>356</v>
      </c>
      <c r="G73" s="197" t="s">
        <v>216</v>
      </c>
      <c r="H73" s="197" t="s">
        <v>217</v>
      </c>
      <c r="I73" s="182">
        <v>44379.550162037034</v>
      </c>
      <c r="J73" s="189" t="s">
        <v>119</v>
      </c>
      <c r="K73" s="189" t="s">
        <v>123</v>
      </c>
      <c r="L73" s="190" t="s">
        <v>119</v>
      </c>
      <c r="M73" s="190" t="s">
        <v>123</v>
      </c>
      <c r="N73" s="191">
        <v>2.61</v>
      </c>
      <c r="O73" s="192" t="s">
        <v>119</v>
      </c>
      <c r="P73" s="192" t="s">
        <v>123</v>
      </c>
      <c r="Q73" s="193">
        <v>2.4239999999999999</v>
      </c>
      <c r="R73" s="172" t="str">
        <f t="shared" si="15"/>
        <v>A</v>
      </c>
      <c r="S73" s="175">
        <f t="shared" si="16"/>
        <v>1</v>
      </c>
      <c r="T73" s="175">
        <f t="shared" si="17"/>
        <v>1</v>
      </c>
      <c r="U73" s="175">
        <f t="shared" si="18"/>
        <v>0</v>
      </c>
      <c r="V73" s="179" t="str">
        <f t="shared" si="19"/>
        <v>Faxonius limosus</v>
      </c>
      <c r="W73" s="179" t="str">
        <f t="shared" si="20"/>
        <v>Faxonius limosus</v>
      </c>
      <c r="X73" s="175">
        <f t="shared" si="21"/>
        <v>0</v>
      </c>
      <c r="Y73" s="175">
        <f t="shared" si="22"/>
        <v>0</v>
      </c>
      <c r="Z73" s="175">
        <f t="shared" si="23"/>
        <v>0</v>
      </c>
      <c r="AA73" s="175">
        <f t="shared" si="24"/>
        <v>0</v>
      </c>
    </row>
    <row r="74" spans="4:27" ht="15" customHeight="1" x14ac:dyDescent="0.25">
      <c r="D74" s="170">
        <v>1</v>
      </c>
      <c r="E74" s="170">
        <f t="shared" si="14"/>
        <v>1</v>
      </c>
      <c r="F74" s="197" t="s">
        <v>357</v>
      </c>
      <c r="G74" s="197" t="s">
        <v>216</v>
      </c>
      <c r="H74" s="197" t="s">
        <v>217</v>
      </c>
      <c r="I74" s="182">
        <v>44379.550381944442</v>
      </c>
      <c r="J74" s="189" t="s">
        <v>119</v>
      </c>
      <c r="K74" s="189" t="s">
        <v>123</v>
      </c>
      <c r="L74" s="190" t="s">
        <v>119</v>
      </c>
      <c r="M74" s="190" t="s">
        <v>123</v>
      </c>
      <c r="N74" s="191">
        <v>2.492</v>
      </c>
      <c r="O74" s="192" t="s">
        <v>119</v>
      </c>
      <c r="P74" s="192" t="s">
        <v>123</v>
      </c>
      <c r="Q74" s="193">
        <v>2.4119999999999999</v>
      </c>
      <c r="R74" s="172" t="str">
        <f t="shared" si="15"/>
        <v>A</v>
      </c>
      <c r="S74" s="175">
        <f t="shared" si="16"/>
        <v>1</v>
      </c>
      <c r="T74" s="175">
        <f t="shared" si="17"/>
        <v>1</v>
      </c>
      <c r="U74" s="175">
        <f t="shared" si="18"/>
        <v>0</v>
      </c>
      <c r="V74" s="179" t="str">
        <f t="shared" si="19"/>
        <v>Faxonius limosus</v>
      </c>
      <c r="W74" s="179" t="str">
        <f t="shared" si="20"/>
        <v>Faxonius limosus</v>
      </c>
      <c r="X74" s="175">
        <f t="shared" si="21"/>
        <v>0</v>
      </c>
      <c r="Y74" s="175">
        <f t="shared" si="22"/>
        <v>0</v>
      </c>
      <c r="Z74" s="175">
        <f t="shared" si="23"/>
        <v>0</v>
      </c>
      <c r="AA74" s="175">
        <f t="shared" si="24"/>
        <v>0</v>
      </c>
    </row>
    <row r="75" spans="4:27" ht="15" customHeight="1" x14ac:dyDescent="0.25">
      <c r="D75" s="170">
        <v>1</v>
      </c>
      <c r="E75" s="170">
        <f t="shared" si="14"/>
        <v>1</v>
      </c>
      <c r="F75" s="197" t="s">
        <v>358</v>
      </c>
      <c r="G75" s="197" t="s">
        <v>216</v>
      </c>
      <c r="H75" s="197" t="s">
        <v>217</v>
      </c>
      <c r="I75" s="182">
        <v>44379.55096064815</v>
      </c>
      <c r="J75" s="189" t="s">
        <v>119</v>
      </c>
      <c r="K75" s="189" t="s">
        <v>123</v>
      </c>
      <c r="L75" s="190" t="s">
        <v>119</v>
      </c>
      <c r="M75" s="190" t="s">
        <v>123</v>
      </c>
      <c r="N75" s="191">
        <v>2.5710000000000002</v>
      </c>
      <c r="O75" s="192" t="s">
        <v>119</v>
      </c>
      <c r="P75" s="192" t="s">
        <v>123</v>
      </c>
      <c r="Q75" s="193">
        <v>2.4569999999999999</v>
      </c>
      <c r="R75" s="172" t="str">
        <f t="shared" si="15"/>
        <v>A</v>
      </c>
      <c r="S75" s="175">
        <f t="shared" si="16"/>
        <v>1</v>
      </c>
      <c r="T75" s="175">
        <f t="shared" si="17"/>
        <v>1</v>
      </c>
      <c r="U75" s="175">
        <f t="shared" si="18"/>
        <v>0</v>
      </c>
      <c r="V75" s="179" t="str">
        <f t="shared" si="19"/>
        <v>Faxonius limosus</v>
      </c>
      <c r="W75" s="179" t="str">
        <f t="shared" si="20"/>
        <v>Faxonius limosus</v>
      </c>
      <c r="X75" s="175">
        <f t="shared" si="21"/>
        <v>0</v>
      </c>
      <c r="Y75" s="175">
        <f t="shared" si="22"/>
        <v>0</v>
      </c>
      <c r="Z75" s="175">
        <f t="shared" si="23"/>
        <v>0</v>
      </c>
      <c r="AA75" s="175">
        <f t="shared" si="24"/>
        <v>0</v>
      </c>
    </row>
    <row r="76" spans="4:27" ht="15" customHeight="1" x14ac:dyDescent="0.25">
      <c r="D76" s="170">
        <v>1</v>
      </c>
      <c r="E76" s="170">
        <f t="shared" si="14"/>
        <v>1</v>
      </c>
      <c r="F76" s="197" t="s">
        <v>359</v>
      </c>
      <c r="G76" s="197" t="s">
        <v>216</v>
      </c>
      <c r="H76" s="197" t="s">
        <v>217</v>
      </c>
      <c r="I76" s="182">
        <v>44379.551307870373</v>
      </c>
      <c r="J76" s="189" t="s">
        <v>119</v>
      </c>
      <c r="K76" s="189" t="s">
        <v>123</v>
      </c>
      <c r="L76" s="190" t="s">
        <v>119</v>
      </c>
      <c r="M76" s="190" t="s">
        <v>123</v>
      </c>
      <c r="N76" s="191">
        <v>2.5790000000000002</v>
      </c>
      <c r="O76" s="192" t="s">
        <v>119</v>
      </c>
      <c r="P76" s="192" t="s">
        <v>123</v>
      </c>
      <c r="Q76" s="193">
        <v>2.528</v>
      </c>
      <c r="R76" s="172" t="str">
        <f t="shared" si="15"/>
        <v>A</v>
      </c>
      <c r="S76" s="175">
        <f t="shared" si="16"/>
        <v>1</v>
      </c>
      <c r="T76" s="175">
        <f t="shared" si="17"/>
        <v>1</v>
      </c>
      <c r="U76" s="175">
        <f t="shared" si="18"/>
        <v>0</v>
      </c>
      <c r="V76" s="179" t="str">
        <f t="shared" si="19"/>
        <v>Faxonius limosus</v>
      </c>
      <c r="W76" s="179" t="str">
        <f t="shared" si="20"/>
        <v>Faxonius limosus</v>
      </c>
      <c r="X76" s="175">
        <f t="shared" si="21"/>
        <v>0</v>
      </c>
      <c r="Y76" s="175">
        <f t="shared" si="22"/>
        <v>0</v>
      </c>
      <c r="Z76" s="175">
        <f t="shared" si="23"/>
        <v>0</v>
      </c>
      <c r="AA76" s="175">
        <f t="shared" si="24"/>
        <v>0</v>
      </c>
    </row>
    <row r="77" spans="4:27" ht="15" customHeight="1" x14ac:dyDescent="0.25">
      <c r="D77" s="170">
        <v>1</v>
      </c>
      <c r="E77" s="170">
        <f t="shared" si="14"/>
        <v>1</v>
      </c>
      <c r="F77" s="197" t="s">
        <v>360</v>
      </c>
      <c r="G77" s="197" t="s">
        <v>275</v>
      </c>
      <c r="H77" s="197" t="s">
        <v>217</v>
      </c>
      <c r="I77" s="182">
        <v>44483.538101851853</v>
      </c>
      <c r="J77" s="189" t="s">
        <v>124</v>
      </c>
      <c r="K77" s="189" t="s">
        <v>125</v>
      </c>
      <c r="L77" s="190" t="s">
        <v>124</v>
      </c>
      <c r="M77" s="190" t="s">
        <v>125</v>
      </c>
      <c r="N77" s="191">
        <v>2.6150000000000002</v>
      </c>
      <c r="O77" s="192" t="s">
        <v>124</v>
      </c>
      <c r="P77" s="192" t="s">
        <v>125</v>
      </c>
      <c r="Q77" s="193">
        <v>2.2200000000000002</v>
      </c>
      <c r="R77" s="172" t="str">
        <f t="shared" si="15"/>
        <v>A</v>
      </c>
      <c r="S77" s="175">
        <f t="shared" si="16"/>
        <v>1</v>
      </c>
      <c r="T77" s="175">
        <f t="shared" si="17"/>
        <v>1</v>
      </c>
      <c r="U77" s="175">
        <f t="shared" si="18"/>
        <v>0</v>
      </c>
      <c r="V77" s="179" t="str">
        <f t="shared" si="19"/>
        <v>Litopenaeus vannamei</v>
      </c>
      <c r="W77" s="179" t="str">
        <f t="shared" si="20"/>
        <v>Litopenaeus vannamei</v>
      </c>
      <c r="X77" s="175">
        <f t="shared" si="21"/>
        <v>0</v>
      </c>
      <c r="Y77" s="175">
        <f t="shared" si="22"/>
        <v>0</v>
      </c>
      <c r="Z77" s="175">
        <f t="shared" si="23"/>
        <v>0</v>
      </c>
      <c r="AA77" s="175">
        <f t="shared" si="24"/>
        <v>0</v>
      </c>
    </row>
    <row r="78" spans="4:27" ht="15" customHeight="1" x14ac:dyDescent="0.25">
      <c r="D78" s="170">
        <v>1</v>
      </c>
      <c r="E78" s="170">
        <f t="shared" si="14"/>
        <v>1</v>
      </c>
      <c r="F78" s="197" t="s">
        <v>361</v>
      </c>
      <c r="G78" s="197" t="s">
        <v>275</v>
      </c>
      <c r="H78" s="197" t="s">
        <v>217</v>
      </c>
      <c r="I78" s="182">
        <v>44483.538483796299</v>
      </c>
      <c r="J78" s="189" t="s">
        <v>124</v>
      </c>
      <c r="K78" s="189" t="s">
        <v>125</v>
      </c>
      <c r="L78" s="190" t="s">
        <v>124</v>
      </c>
      <c r="M78" s="190" t="s">
        <v>125</v>
      </c>
      <c r="N78" s="191">
        <v>2.629</v>
      </c>
      <c r="O78" s="192" t="s">
        <v>124</v>
      </c>
      <c r="P78" s="192" t="s">
        <v>125</v>
      </c>
      <c r="Q78" s="193">
        <v>2.4510000000000001</v>
      </c>
      <c r="R78" s="172" t="str">
        <f t="shared" si="15"/>
        <v>A</v>
      </c>
      <c r="S78" s="175">
        <f t="shared" si="16"/>
        <v>1</v>
      </c>
      <c r="T78" s="175">
        <f t="shared" si="17"/>
        <v>1</v>
      </c>
      <c r="U78" s="175">
        <f t="shared" si="18"/>
        <v>0</v>
      </c>
      <c r="V78" s="179" t="str">
        <f t="shared" si="19"/>
        <v>Litopenaeus vannamei</v>
      </c>
      <c r="W78" s="179" t="str">
        <f t="shared" si="20"/>
        <v>Litopenaeus vannamei</v>
      </c>
      <c r="X78" s="175">
        <f t="shared" si="21"/>
        <v>0</v>
      </c>
      <c r="Y78" s="175">
        <f t="shared" si="22"/>
        <v>0</v>
      </c>
      <c r="Z78" s="175">
        <f t="shared" si="23"/>
        <v>0</v>
      </c>
      <c r="AA78" s="175">
        <f t="shared" si="24"/>
        <v>0</v>
      </c>
    </row>
    <row r="79" spans="4:27" ht="15" customHeight="1" x14ac:dyDescent="0.25">
      <c r="D79" s="170">
        <v>1</v>
      </c>
      <c r="E79" s="170">
        <f t="shared" si="14"/>
        <v>1</v>
      </c>
      <c r="F79" s="197" t="s">
        <v>362</v>
      </c>
      <c r="G79" s="197" t="s">
        <v>275</v>
      </c>
      <c r="H79" s="197" t="s">
        <v>217</v>
      </c>
      <c r="I79" s="182">
        <v>44442.527141203704</v>
      </c>
      <c r="J79" s="189" t="s">
        <v>124</v>
      </c>
      <c r="K79" s="189" t="s">
        <v>125</v>
      </c>
      <c r="L79" s="190" t="s">
        <v>124</v>
      </c>
      <c r="M79" s="190" t="s">
        <v>125</v>
      </c>
      <c r="N79" s="191">
        <v>2.4260000000000002</v>
      </c>
      <c r="O79" s="192" t="s">
        <v>124</v>
      </c>
      <c r="P79" s="192" t="s">
        <v>125</v>
      </c>
      <c r="Q79" s="193">
        <v>2.3130000000000002</v>
      </c>
      <c r="R79" s="172" t="str">
        <f t="shared" si="15"/>
        <v>A</v>
      </c>
      <c r="S79" s="175">
        <f t="shared" si="16"/>
        <v>1</v>
      </c>
      <c r="T79" s="175">
        <f t="shared" si="17"/>
        <v>1</v>
      </c>
      <c r="U79" s="175">
        <f t="shared" si="18"/>
        <v>0</v>
      </c>
      <c r="V79" s="179" t="str">
        <f t="shared" si="19"/>
        <v>Litopenaeus vannamei</v>
      </c>
      <c r="W79" s="179" t="str">
        <f t="shared" si="20"/>
        <v>Litopenaeus vannamei</v>
      </c>
      <c r="X79" s="175">
        <f t="shared" si="21"/>
        <v>0</v>
      </c>
      <c r="Y79" s="175">
        <f t="shared" si="22"/>
        <v>0</v>
      </c>
      <c r="Z79" s="175">
        <f t="shared" si="23"/>
        <v>0</v>
      </c>
      <c r="AA79" s="175">
        <f t="shared" si="24"/>
        <v>0</v>
      </c>
    </row>
    <row r="80" spans="4:27" ht="15" customHeight="1" x14ac:dyDescent="0.25">
      <c r="D80" s="170">
        <v>1</v>
      </c>
      <c r="E80" s="170">
        <f t="shared" si="14"/>
        <v>1</v>
      </c>
      <c r="F80" s="197" t="s">
        <v>363</v>
      </c>
      <c r="G80" s="197" t="s">
        <v>275</v>
      </c>
      <c r="H80" s="197" t="s">
        <v>217</v>
      </c>
      <c r="I80" s="182">
        <v>44442.698599537034</v>
      </c>
      <c r="J80" s="189" t="s">
        <v>124</v>
      </c>
      <c r="K80" s="189" t="s">
        <v>125</v>
      </c>
      <c r="L80" s="190" t="s">
        <v>124</v>
      </c>
      <c r="M80" s="190" t="s">
        <v>125</v>
      </c>
      <c r="N80" s="191">
        <v>2.4809999999999999</v>
      </c>
      <c r="O80" s="192" t="s">
        <v>124</v>
      </c>
      <c r="P80" s="192" t="s">
        <v>125</v>
      </c>
      <c r="Q80" s="193">
        <v>2.4249999999999998</v>
      </c>
      <c r="R80" s="172" t="str">
        <f t="shared" si="15"/>
        <v>A</v>
      </c>
      <c r="S80" s="175">
        <f t="shared" si="16"/>
        <v>1</v>
      </c>
      <c r="T80" s="175">
        <f t="shared" si="17"/>
        <v>1</v>
      </c>
      <c r="U80" s="175">
        <f t="shared" si="18"/>
        <v>0</v>
      </c>
      <c r="V80" s="179" t="str">
        <f t="shared" si="19"/>
        <v>Litopenaeus vannamei</v>
      </c>
      <c r="W80" s="179" t="str">
        <f t="shared" si="20"/>
        <v>Litopenaeus vannamei</v>
      </c>
      <c r="X80" s="175">
        <f t="shared" si="21"/>
        <v>0</v>
      </c>
      <c r="Y80" s="175">
        <f t="shared" si="22"/>
        <v>0</v>
      </c>
      <c r="Z80" s="175">
        <f t="shared" si="23"/>
        <v>0</v>
      </c>
      <c r="AA80" s="175">
        <f t="shared" si="24"/>
        <v>0</v>
      </c>
    </row>
    <row r="81" spans="4:27" ht="15" customHeight="1" x14ac:dyDescent="0.25">
      <c r="D81" s="170">
        <v>1</v>
      </c>
      <c r="E81" s="170">
        <f t="shared" si="14"/>
        <v>1</v>
      </c>
      <c r="F81" s="197" t="s">
        <v>364</v>
      </c>
      <c r="G81" s="197" t="s">
        <v>275</v>
      </c>
      <c r="H81" s="197" t="s">
        <v>217</v>
      </c>
      <c r="I81" s="182">
        <v>44442.699456018519</v>
      </c>
      <c r="J81" s="189" t="s">
        <v>124</v>
      </c>
      <c r="K81" s="189" t="s">
        <v>125</v>
      </c>
      <c r="L81" s="190" t="s">
        <v>124</v>
      </c>
      <c r="M81" s="190" t="s">
        <v>125</v>
      </c>
      <c r="N81" s="191">
        <v>2.5099999999999998</v>
      </c>
      <c r="O81" s="192" t="s">
        <v>124</v>
      </c>
      <c r="P81" s="192" t="s">
        <v>125</v>
      </c>
      <c r="Q81" s="193">
        <v>2.2440000000000002</v>
      </c>
      <c r="R81" s="172" t="str">
        <f t="shared" si="15"/>
        <v>A</v>
      </c>
      <c r="S81" s="175">
        <f t="shared" si="16"/>
        <v>1</v>
      </c>
      <c r="T81" s="175">
        <f t="shared" si="17"/>
        <v>1</v>
      </c>
      <c r="U81" s="175">
        <f t="shared" si="18"/>
        <v>0</v>
      </c>
      <c r="V81" s="179" t="str">
        <f t="shared" si="19"/>
        <v>Litopenaeus vannamei</v>
      </c>
      <c r="W81" s="179" t="str">
        <f t="shared" si="20"/>
        <v>Litopenaeus vannamei</v>
      </c>
      <c r="X81" s="175">
        <f t="shared" si="21"/>
        <v>0</v>
      </c>
      <c r="Y81" s="175">
        <f t="shared" si="22"/>
        <v>0</v>
      </c>
      <c r="Z81" s="175">
        <f t="shared" si="23"/>
        <v>0</v>
      </c>
      <c r="AA81" s="175">
        <f t="shared" si="24"/>
        <v>0</v>
      </c>
    </row>
    <row r="82" spans="4:27" ht="15" customHeight="1" x14ac:dyDescent="0.25">
      <c r="D82" s="170">
        <v>1</v>
      </c>
      <c r="E82" s="170">
        <f t="shared" si="14"/>
        <v>1</v>
      </c>
      <c r="F82" s="197" t="s">
        <v>365</v>
      </c>
      <c r="G82" s="197" t="s">
        <v>275</v>
      </c>
      <c r="H82" s="197" t="s">
        <v>217</v>
      </c>
      <c r="I82" s="182">
        <v>44442.531574074077</v>
      </c>
      <c r="J82" s="189" t="s">
        <v>124</v>
      </c>
      <c r="K82" s="189" t="s">
        <v>125</v>
      </c>
      <c r="L82" s="190" t="s">
        <v>124</v>
      </c>
      <c r="M82" s="190" t="s">
        <v>125</v>
      </c>
      <c r="N82" s="191">
        <v>2.5459999999999998</v>
      </c>
      <c r="O82" s="192" t="s">
        <v>124</v>
      </c>
      <c r="P82" s="192" t="s">
        <v>125</v>
      </c>
      <c r="Q82" s="193">
        <v>2.3660000000000001</v>
      </c>
      <c r="R82" s="172" t="str">
        <f t="shared" si="15"/>
        <v>A</v>
      </c>
      <c r="S82" s="175">
        <f t="shared" si="16"/>
        <v>1</v>
      </c>
      <c r="T82" s="175">
        <f t="shared" si="17"/>
        <v>1</v>
      </c>
      <c r="U82" s="175">
        <f t="shared" si="18"/>
        <v>0</v>
      </c>
      <c r="V82" s="179" t="str">
        <f t="shared" si="19"/>
        <v>Litopenaeus vannamei</v>
      </c>
      <c r="W82" s="179" t="str">
        <f t="shared" si="20"/>
        <v>Litopenaeus vannamei</v>
      </c>
      <c r="X82" s="175">
        <f t="shared" si="21"/>
        <v>0</v>
      </c>
      <c r="Y82" s="175">
        <f t="shared" si="22"/>
        <v>0</v>
      </c>
      <c r="Z82" s="175">
        <f t="shared" si="23"/>
        <v>0</v>
      </c>
      <c r="AA82" s="175">
        <f t="shared" si="24"/>
        <v>0</v>
      </c>
    </row>
    <row r="83" spans="4:27" ht="15" customHeight="1" x14ac:dyDescent="0.25">
      <c r="D83" s="170">
        <v>1</v>
      </c>
      <c r="E83" s="170">
        <f t="shared" si="14"/>
        <v>1</v>
      </c>
      <c r="F83" s="197" t="s">
        <v>366</v>
      </c>
      <c r="G83" s="197" t="s">
        <v>275</v>
      </c>
      <c r="H83" s="197" t="s">
        <v>217</v>
      </c>
      <c r="I83" s="182">
        <v>44442.692337962966</v>
      </c>
      <c r="J83" s="189" t="s">
        <v>124</v>
      </c>
      <c r="K83" s="189" t="s">
        <v>125</v>
      </c>
      <c r="L83" s="190" t="s">
        <v>124</v>
      </c>
      <c r="M83" s="190" t="s">
        <v>125</v>
      </c>
      <c r="N83" s="191">
        <v>2.2469999999999999</v>
      </c>
      <c r="O83" s="192" t="s">
        <v>124</v>
      </c>
      <c r="P83" s="192" t="s">
        <v>125</v>
      </c>
      <c r="Q83" s="193">
        <v>1.827</v>
      </c>
      <c r="R83" s="172" t="str">
        <f t="shared" si="15"/>
        <v>A</v>
      </c>
      <c r="S83" s="175">
        <f t="shared" si="16"/>
        <v>1</v>
      </c>
      <c r="T83" s="175">
        <f t="shared" si="17"/>
        <v>1</v>
      </c>
      <c r="U83" s="175">
        <f t="shared" si="18"/>
        <v>0</v>
      </c>
      <c r="V83" s="179" t="str">
        <f t="shared" si="19"/>
        <v>Litopenaeus vannamei</v>
      </c>
      <c r="W83" s="179" t="str">
        <f t="shared" si="20"/>
        <v>Litopenaeus vannamei</v>
      </c>
      <c r="X83" s="175">
        <f t="shared" si="21"/>
        <v>0</v>
      </c>
      <c r="Y83" s="175">
        <f t="shared" si="22"/>
        <v>0</v>
      </c>
      <c r="Z83" s="175">
        <f t="shared" si="23"/>
        <v>0</v>
      </c>
      <c r="AA83" s="175">
        <f t="shared" si="24"/>
        <v>0</v>
      </c>
    </row>
    <row r="84" spans="4:27" ht="15" customHeight="1" x14ac:dyDescent="0.25">
      <c r="D84" s="170">
        <v>1</v>
      </c>
      <c r="E84" s="170">
        <f t="shared" si="14"/>
        <v>1</v>
      </c>
      <c r="F84" s="197" t="s">
        <v>367</v>
      </c>
      <c r="G84" s="197" t="s">
        <v>275</v>
      </c>
      <c r="H84" s="197" t="s">
        <v>217</v>
      </c>
      <c r="I84" s="182">
        <v>44442.535208333335</v>
      </c>
      <c r="J84" s="189" t="s">
        <v>124</v>
      </c>
      <c r="K84" s="189" t="s">
        <v>125</v>
      </c>
      <c r="L84" s="190" t="s">
        <v>124</v>
      </c>
      <c r="M84" s="190" t="s">
        <v>125</v>
      </c>
      <c r="N84" s="191">
        <v>2.5680000000000001</v>
      </c>
      <c r="O84" s="192" t="s">
        <v>124</v>
      </c>
      <c r="P84" s="192" t="s">
        <v>125</v>
      </c>
      <c r="Q84" s="193">
        <v>2.2829999999999999</v>
      </c>
      <c r="R84" s="172" t="str">
        <f t="shared" si="15"/>
        <v>A</v>
      </c>
      <c r="S84" s="175">
        <f t="shared" si="16"/>
        <v>1</v>
      </c>
      <c r="T84" s="175">
        <f t="shared" si="17"/>
        <v>1</v>
      </c>
      <c r="U84" s="175">
        <f t="shared" si="18"/>
        <v>0</v>
      </c>
      <c r="V84" s="179" t="str">
        <f t="shared" si="19"/>
        <v>Litopenaeus vannamei</v>
      </c>
      <c r="W84" s="179" t="str">
        <f t="shared" si="20"/>
        <v>Litopenaeus vannamei</v>
      </c>
      <c r="X84" s="175">
        <f t="shared" si="21"/>
        <v>0</v>
      </c>
      <c r="Y84" s="175">
        <f t="shared" si="22"/>
        <v>0</v>
      </c>
      <c r="Z84" s="175">
        <f t="shared" si="23"/>
        <v>0</v>
      </c>
      <c r="AA84" s="175">
        <f t="shared" si="24"/>
        <v>0</v>
      </c>
    </row>
    <row r="85" spans="4:27" ht="15" customHeight="1" x14ac:dyDescent="0.25">
      <c r="D85" s="170">
        <v>1</v>
      </c>
      <c r="E85" s="170">
        <f t="shared" si="14"/>
        <v>1</v>
      </c>
      <c r="F85" s="197" t="s">
        <v>368</v>
      </c>
      <c r="G85" s="197" t="s">
        <v>275</v>
      </c>
      <c r="H85" s="197" t="s">
        <v>217</v>
      </c>
      <c r="I85" s="182">
        <v>44442.536759259259</v>
      </c>
      <c r="J85" s="189" t="s">
        <v>124</v>
      </c>
      <c r="K85" s="189" t="s">
        <v>125</v>
      </c>
      <c r="L85" s="190" t="s">
        <v>124</v>
      </c>
      <c r="M85" s="190" t="s">
        <v>125</v>
      </c>
      <c r="N85" s="191">
        <v>2.5089999999999999</v>
      </c>
      <c r="O85" s="192" t="s">
        <v>124</v>
      </c>
      <c r="P85" s="192" t="s">
        <v>125</v>
      </c>
      <c r="Q85" s="193">
        <v>2.4710000000000001</v>
      </c>
      <c r="R85" s="172" t="str">
        <f t="shared" si="15"/>
        <v>A</v>
      </c>
      <c r="S85" s="175">
        <f t="shared" si="16"/>
        <v>1</v>
      </c>
      <c r="T85" s="175">
        <f t="shared" si="17"/>
        <v>1</v>
      </c>
      <c r="U85" s="175">
        <f t="shared" si="18"/>
        <v>0</v>
      </c>
      <c r="V85" s="179" t="str">
        <f t="shared" si="19"/>
        <v>Litopenaeus vannamei</v>
      </c>
      <c r="W85" s="179" t="str">
        <f t="shared" si="20"/>
        <v>Litopenaeus vannamei</v>
      </c>
      <c r="X85" s="175">
        <f t="shared" si="21"/>
        <v>0</v>
      </c>
      <c r="Y85" s="175">
        <f t="shared" si="22"/>
        <v>0</v>
      </c>
      <c r="Z85" s="175">
        <f t="shared" si="23"/>
        <v>0</v>
      </c>
      <c r="AA85" s="175">
        <f t="shared" si="24"/>
        <v>0</v>
      </c>
    </row>
    <row r="86" spans="4:27" ht="15" customHeight="1" x14ac:dyDescent="0.25">
      <c r="D86" s="170">
        <v>1</v>
      </c>
      <c r="E86" s="170">
        <f t="shared" si="14"/>
        <v>1</v>
      </c>
      <c r="F86" s="197" t="s">
        <v>369</v>
      </c>
      <c r="G86" s="197" t="s">
        <v>216</v>
      </c>
      <c r="H86" s="197" t="s">
        <v>217</v>
      </c>
      <c r="I86" s="182">
        <v>44249.570127314815</v>
      </c>
      <c r="J86" s="189" t="s">
        <v>126</v>
      </c>
      <c r="K86" s="189" t="s">
        <v>127</v>
      </c>
      <c r="L86" s="190" t="s">
        <v>126</v>
      </c>
      <c r="M86" s="190" t="s">
        <v>127</v>
      </c>
      <c r="N86" s="191">
        <v>2.133</v>
      </c>
      <c r="O86" s="192" t="s">
        <v>126</v>
      </c>
      <c r="P86" s="192" t="s">
        <v>127</v>
      </c>
      <c r="Q86" s="193">
        <v>1.952</v>
      </c>
      <c r="R86" s="172" t="str">
        <f t="shared" si="15"/>
        <v>A</v>
      </c>
      <c r="S86" s="175">
        <f t="shared" si="16"/>
        <v>1</v>
      </c>
      <c r="T86" s="175">
        <f t="shared" si="17"/>
        <v>1</v>
      </c>
      <c r="U86" s="175">
        <f t="shared" si="18"/>
        <v>0</v>
      </c>
      <c r="V86" s="179" t="str">
        <f t="shared" si="19"/>
        <v>Pacifastacus leniusculus</v>
      </c>
      <c r="W86" s="179" t="str">
        <f t="shared" si="20"/>
        <v>Pacifastacus leniusculus</v>
      </c>
      <c r="X86" s="175">
        <f t="shared" si="21"/>
        <v>0</v>
      </c>
      <c r="Y86" s="175">
        <f t="shared" si="22"/>
        <v>0</v>
      </c>
      <c r="Z86" s="175">
        <f t="shared" si="23"/>
        <v>0</v>
      </c>
      <c r="AA86" s="175">
        <f t="shared" si="24"/>
        <v>0</v>
      </c>
    </row>
    <row r="87" spans="4:27" ht="15" customHeight="1" x14ac:dyDescent="0.25">
      <c r="D87" s="170">
        <v>1</v>
      </c>
      <c r="E87" s="170">
        <f t="shared" si="14"/>
        <v>1</v>
      </c>
      <c r="F87" s="197" t="s">
        <v>370</v>
      </c>
      <c r="G87" s="197" t="s">
        <v>216</v>
      </c>
      <c r="H87" s="197" t="s">
        <v>217</v>
      </c>
      <c r="I87" s="182">
        <v>44386.511782407404</v>
      </c>
      <c r="J87" s="189" t="s">
        <v>126</v>
      </c>
      <c r="K87" s="189" t="s">
        <v>127</v>
      </c>
      <c r="L87" s="190" t="s">
        <v>126</v>
      </c>
      <c r="M87" s="190" t="s">
        <v>127</v>
      </c>
      <c r="N87" s="191">
        <v>2.1440000000000001</v>
      </c>
      <c r="O87" s="192" t="s">
        <v>126</v>
      </c>
      <c r="P87" s="192" t="s">
        <v>127</v>
      </c>
      <c r="Q87" s="193">
        <v>1.974</v>
      </c>
      <c r="R87" s="172" t="str">
        <f t="shared" si="15"/>
        <v>A</v>
      </c>
      <c r="S87" s="175">
        <f t="shared" si="16"/>
        <v>1</v>
      </c>
      <c r="T87" s="175">
        <f t="shared" si="17"/>
        <v>1</v>
      </c>
      <c r="U87" s="175">
        <f t="shared" si="18"/>
        <v>0</v>
      </c>
      <c r="V87" s="179" t="str">
        <f t="shared" si="19"/>
        <v>Pacifastacus leniusculus</v>
      </c>
      <c r="W87" s="179" t="str">
        <f t="shared" si="20"/>
        <v>Pacifastacus leniusculus</v>
      </c>
      <c r="X87" s="175">
        <f t="shared" si="21"/>
        <v>0</v>
      </c>
      <c r="Y87" s="175">
        <f t="shared" si="22"/>
        <v>0</v>
      </c>
      <c r="Z87" s="175">
        <f t="shared" si="23"/>
        <v>0</v>
      </c>
      <c r="AA87" s="175">
        <f t="shared" si="24"/>
        <v>0</v>
      </c>
    </row>
    <row r="88" spans="4:27" ht="15" customHeight="1" x14ac:dyDescent="0.25">
      <c r="D88" s="170">
        <v>1</v>
      </c>
      <c r="E88" s="170">
        <f t="shared" si="14"/>
        <v>1</v>
      </c>
      <c r="F88" s="197" t="s">
        <v>371</v>
      </c>
      <c r="G88" s="197" t="s">
        <v>216</v>
      </c>
      <c r="H88" s="197" t="s">
        <v>217</v>
      </c>
      <c r="I88" s="182">
        <v>44386.513379629629</v>
      </c>
      <c r="J88" s="189" t="s">
        <v>126</v>
      </c>
      <c r="K88" s="189" t="s">
        <v>127</v>
      </c>
      <c r="L88" s="190" t="s">
        <v>126</v>
      </c>
      <c r="M88" s="190" t="s">
        <v>127</v>
      </c>
      <c r="N88" s="191">
        <v>2.137</v>
      </c>
      <c r="O88" s="192" t="s">
        <v>126</v>
      </c>
      <c r="P88" s="192" t="s">
        <v>127</v>
      </c>
      <c r="Q88" s="193">
        <v>2.0030000000000001</v>
      </c>
      <c r="R88" s="172" t="str">
        <f t="shared" si="15"/>
        <v>A</v>
      </c>
      <c r="S88" s="175">
        <f t="shared" si="16"/>
        <v>1</v>
      </c>
      <c r="T88" s="175">
        <f t="shared" si="17"/>
        <v>1</v>
      </c>
      <c r="U88" s="175">
        <f t="shared" si="18"/>
        <v>0</v>
      </c>
      <c r="V88" s="179" t="str">
        <f t="shared" si="19"/>
        <v>Pacifastacus leniusculus</v>
      </c>
      <c r="W88" s="179" t="str">
        <f t="shared" si="20"/>
        <v>Pacifastacus leniusculus</v>
      </c>
      <c r="X88" s="175">
        <f t="shared" si="21"/>
        <v>0</v>
      </c>
      <c r="Y88" s="175">
        <f t="shared" si="22"/>
        <v>0</v>
      </c>
      <c r="Z88" s="175">
        <f t="shared" si="23"/>
        <v>0</v>
      </c>
      <c r="AA88" s="175">
        <f t="shared" si="24"/>
        <v>0</v>
      </c>
    </row>
    <row r="89" spans="4:27" ht="15" customHeight="1" x14ac:dyDescent="0.25">
      <c r="D89" s="170">
        <v>1</v>
      </c>
      <c r="E89" s="170">
        <f t="shared" si="14"/>
        <v>1</v>
      </c>
      <c r="F89" s="197" t="s">
        <v>372</v>
      </c>
      <c r="G89" s="197" t="s">
        <v>216</v>
      </c>
      <c r="H89" s="197" t="s">
        <v>217</v>
      </c>
      <c r="I89" s="182">
        <v>44386.513969907406</v>
      </c>
      <c r="J89" s="189" t="s">
        <v>126</v>
      </c>
      <c r="K89" s="189" t="s">
        <v>127</v>
      </c>
      <c r="L89" s="190" t="s">
        <v>126</v>
      </c>
      <c r="M89" s="190" t="s">
        <v>127</v>
      </c>
      <c r="N89" s="191">
        <v>2.0099999999999998</v>
      </c>
      <c r="O89" s="192" t="s">
        <v>126</v>
      </c>
      <c r="P89" s="192" t="s">
        <v>127</v>
      </c>
      <c r="Q89" s="193">
        <v>1.7410000000000001</v>
      </c>
      <c r="R89" s="172" t="str">
        <f t="shared" si="15"/>
        <v>A</v>
      </c>
      <c r="S89" s="175">
        <f t="shared" si="16"/>
        <v>1</v>
      </c>
      <c r="T89" s="175">
        <f t="shared" si="17"/>
        <v>1</v>
      </c>
      <c r="U89" s="175">
        <f t="shared" si="18"/>
        <v>0</v>
      </c>
      <c r="V89" s="179" t="str">
        <f t="shared" si="19"/>
        <v>Pacifastacus leniusculus</v>
      </c>
      <c r="W89" s="179" t="str">
        <f t="shared" si="20"/>
        <v>Pacifastacus leniusculus</v>
      </c>
      <c r="X89" s="175">
        <f t="shared" si="21"/>
        <v>0</v>
      </c>
      <c r="Y89" s="175">
        <f t="shared" si="22"/>
        <v>0</v>
      </c>
      <c r="Z89" s="175">
        <f t="shared" si="23"/>
        <v>0</v>
      </c>
      <c r="AA89" s="175">
        <f t="shared" si="24"/>
        <v>0</v>
      </c>
    </row>
    <row r="90" spans="4:27" ht="15" customHeight="1" x14ac:dyDescent="0.25">
      <c r="D90" s="170">
        <v>1</v>
      </c>
      <c r="E90" s="170">
        <f t="shared" si="14"/>
        <v>1</v>
      </c>
      <c r="F90" s="197" t="s">
        <v>373</v>
      </c>
      <c r="G90" s="197" t="s">
        <v>216</v>
      </c>
      <c r="H90" s="197" t="s">
        <v>217</v>
      </c>
      <c r="I90" s="182">
        <v>44361.556539351855</v>
      </c>
      <c r="J90" s="189" t="s">
        <v>126</v>
      </c>
      <c r="K90" s="189" t="s">
        <v>127</v>
      </c>
      <c r="L90" s="190" t="s">
        <v>126</v>
      </c>
      <c r="M90" s="190" t="s">
        <v>127</v>
      </c>
      <c r="N90" s="191">
        <v>2.036</v>
      </c>
      <c r="O90" s="192" t="s">
        <v>126</v>
      </c>
      <c r="P90" s="192" t="s">
        <v>127</v>
      </c>
      <c r="Q90" s="193">
        <v>2.0179999999999998</v>
      </c>
      <c r="R90" s="172" t="str">
        <f t="shared" si="15"/>
        <v>A</v>
      </c>
      <c r="S90" s="175">
        <f t="shared" si="16"/>
        <v>1</v>
      </c>
      <c r="T90" s="175">
        <f t="shared" si="17"/>
        <v>1</v>
      </c>
      <c r="U90" s="175">
        <f t="shared" si="18"/>
        <v>0</v>
      </c>
      <c r="V90" s="179" t="str">
        <f t="shared" si="19"/>
        <v>Pacifastacus leniusculus</v>
      </c>
      <c r="W90" s="179" t="str">
        <f t="shared" si="20"/>
        <v>Pacifastacus leniusculus</v>
      </c>
      <c r="X90" s="175">
        <f t="shared" si="21"/>
        <v>0</v>
      </c>
      <c r="Y90" s="175">
        <f t="shared" si="22"/>
        <v>0</v>
      </c>
      <c r="Z90" s="175">
        <f t="shared" si="23"/>
        <v>0</v>
      </c>
      <c r="AA90" s="175">
        <f t="shared" si="24"/>
        <v>0</v>
      </c>
    </row>
    <row r="91" spans="4:27" ht="15" customHeight="1" x14ac:dyDescent="0.25">
      <c r="D91" s="170">
        <v>1</v>
      </c>
      <c r="E91" s="170">
        <f t="shared" si="14"/>
        <v>1</v>
      </c>
      <c r="F91" s="197" t="s">
        <v>374</v>
      </c>
      <c r="G91" s="197" t="s">
        <v>216</v>
      </c>
      <c r="H91" s="197" t="s">
        <v>217</v>
      </c>
      <c r="I91" s="182">
        <v>44361.557210648149</v>
      </c>
      <c r="J91" s="189" t="s">
        <v>126</v>
      </c>
      <c r="K91" s="189" t="s">
        <v>127</v>
      </c>
      <c r="L91" s="190" t="s">
        <v>126</v>
      </c>
      <c r="M91" s="190" t="s">
        <v>127</v>
      </c>
      <c r="N91" s="191">
        <v>2.6019999999999999</v>
      </c>
      <c r="O91" s="192" t="s">
        <v>126</v>
      </c>
      <c r="P91" s="192" t="s">
        <v>127</v>
      </c>
      <c r="Q91" s="193">
        <v>2.5209999999999999</v>
      </c>
      <c r="R91" s="172" t="str">
        <f t="shared" si="15"/>
        <v>A</v>
      </c>
      <c r="S91" s="175">
        <f t="shared" si="16"/>
        <v>1</v>
      </c>
      <c r="T91" s="175">
        <f t="shared" si="17"/>
        <v>1</v>
      </c>
      <c r="U91" s="175">
        <f t="shared" si="18"/>
        <v>0</v>
      </c>
      <c r="V91" s="179" t="str">
        <f t="shared" si="19"/>
        <v>Pacifastacus leniusculus</v>
      </c>
      <c r="W91" s="179" t="str">
        <f t="shared" si="20"/>
        <v>Pacifastacus leniusculus</v>
      </c>
      <c r="X91" s="175">
        <f t="shared" si="21"/>
        <v>0</v>
      </c>
      <c r="Y91" s="175">
        <f t="shared" si="22"/>
        <v>0</v>
      </c>
      <c r="Z91" s="175">
        <f t="shared" si="23"/>
        <v>0</v>
      </c>
      <c r="AA91" s="175">
        <f t="shared" si="24"/>
        <v>0</v>
      </c>
    </row>
    <row r="92" spans="4:27" ht="15" customHeight="1" x14ac:dyDescent="0.25">
      <c r="D92" s="170">
        <v>1</v>
      </c>
      <c r="E92" s="170">
        <f t="shared" si="14"/>
        <v>1</v>
      </c>
      <c r="F92" s="197" t="s">
        <v>375</v>
      </c>
      <c r="G92" s="197" t="s">
        <v>216</v>
      </c>
      <c r="H92" s="197" t="s">
        <v>217</v>
      </c>
      <c r="I92" s="182">
        <v>44361.558229166665</v>
      </c>
      <c r="J92" s="189" t="s">
        <v>126</v>
      </c>
      <c r="K92" s="189" t="s">
        <v>127</v>
      </c>
      <c r="L92" s="190" t="s">
        <v>126</v>
      </c>
      <c r="M92" s="190" t="s">
        <v>127</v>
      </c>
      <c r="N92" s="191">
        <v>2.6949999999999998</v>
      </c>
      <c r="O92" s="192" t="s">
        <v>126</v>
      </c>
      <c r="P92" s="192" t="s">
        <v>127</v>
      </c>
      <c r="Q92" s="193">
        <v>2.351</v>
      </c>
      <c r="R92" s="172" t="str">
        <f t="shared" si="15"/>
        <v>A</v>
      </c>
      <c r="S92" s="175">
        <f t="shared" si="16"/>
        <v>1</v>
      </c>
      <c r="T92" s="175">
        <f t="shared" si="17"/>
        <v>1</v>
      </c>
      <c r="U92" s="175">
        <f t="shared" si="18"/>
        <v>0</v>
      </c>
      <c r="V92" s="179" t="str">
        <f t="shared" si="19"/>
        <v>Pacifastacus leniusculus</v>
      </c>
      <c r="W92" s="179" t="str">
        <f t="shared" si="20"/>
        <v>Pacifastacus leniusculus</v>
      </c>
      <c r="X92" s="175">
        <f t="shared" si="21"/>
        <v>0</v>
      </c>
      <c r="Y92" s="175">
        <f t="shared" si="22"/>
        <v>0</v>
      </c>
      <c r="Z92" s="175">
        <f t="shared" si="23"/>
        <v>0</v>
      </c>
      <c r="AA92" s="175">
        <f t="shared" si="24"/>
        <v>0</v>
      </c>
    </row>
    <row r="93" spans="4:27" ht="15" customHeight="1" x14ac:dyDescent="0.25">
      <c r="D93" s="170">
        <v>1</v>
      </c>
      <c r="E93" s="170">
        <f t="shared" si="14"/>
        <v>1</v>
      </c>
      <c r="F93" s="197" t="s">
        <v>376</v>
      </c>
      <c r="G93" s="197" t="s">
        <v>216</v>
      </c>
      <c r="H93" s="197" t="s">
        <v>217</v>
      </c>
      <c r="I93" s="182">
        <v>44362.495567129627</v>
      </c>
      <c r="J93" s="189" t="s">
        <v>126</v>
      </c>
      <c r="K93" s="189" t="s">
        <v>127</v>
      </c>
      <c r="L93" s="190" t="s">
        <v>126</v>
      </c>
      <c r="M93" s="190" t="s">
        <v>127</v>
      </c>
      <c r="N93" s="191">
        <v>2.3029999999999999</v>
      </c>
      <c r="O93" s="192" t="s">
        <v>126</v>
      </c>
      <c r="P93" s="192" t="s">
        <v>127</v>
      </c>
      <c r="Q93" s="193">
        <v>2.2530000000000001</v>
      </c>
      <c r="R93" s="172" t="str">
        <f t="shared" si="15"/>
        <v>A</v>
      </c>
      <c r="S93" s="175">
        <f t="shared" si="16"/>
        <v>1</v>
      </c>
      <c r="T93" s="175">
        <f t="shared" si="17"/>
        <v>1</v>
      </c>
      <c r="U93" s="175">
        <f t="shared" si="18"/>
        <v>0</v>
      </c>
      <c r="V93" s="179" t="str">
        <f t="shared" si="19"/>
        <v>Pacifastacus leniusculus</v>
      </c>
      <c r="W93" s="179" t="str">
        <f t="shared" si="20"/>
        <v>Pacifastacus leniusculus</v>
      </c>
      <c r="X93" s="175">
        <f t="shared" si="21"/>
        <v>0</v>
      </c>
      <c r="Y93" s="175">
        <f t="shared" si="22"/>
        <v>0</v>
      </c>
      <c r="Z93" s="175">
        <f t="shared" si="23"/>
        <v>0</v>
      </c>
      <c r="AA93" s="175">
        <f t="shared" si="24"/>
        <v>0</v>
      </c>
    </row>
    <row r="94" spans="4:27" ht="15" customHeight="1" x14ac:dyDescent="0.25">
      <c r="D94" s="170">
        <v>1</v>
      </c>
      <c r="E94" s="170">
        <f t="shared" si="14"/>
        <v>1</v>
      </c>
      <c r="F94" s="197" t="s">
        <v>377</v>
      </c>
      <c r="G94" s="197" t="s">
        <v>216</v>
      </c>
      <c r="H94" s="197" t="s">
        <v>217</v>
      </c>
      <c r="I94" s="182">
        <v>44362.496261574073</v>
      </c>
      <c r="J94" s="189" t="s">
        <v>126</v>
      </c>
      <c r="K94" s="189" t="s">
        <v>127</v>
      </c>
      <c r="L94" s="190" t="s">
        <v>126</v>
      </c>
      <c r="M94" s="190" t="s">
        <v>127</v>
      </c>
      <c r="N94" s="191">
        <v>2.4500000000000002</v>
      </c>
      <c r="O94" s="192" t="s">
        <v>126</v>
      </c>
      <c r="P94" s="192" t="s">
        <v>127</v>
      </c>
      <c r="Q94" s="193">
        <v>2.4430000000000001</v>
      </c>
      <c r="R94" s="172" t="str">
        <f t="shared" si="15"/>
        <v>A</v>
      </c>
      <c r="S94" s="175">
        <f t="shared" si="16"/>
        <v>1</v>
      </c>
      <c r="T94" s="175">
        <f t="shared" si="17"/>
        <v>1</v>
      </c>
      <c r="U94" s="175">
        <f t="shared" si="18"/>
        <v>0</v>
      </c>
      <c r="V94" s="179" t="str">
        <f t="shared" si="19"/>
        <v>Pacifastacus leniusculus</v>
      </c>
      <c r="W94" s="179" t="str">
        <f t="shared" si="20"/>
        <v>Pacifastacus leniusculus</v>
      </c>
      <c r="X94" s="175">
        <f t="shared" si="21"/>
        <v>0</v>
      </c>
      <c r="Y94" s="175">
        <f t="shared" si="22"/>
        <v>0</v>
      </c>
      <c r="Z94" s="175">
        <f t="shared" si="23"/>
        <v>0</v>
      </c>
      <c r="AA94" s="175">
        <f t="shared" si="24"/>
        <v>0</v>
      </c>
    </row>
    <row r="95" spans="4:27" ht="15" customHeight="1" x14ac:dyDescent="0.25">
      <c r="D95" s="170">
        <v>1</v>
      </c>
      <c r="E95" s="170">
        <f t="shared" si="14"/>
        <v>1</v>
      </c>
      <c r="F95" s="197" t="s">
        <v>378</v>
      </c>
      <c r="G95" s="197" t="s">
        <v>216</v>
      </c>
      <c r="H95" s="197" t="s">
        <v>217</v>
      </c>
      <c r="I95" s="182">
        <v>44362.496851851851</v>
      </c>
      <c r="J95" s="189" t="s">
        <v>126</v>
      </c>
      <c r="K95" s="189" t="s">
        <v>127</v>
      </c>
      <c r="L95" s="190" t="s">
        <v>126</v>
      </c>
      <c r="M95" s="190" t="s">
        <v>127</v>
      </c>
      <c r="N95" s="191">
        <v>2.2469999999999999</v>
      </c>
      <c r="O95" s="192" t="s">
        <v>126</v>
      </c>
      <c r="P95" s="192" t="s">
        <v>127</v>
      </c>
      <c r="Q95" s="193">
        <v>2.2240000000000002</v>
      </c>
      <c r="R95" s="172" t="str">
        <f t="shared" si="15"/>
        <v>A</v>
      </c>
      <c r="S95" s="175">
        <f t="shared" si="16"/>
        <v>1</v>
      </c>
      <c r="T95" s="175">
        <f t="shared" si="17"/>
        <v>1</v>
      </c>
      <c r="U95" s="175">
        <f t="shared" si="18"/>
        <v>0</v>
      </c>
      <c r="V95" s="179" t="str">
        <f t="shared" si="19"/>
        <v>Pacifastacus leniusculus</v>
      </c>
      <c r="W95" s="179" t="str">
        <f t="shared" si="20"/>
        <v>Pacifastacus leniusculus</v>
      </c>
      <c r="X95" s="175">
        <f t="shared" si="21"/>
        <v>0</v>
      </c>
      <c r="Y95" s="175">
        <f t="shared" si="22"/>
        <v>0</v>
      </c>
      <c r="Z95" s="175">
        <f t="shared" si="23"/>
        <v>0</v>
      </c>
      <c r="AA95" s="175">
        <f t="shared" si="24"/>
        <v>0</v>
      </c>
    </row>
    <row r="96" spans="4:27" ht="15" customHeight="1" x14ac:dyDescent="0.25">
      <c r="D96" s="170">
        <v>1</v>
      </c>
      <c r="E96" s="170">
        <f t="shared" si="14"/>
        <v>1</v>
      </c>
      <c r="F96" s="197" t="s">
        <v>379</v>
      </c>
      <c r="G96" s="197" t="s">
        <v>216</v>
      </c>
      <c r="H96" s="197" t="s">
        <v>217</v>
      </c>
      <c r="I96" s="182">
        <v>44362.497233796297</v>
      </c>
      <c r="J96" s="189" t="s">
        <v>126</v>
      </c>
      <c r="K96" s="189" t="s">
        <v>127</v>
      </c>
      <c r="L96" s="190" t="s">
        <v>126</v>
      </c>
      <c r="M96" s="190" t="s">
        <v>127</v>
      </c>
      <c r="N96" s="191">
        <v>2.367</v>
      </c>
      <c r="O96" s="192" t="s">
        <v>126</v>
      </c>
      <c r="P96" s="192" t="s">
        <v>127</v>
      </c>
      <c r="Q96" s="193">
        <v>2.327</v>
      </c>
      <c r="R96" s="172" t="str">
        <f t="shared" si="15"/>
        <v>A</v>
      </c>
      <c r="S96" s="175">
        <f t="shared" si="16"/>
        <v>1</v>
      </c>
      <c r="T96" s="175">
        <f t="shared" si="17"/>
        <v>1</v>
      </c>
      <c r="U96" s="175">
        <f t="shared" si="18"/>
        <v>0</v>
      </c>
      <c r="V96" s="179" t="str">
        <f t="shared" si="19"/>
        <v>Pacifastacus leniusculus</v>
      </c>
      <c r="W96" s="179" t="str">
        <f t="shared" si="20"/>
        <v>Pacifastacus leniusculus</v>
      </c>
      <c r="X96" s="175">
        <f t="shared" si="21"/>
        <v>0</v>
      </c>
      <c r="Y96" s="175">
        <f t="shared" si="22"/>
        <v>0</v>
      </c>
      <c r="Z96" s="175">
        <f t="shared" si="23"/>
        <v>0</v>
      </c>
      <c r="AA96" s="175">
        <f t="shared" si="24"/>
        <v>0</v>
      </c>
    </row>
    <row r="97" spans="4:27" ht="15" customHeight="1" x14ac:dyDescent="0.25">
      <c r="D97" s="170">
        <v>1</v>
      </c>
      <c r="E97" s="170">
        <f t="shared" si="14"/>
        <v>1</v>
      </c>
      <c r="F97" s="197" t="s">
        <v>380</v>
      </c>
      <c r="G97" s="197" t="s">
        <v>216</v>
      </c>
      <c r="H97" s="197" t="s">
        <v>217</v>
      </c>
      <c r="I97" s="182">
        <v>44362.49795138889</v>
      </c>
      <c r="J97" s="189" t="s">
        <v>126</v>
      </c>
      <c r="K97" s="189" t="s">
        <v>127</v>
      </c>
      <c r="L97" s="190" t="s">
        <v>126</v>
      </c>
      <c r="M97" s="190" t="s">
        <v>127</v>
      </c>
      <c r="N97" s="191">
        <v>2.4460000000000002</v>
      </c>
      <c r="O97" s="192" t="s">
        <v>126</v>
      </c>
      <c r="P97" s="192" t="s">
        <v>127</v>
      </c>
      <c r="Q97" s="193">
        <v>2.4140000000000001</v>
      </c>
      <c r="R97" s="172" t="str">
        <f t="shared" si="15"/>
        <v>A</v>
      </c>
      <c r="S97" s="175">
        <f t="shared" si="16"/>
        <v>1</v>
      </c>
      <c r="T97" s="175">
        <f t="shared" si="17"/>
        <v>1</v>
      </c>
      <c r="U97" s="175">
        <f t="shared" si="18"/>
        <v>0</v>
      </c>
      <c r="V97" s="179" t="str">
        <f t="shared" si="19"/>
        <v>Pacifastacus leniusculus</v>
      </c>
      <c r="W97" s="179" t="str">
        <f t="shared" si="20"/>
        <v>Pacifastacus leniusculus</v>
      </c>
      <c r="X97" s="175">
        <f t="shared" si="21"/>
        <v>0</v>
      </c>
      <c r="Y97" s="175">
        <f t="shared" si="22"/>
        <v>0</v>
      </c>
      <c r="Z97" s="175">
        <f t="shared" si="23"/>
        <v>0</v>
      </c>
      <c r="AA97" s="175">
        <f t="shared" si="24"/>
        <v>0</v>
      </c>
    </row>
    <row r="98" spans="4:27" ht="15" customHeight="1" x14ac:dyDescent="0.25">
      <c r="D98" s="170">
        <v>1</v>
      </c>
      <c r="E98" s="170">
        <f t="shared" si="14"/>
        <v>1</v>
      </c>
      <c r="F98" s="197" t="s">
        <v>381</v>
      </c>
      <c r="G98" s="197" t="s">
        <v>216</v>
      </c>
      <c r="H98" s="197" t="s">
        <v>217</v>
      </c>
      <c r="I98" s="182">
        <v>44362.498402777775</v>
      </c>
      <c r="J98" s="189" t="s">
        <v>126</v>
      </c>
      <c r="K98" s="189" t="s">
        <v>127</v>
      </c>
      <c r="L98" s="190" t="s">
        <v>126</v>
      </c>
      <c r="M98" s="190" t="s">
        <v>127</v>
      </c>
      <c r="N98" s="191">
        <v>2.403</v>
      </c>
      <c r="O98" s="192" t="s">
        <v>126</v>
      </c>
      <c r="P98" s="192" t="s">
        <v>127</v>
      </c>
      <c r="Q98" s="193">
        <v>2.387</v>
      </c>
      <c r="R98" s="172" t="str">
        <f t="shared" si="15"/>
        <v>A</v>
      </c>
      <c r="S98" s="175">
        <f t="shared" si="16"/>
        <v>1</v>
      </c>
      <c r="T98" s="175">
        <f t="shared" si="17"/>
        <v>1</v>
      </c>
      <c r="U98" s="175">
        <f t="shared" si="18"/>
        <v>0</v>
      </c>
      <c r="V98" s="179" t="str">
        <f t="shared" si="19"/>
        <v>Pacifastacus leniusculus</v>
      </c>
      <c r="W98" s="179" t="str">
        <f t="shared" si="20"/>
        <v>Pacifastacus leniusculus</v>
      </c>
      <c r="X98" s="175">
        <f t="shared" si="21"/>
        <v>0</v>
      </c>
      <c r="Y98" s="175">
        <f t="shared" si="22"/>
        <v>0</v>
      </c>
      <c r="Z98" s="175">
        <f t="shared" si="23"/>
        <v>0</v>
      </c>
      <c r="AA98" s="175">
        <f t="shared" si="24"/>
        <v>0</v>
      </c>
    </row>
    <row r="99" spans="4:27" ht="15" customHeight="1" x14ac:dyDescent="0.25">
      <c r="D99" s="170">
        <v>1</v>
      </c>
      <c r="E99" s="170">
        <f t="shared" si="14"/>
        <v>1</v>
      </c>
      <c r="F99" s="197" t="s">
        <v>382</v>
      </c>
      <c r="G99" s="197" t="s">
        <v>216</v>
      </c>
      <c r="H99" s="197" t="s">
        <v>217</v>
      </c>
      <c r="I99" s="182">
        <v>44362.499027777776</v>
      </c>
      <c r="J99" s="189" t="s">
        <v>126</v>
      </c>
      <c r="K99" s="189" t="s">
        <v>127</v>
      </c>
      <c r="L99" s="190" t="s">
        <v>126</v>
      </c>
      <c r="M99" s="190" t="s">
        <v>127</v>
      </c>
      <c r="N99" s="191">
        <v>2.4</v>
      </c>
      <c r="O99" s="192" t="s">
        <v>126</v>
      </c>
      <c r="P99" s="192" t="s">
        <v>127</v>
      </c>
      <c r="Q99" s="193">
        <v>2.2130000000000001</v>
      </c>
      <c r="R99" s="172" t="str">
        <f t="shared" si="15"/>
        <v>A</v>
      </c>
      <c r="S99" s="175">
        <f t="shared" si="16"/>
        <v>1</v>
      </c>
      <c r="T99" s="175">
        <f t="shared" si="17"/>
        <v>1</v>
      </c>
      <c r="U99" s="175">
        <f t="shared" si="18"/>
        <v>0</v>
      </c>
      <c r="V99" s="179" t="str">
        <f t="shared" si="19"/>
        <v>Pacifastacus leniusculus</v>
      </c>
      <c r="W99" s="179" t="str">
        <f t="shared" si="20"/>
        <v>Pacifastacus leniusculus</v>
      </c>
      <c r="X99" s="175">
        <f t="shared" si="21"/>
        <v>0</v>
      </c>
      <c r="Y99" s="175">
        <f t="shared" si="22"/>
        <v>0</v>
      </c>
      <c r="Z99" s="175">
        <f t="shared" si="23"/>
        <v>0</v>
      </c>
      <c r="AA99" s="175">
        <f t="shared" si="24"/>
        <v>0</v>
      </c>
    </row>
    <row r="100" spans="4:27" ht="15" customHeight="1" x14ac:dyDescent="0.25">
      <c r="D100" s="170">
        <v>1</v>
      </c>
      <c r="E100" s="170">
        <f t="shared" si="14"/>
        <v>1</v>
      </c>
      <c r="F100" s="197" t="s">
        <v>383</v>
      </c>
      <c r="G100" s="197" t="s">
        <v>216</v>
      </c>
      <c r="H100" s="197" t="s">
        <v>217</v>
      </c>
      <c r="I100" s="182">
        <v>44362.499756944446</v>
      </c>
      <c r="J100" s="189" t="s">
        <v>126</v>
      </c>
      <c r="K100" s="189" t="s">
        <v>127</v>
      </c>
      <c r="L100" s="190" t="s">
        <v>126</v>
      </c>
      <c r="M100" s="190" t="s">
        <v>127</v>
      </c>
      <c r="N100" s="191">
        <v>2.1469999999999998</v>
      </c>
      <c r="O100" s="192" t="s">
        <v>126</v>
      </c>
      <c r="P100" s="192" t="s">
        <v>127</v>
      </c>
      <c r="Q100" s="193">
        <v>2.0419999999999998</v>
      </c>
      <c r="R100" s="172" t="str">
        <f t="shared" si="15"/>
        <v>A</v>
      </c>
      <c r="S100" s="175">
        <f t="shared" si="16"/>
        <v>1</v>
      </c>
      <c r="T100" s="175">
        <f t="shared" si="17"/>
        <v>1</v>
      </c>
      <c r="U100" s="175">
        <f t="shared" si="18"/>
        <v>0</v>
      </c>
      <c r="V100" s="179" t="str">
        <f t="shared" si="19"/>
        <v>Pacifastacus leniusculus</v>
      </c>
      <c r="W100" s="179" t="str">
        <f t="shared" si="20"/>
        <v>Pacifastacus leniusculus</v>
      </c>
      <c r="X100" s="175">
        <f t="shared" si="21"/>
        <v>0</v>
      </c>
      <c r="Y100" s="175">
        <f t="shared" si="22"/>
        <v>0</v>
      </c>
      <c r="Z100" s="175">
        <f t="shared" si="23"/>
        <v>0</v>
      </c>
      <c r="AA100" s="175">
        <f t="shared" si="24"/>
        <v>0</v>
      </c>
    </row>
    <row r="101" spans="4:27" ht="15" customHeight="1" x14ac:dyDescent="0.25">
      <c r="D101" s="170">
        <v>1</v>
      </c>
      <c r="E101" s="170">
        <f t="shared" si="14"/>
        <v>1</v>
      </c>
      <c r="F101" s="197" t="s">
        <v>384</v>
      </c>
      <c r="G101" s="197" t="s">
        <v>216</v>
      </c>
      <c r="H101" s="197" t="s">
        <v>217</v>
      </c>
      <c r="I101" s="182">
        <v>44362.500486111108</v>
      </c>
      <c r="J101" s="189" t="s">
        <v>126</v>
      </c>
      <c r="K101" s="189" t="s">
        <v>127</v>
      </c>
      <c r="L101" s="190" t="s">
        <v>126</v>
      </c>
      <c r="M101" s="190" t="s">
        <v>127</v>
      </c>
      <c r="N101" s="191">
        <v>2.0299999999999998</v>
      </c>
      <c r="O101" s="192" t="s">
        <v>126</v>
      </c>
      <c r="P101" s="192" t="s">
        <v>127</v>
      </c>
      <c r="Q101" s="193">
        <v>2.024</v>
      </c>
      <c r="R101" s="172" t="str">
        <f t="shared" si="15"/>
        <v>A</v>
      </c>
      <c r="S101" s="175">
        <f t="shared" si="16"/>
        <v>1</v>
      </c>
      <c r="T101" s="175">
        <f t="shared" si="17"/>
        <v>1</v>
      </c>
      <c r="U101" s="175">
        <f t="shared" si="18"/>
        <v>0</v>
      </c>
      <c r="V101" s="179" t="str">
        <f t="shared" si="19"/>
        <v>Pacifastacus leniusculus</v>
      </c>
      <c r="W101" s="179" t="str">
        <f t="shared" si="20"/>
        <v>Pacifastacus leniusculus</v>
      </c>
      <c r="X101" s="175">
        <f t="shared" si="21"/>
        <v>0</v>
      </c>
      <c r="Y101" s="175">
        <f t="shared" si="22"/>
        <v>0</v>
      </c>
      <c r="Z101" s="175">
        <f t="shared" si="23"/>
        <v>0</v>
      </c>
      <c r="AA101" s="175">
        <f t="shared" si="24"/>
        <v>0</v>
      </c>
    </row>
    <row r="102" spans="4:27" ht="15" customHeight="1" x14ac:dyDescent="0.25">
      <c r="D102" s="170">
        <v>1</v>
      </c>
      <c r="E102" s="170">
        <f t="shared" si="14"/>
        <v>1</v>
      </c>
      <c r="F102" s="197" t="s">
        <v>385</v>
      </c>
      <c r="G102" s="197" t="s">
        <v>216</v>
      </c>
      <c r="H102" s="197" t="s">
        <v>217</v>
      </c>
      <c r="I102" s="182">
        <v>44362.501203703701</v>
      </c>
      <c r="J102" s="189" t="s">
        <v>126</v>
      </c>
      <c r="K102" s="189" t="s">
        <v>127</v>
      </c>
      <c r="L102" s="190" t="s">
        <v>126</v>
      </c>
      <c r="M102" s="190" t="s">
        <v>127</v>
      </c>
      <c r="N102" s="191">
        <v>2.2549999999999999</v>
      </c>
      <c r="O102" s="192" t="s">
        <v>126</v>
      </c>
      <c r="P102" s="192" t="s">
        <v>127</v>
      </c>
      <c r="Q102" s="193">
        <v>2.1869999999999998</v>
      </c>
      <c r="R102" s="172" t="str">
        <f t="shared" si="15"/>
        <v>A</v>
      </c>
      <c r="S102" s="175">
        <f t="shared" si="16"/>
        <v>1</v>
      </c>
      <c r="T102" s="175">
        <f t="shared" si="17"/>
        <v>1</v>
      </c>
      <c r="U102" s="175">
        <f t="shared" si="18"/>
        <v>0</v>
      </c>
      <c r="V102" s="179" t="str">
        <f t="shared" si="19"/>
        <v>Pacifastacus leniusculus</v>
      </c>
      <c r="W102" s="179" t="str">
        <f t="shared" si="20"/>
        <v>Pacifastacus leniusculus</v>
      </c>
      <c r="X102" s="175">
        <f t="shared" si="21"/>
        <v>0</v>
      </c>
      <c r="Y102" s="175">
        <f t="shared" si="22"/>
        <v>0</v>
      </c>
      <c r="Z102" s="175">
        <f t="shared" si="23"/>
        <v>0</v>
      </c>
      <c r="AA102" s="175">
        <f t="shared" si="24"/>
        <v>0</v>
      </c>
    </row>
    <row r="103" spans="4:27" ht="15" customHeight="1" x14ac:dyDescent="0.25">
      <c r="D103" s="170">
        <v>1</v>
      </c>
      <c r="E103" s="170">
        <f t="shared" si="14"/>
        <v>1</v>
      </c>
      <c r="F103" s="197" t="s">
        <v>386</v>
      </c>
      <c r="G103" s="197" t="s">
        <v>216</v>
      </c>
      <c r="H103" s="197" t="s">
        <v>217</v>
      </c>
      <c r="I103" s="182">
        <v>44379.498402777775</v>
      </c>
      <c r="J103" s="189" t="s">
        <v>126</v>
      </c>
      <c r="K103" s="189" t="s">
        <v>127</v>
      </c>
      <c r="L103" s="190" t="s">
        <v>126</v>
      </c>
      <c r="M103" s="190" t="s">
        <v>127</v>
      </c>
      <c r="N103" s="191">
        <v>2.1930000000000001</v>
      </c>
      <c r="O103" s="192" t="s">
        <v>126</v>
      </c>
      <c r="P103" s="192" t="s">
        <v>127</v>
      </c>
      <c r="Q103" s="193">
        <v>2.121</v>
      </c>
      <c r="R103" s="172" t="str">
        <f t="shared" si="15"/>
        <v>A</v>
      </c>
      <c r="S103" s="175">
        <f t="shared" si="16"/>
        <v>1</v>
      </c>
      <c r="T103" s="175">
        <f t="shared" si="17"/>
        <v>1</v>
      </c>
      <c r="U103" s="175">
        <f t="shared" si="18"/>
        <v>0</v>
      </c>
      <c r="V103" s="179" t="str">
        <f t="shared" si="19"/>
        <v>Pacifastacus leniusculus</v>
      </c>
      <c r="W103" s="179" t="str">
        <f t="shared" si="20"/>
        <v>Pacifastacus leniusculus</v>
      </c>
      <c r="X103" s="175">
        <f t="shared" si="21"/>
        <v>0</v>
      </c>
      <c r="Y103" s="175">
        <f t="shared" si="22"/>
        <v>0</v>
      </c>
      <c r="Z103" s="175">
        <f t="shared" si="23"/>
        <v>0</v>
      </c>
      <c r="AA103" s="175">
        <f t="shared" si="24"/>
        <v>0</v>
      </c>
    </row>
    <row r="104" spans="4:27" ht="15" customHeight="1" x14ac:dyDescent="0.25">
      <c r="D104" s="170">
        <v>1</v>
      </c>
      <c r="E104" s="170">
        <f t="shared" si="14"/>
        <v>1</v>
      </c>
      <c r="F104" s="197" t="s">
        <v>387</v>
      </c>
      <c r="G104" s="197" t="s">
        <v>216</v>
      </c>
      <c r="H104" s="197" t="s">
        <v>217</v>
      </c>
      <c r="I104" s="182">
        <v>44363.57303240741</v>
      </c>
      <c r="J104" s="189" t="s">
        <v>126</v>
      </c>
      <c r="K104" s="189" t="s">
        <v>127</v>
      </c>
      <c r="L104" s="190" t="s">
        <v>126</v>
      </c>
      <c r="M104" s="190" t="s">
        <v>127</v>
      </c>
      <c r="N104" s="191">
        <v>2.5760000000000001</v>
      </c>
      <c r="O104" s="192" t="s">
        <v>126</v>
      </c>
      <c r="P104" s="190" t="s">
        <v>127</v>
      </c>
      <c r="Q104" s="193">
        <v>1.4490000000000001</v>
      </c>
      <c r="R104" s="172" t="str">
        <f t="shared" si="15"/>
        <v>A</v>
      </c>
      <c r="S104" s="175">
        <f t="shared" si="16"/>
        <v>1</v>
      </c>
      <c r="T104" s="175">
        <f t="shared" si="17"/>
        <v>1</v>
      </c>
      <c r="U104" s="175">
        <f t="shared" si="18"/>
        <v>0</v>
      </c>
      <c r="V104" s="179" t="str">
        <f t="shared" si="19"/>
        <v>Pacifastacus leniusculus</v>
      </c>
      <c r="W104" s="179" t="str">
        <f t="shared" si="20"/>
        <v>Pacifastacus leniusculus</v>
      </c>
      <c r="X104" s="175">
        <f t="shared" si="21"/>
        <v>0</v>
      </c>
      <c r="Y104" s="175">
        <f t="shared" si="22"/>
        <v>0</v>
      </c>
      <c r="Z104" s="175">
        <f t="shared" si="23"/>
        <v>0</v>
      </c>
      <c r="AA104" s="175">
        <f t="shared" si="24"/>
        <v>0</v>
      </c>
    </row>
    <row r="105" spans="4:27" ht="15" customHeight="1" x14ac:dyDescent="0.25">
      <c r="D105" s="170">
        <v>1</v>
      </c>
      <c r="E105" s="170">
        <f t="shared" si="14"/>
        <v>1</v>
      </c>
      <c r="F105" s="197" t="s">
        <v>388</v>
      </c>
      <c r="G105" s="197" t="s">
        <v>216</v>
      </c>
      <c r="H105" s="197" t="s">
        <v>217</v>
      </c>
      <c r="I105" s="182">
        <v>44379.502569444441</v>
      </c>
      <c r="J105" s="189" t="s">
        <v>126</v>
      </c>
      <c r="K105" s="189" t="s">
        <v>127</v>
      </c>
      <c r="L105" s="190" t="s">
        <v>126</v>
      </c>
      <c r="M105" s="190" t="s">
        <v>127</v>
      </c>
      <c r="N105" s="191">
        <v>2.2200000000000002</v>
      </c>
      <c r="O105" s="192" t="s">
        <v>126</v>
      </c>
      <c r="P105" s="190" t="s">
        <v>127</v>
      </c>
      <c r="Q105" s="193">
        <v>1.696</v>
      </c>
      <c r="R105" s="172" t="str">
        <f t="shared" si="15"/>
        <v>A</v>
      </c>
      <c r="S105" s="175">
        <f t="shared" si="16"/>
        <v>1</v>
      </c>
      <c r="T105" s="175">
        <f t="shared" si="17"/>
        <v>1</v>
      </c>
      <c r="U105" s="175">
        <f t="shared" si="18"/>
        <v>0</v>
      </c>
      <c r="V105" s="179" t="str">
        <f t="shared" si="19"/>
        <v>Pacifastacus leniusculus</v>
      </c>
      <c r="W105" s="179" t="str">
        <f t="shared" si="20"/>
        <v>Pacifastacus leniusculus</v>
      </c>
      <c r="X105" s="175">
        <f t="shared" si="21"/>
        <v>0</v>
      </c>
      <c r="Y105" s="175">
        <f t="shared" si="22"/>
        <v>0</v>
      </c>
      <c r="Z105" s="175">
        <f t="shared" si="23"/>
        <v>0</v>
      </c>
      <c r="AA105" s="175">
        <f t="shared" si="24"/>
        <v>0</v>
      </c>
    </row>
    <row r="106" spans="4:27" ht="15" customHeight="1" x14ac:dyDescent="0.25">
      <c r="D106" s="170">
        <v>1</v>
      </c>
      <c r="E106" s="170">
        <f t="shared" si="14"/>
        <v>1</v>
      </c>
      <c r="F106" s="197" t="s">
        <v>389</v>
      </c>
      <c r="G106" s="197" t="s">
        <v>216</v>
      </c>
      <c r="H106" s="197" t="s">
        <v>217</v>
      </c>
      <c r="I106" s="182">
        <v>44379.337719907409</v>
      </c>
      <c r="J106" s="189" t="s">
        <v>126</v>
      </c>
      <c r="K106" s="189" t="s">
        <v>127</v>
      </c>
      <c r="L106" s="190" t="s">
        <v>126</v>
      </c>
      <c r="M106" s="190" t="s">
        <v>127</v>
      </c>
      <c r="N106" s="191">
        <v>2.2519999999999998</v>
      </c>
      <c r="O106" s="192" t="s">
        <v>126</v>
      </c>
      <c r="P106" s="190" t="s">
        <v>127</v>
      </c>
      <c r="Q106" s="193">
        <v>2.2149999999999999</v>
      </c>
      <c r="R106" s="172" t="str">
        <f t="shared" si="15"/>
        <v>A</v>
      </c>
      <c r="S106" s="175">
        <f t="shared" si="16"/>
        <v>1</v>
      </c>
      <c r="T106" s="175">
        <f t="shared" si="17"/>
        <v>1</v>
      </c>
      <c r="U106" s="175">
        <f t="shared" si="18"/>
        <v>0</v>
      </c>
      <c r="V106" s="179" t="str">
        <f t="shared" si="19"/>
        <v>Pacifastacus leniusculus</v>
      </c>
      <c r="W106" s="179" t="str">
        <f t="shared" si="20"/>
        <v>Pacifastacus leniusculus</v>
      </c>
      <c r="X106" s="175">
        <f t="shared" si="21"/>
        <v>0</v>
      </c>
      <c r="Y106" s="175">
        <f t="shared" si="22"/>
        <v>0</v>
      </c>
      <c r="Z106" s="175">
        <f t="shared" si="23"/>
        <v>0</v>
      </c>
      <c r="AA106" s="175">
        <f t="shared" si="24"/>
        <v>0</v>
      </c>
    </row>
    <row r="107" spans="4:27" ht="15" customHeight="1" x14ac:dyDescent="0.25">
      <c r="D107" s="170">
        <v>1</v>
      </c>
      <c r="E107" s="170">
        <f t="shared" si="14"/>
        <v>1</v>
      </c>
      <c r="F107" s="197" t="s">
        <v>390</v>
      </c>
      <c r="G107" s="197" t="s">
        <v>216</v>
      </c>
      <c r="H107" s="197" t="s">
        <v>217</v>
      </c>
      <c r="I107" s="182">
        <v>44362.533680555556</v>
      </c>
      <c r="J107" s="189" t="s">
        <v>126</v>
      </c>
      <c r="K107" s="189" t="s">
        <v>127</v>
      </c>
      <c r="L107" s="190" t="s">
        <v>126</v>
      </c>
      <c r="M107" s="190" t="s">
        <v>127</v>
      </c>
      <c r="N107" s="191">
        <v>2.09</v>
      </c>
      <c r="O107" s="192" t="s">
        <v>126</v>
      </c>
      <c r="P107" s="190" t="s">
        <v>127</v>
      </c>
      <c r="Q107" s="193">
        <v>1.992</v>
      </c>
      <c r="R107" s="172" t="str">
        <f t="shared" si="15"/>
        <v>A</v>
      </c>
      <c r="S107" s="175">
        <f t="shared" si="16"/>
        <v>1</v>
      </c>
      <c r="T107" s="175">
        <f t="shared" si="17"/>
        <v>1</v>
      </c>
      <c r="U107" s="175">
        <f t="shared" si="18"/>
        <v>0</v>
      </c>
      <c r="V107" s="179" t="str">
        <f t="shared" si="19"/>
        <v>Pacifastacus leniusculus</v>
      </c>
      <c r="W107" s="179" t="str">
        <f t="shared" si="20"/>
        <v>Pacifastacus leniusculus</v>
      </c>
      <c r="X107" s="175">
        <f t="shared" si="21"/>
        <v>0</v>
      </c>
      <c r="Y107" s="175">
        <f t="shared" si="22"/>
        <v>0</v>
      </c>
      <c r="Z107" s="175">
        <f t="shared" si="23"/>
        <v>0</v>
      </c>
      <c r="AA107" s="175">
        <f t="shared" si="24"/>
        <v>0</v>
      </c>
    </row>
    <row r="108" spans="4:27" ht="15" customHeight="1" x14ac:dyDescent="0.25">
      <c r="D108" s="170">
        <v>1</v>
      </c>
      <c r="E108" s="170">
        <f t="shared" si="14"/>
        <v>1</v>
      </c>
      <c r="F108" s="197" t="s">
        <v>391</v>
      </c>
      <c r="G108" s="197" t="s">
        <v>216</v>
      </c>
      <c r="H108" s="197" t="s">
        <v>217</v>
      </c>
      <c r="I108" s="182">
        <v>44379.503587962965</v>
      </c>
      <c r="J108" s="189" t="s">
        <v>126</v>
      </c>
      <c r="K108" s="189" t="s">
        <v>127</v>
      </c>
      <c r="L108" s="190" t="s">
        <v>126</v>
      </c>
      <c r="M108" s="190" t="s">
        <v>127</v>
      </c>
      <c r="N108" s="191">
        <v>2.33</v>
      </c>
      <c r="O108" s="192" t="s">
        <v>126</v>
      </c>
      <c r="P108" s="190" t="s">
        <v>127</v>
      </c>
      <c r="Q108" s="193">
        <v>2.2810000000000001</v>
      </c>
      <c r="R108" s="172" t="str">
        <f t="shared" si="15"/>
        <v>A</v>
      </c>
      <c r="S108" s="175">
        <f t="shared" si="16"/>
        <v>1</v>
      </c>
      <c r="T108" s="175">
        <f t="shared" si="17"/>
        <v>1</v>
      </c>
      <c r="U108" s="175">
        <f t="shared" si="18"/>
        <v>0</v>
      </c>
      <c r="V108" s="179" t="str">
        <f t="shared" si="19"/>
        <v>Pacifastacus leniusculus</v>
      </c>
      <c r="W108" s="179" t="str">
        <f t="shared" si="20"/>
        <v>Pacifastacus leniusculus</v>
      </c>
      <c r="X108" s="175">
        <f t="shared" si="21"/>
        <v>0</v>
      </c>
      <c r="Y108" s="175">
        <f t="shared" si="22"/>
        <v>0</v>
      </c>
      <c r="Z108" s="175">
        <f t="shared" si="23"/>
        <v>0</v>
      </c>
      <c r="AA108" s="175">
        <f t="shared" si="24"/>
        <v>0</v>
      </c>
    </row>
    <row r="109" spans="4:27" ht="15" customHeight="1" x14ac:dyDescent="0.25">
      <c r="D109" s="170">
        <v>1</v>
      </c>
      <c r="E109" s="170">
        <f t="shared" si="14"/>
        <v>1</v>
      </c>
      <c r="F109" s="197" t="s">
        <v>392</v>
      </c>
      <c r="G109" s="197" t="s">
        <v>216</v>
      </c>
      <c r="H109" s="197" t="s">
        <v>217</v>
      </c>
      <c r="I109" s="182">
        <v>44379.504270833335</v>
      </c>
      <c r="J109" s="189" t="s">
        <v>126</v>
      </c>
      <c r="K109" s="189" t="s">
        <v>127</v>
      </c>
      <c r="L109" s="190" t="s">
        <v>126</v>
      </c>
      <c r="M109" s="190" t="s">
        <v>127</v>
      </c>
      <c r="N109" s="191">
        <v>2.379</v>
      </c>
      <c r="O109" s="192" t="s">
        <v>126</v>
      </c>
      <c r="P109" s="190" t="s">
        <v>127</v>
      </c>
      <c r="Q109" s="193">
        <v>2.379</v>
      </c>
      <c r="R109" s="172" t="str">
        <f t="shared" si="15"/>
        <v>A</v>
      </c>
      <c r="S109" s="175">
        <f t="shared" si="16"/>
        <v>1</v>
      </c>
      <c r="T109" s="175">
        <f t="shared" si="17"/>
        <v>1</v>
      </c>
      <c r="U109" s="175">
        <f t="shared" si="18"/>
        <v>0</v>
      </c>
      <c r="V109" s="179" t="str">
        <f t="shared" si="19"/>
        <v>Pacifastacus leniusculus</v>
      </c>
      <c r="W109" s="179" t="str">
        <f t="shared" si="20"/>
        <v>Pacifastacus leniusculus</v>
      </c>
      <c r="X109" s="175">
        <f t="shared" si="21"/>
        <v>0</v>
      </c>
      <c r="Y109" s="175">
        <f t="shared" si="22"/>
        <v>0</v>
      </c>
      <c r="Z109" s="175">
        <f t="shared" si="23"/>
        <v>0</v>
      </c>
      <c r="AA109" s="175">
        <f t="shared" si="24"/>
        <v>0</v>
      </c>
    </row>
    <row r="110" spans="4:27" ht="15" customHeight="1" x14ac:dyDescent="0.25">
      <c r="D110" s="170">
        <v>1</v>
      </c>
      <c r="E110" s="170">
        <f t="shared" si="14"/>
        <v>1</v>
      </c>
      <c r="F110" s="197" t="s">
        <v>393</v>
      </c>
      <c r="G110" s="197" t="s">
        <v>216</v>
      </c>
      <c r="H110" s="197" t="s">
        <v>217</v>
      </c>
      <c r="I110" s="182">
        <v>44362.536157407405</v>
      </c>
      <c r="J110" s="189" t="s">
        <v>126</v>
      </c>
      <c r="K110" s="189" t="s">
        <v>127</v>
      </c>
      <c r="L110" s="190" t="s">
        <v>126</v>
      </c>
      <c r="M110" s="190" t="s">
        <v>127</v>
      </c>
      <c r="N110" s="191">
        <v>2.4980000000000002</v>
      </c>
      <c r="O110" s="192" t="s">
        <v>126</v>
      </c>
      <c r="P110" s="190" t="s">
        <v>127</v>
      </c>
      <c r="Q110" s="193">
        <v>2.3220000000000001</v>
      </c>
      <c r="R110" s="172" t="str">
        <f t="shared" si="15"/>
        <v>A</v>
      </c>
      <c r="S110" s="175">
        <f t="shared" si="16"/>
        <v>1</v>
      </c>
      <c r="T110" s="175">
        <f t="shared" si="17"/>
        <v>1</v>
      </c>
      <c r="U110" s="175">
        <f t="shared" si="18"/>
        <v>0</v>
      </c>
      <c r="V110" s="179" t="str">
        <f t="shared" si="19"/>
        <v>Pacifastacus leniusculus</v>
      </c>
      <c r="W110" s="179" t="str">
        <f t="shared" si="20"/>
        <v>Pacifastacus leniusculus</v>
      </c>
      <c r="X110" s="175">
        <f t="shared" si="21"/>
        <v>0</v>
      </c>
      <c r="Y110" s="175">
        <f t="shared" si="22"/>
        <v>0</v>
      </c>
      <c r="Z110" s="175">
        <f t="shared" si="23"/>
        <v>0</v>
      </c>
      <c r="AA110" s="175">
        <f t="shared" si="24"/>
        <v>0</v>
      </c>
    </row>
    <row r="111" spans="4:27" ht="15" customHeight="1" x14ac:dyDescent="0.25">
      <c r="D111" s="170">
        <v>1</v>
      </c>
      <c r="E111" s="170">
        <f t="shared" si="14"/>
        <v>1</v>
      </c>
      <c r="F111" s="197" t="s">
        <v>394</v>
      </c>
      <c r="G111" s="197" t="s">
        <v>216</v>
      </c>
      <c r="H111" s="197" t="s">
        <v>217</v>
      </c>
      <c r="I111" s="182">
        <v>44369.375185185185</v>
      </c>
      <c r="J111" s="189" t="s">
        <v>126</v>
      </c>
      <c r="K111" s="189" t="s">
        <v>127</v>
      </c>
      <c r="L111" s="190" t="s">
        <v>126</v>
      </c>
      <c r="M111" s="190" t="s">
        <v>127</v>
      </c>
      <c r="N111" s="191">
        <v>2.3010000000000002</v>
      </c>
      <c r="O111" s="192" t="s">
        <v>126</v>
      </c>
      <c r="P111" s="190" t="s">
        <v>127</v>
      </c>
      <c r="Q111" s="193">
        <v>2.16</v>
      </c>
      <c r="R111" s="172" t="str">
        <f t="shared" si="15"/>
        <v>A</v>
      </c>
      <c r="S111" s="175">
        <f t="shared" si="16"/>
        <v>1</v>
      </c>
      <c r="T111" s="175">
        <f t="shared" si="17"/>
        <v>1</v>
      </c>
      <c r="U111" s="175">
        <f t="shared" si="18"/>
        <v>0</v>
      </c>
      <c r="V111" s="179" t="str">
        <f t="shared" si="19"/>
        <v>Pacifastacus leniusculus</v>
      </c>
      <c r="W111" s="179" t="str">
        <f t="shared" si="20"/>
        <v>Pacifastacus leniusculus</v>
      </c>
      <c r="X111" s="175">
        <f t="shared" si="21"/>
        <v>0</v>
      </c>
      <c r="Y111" s="175">
        <f t="shared" si="22"/>
        <v>0</v>
      </c>
      <c r="Z111" s="175">
        <f t="shared" si="23"/>
        <v>0</v>
      </c>
      <c r="AA111" s="175">
        <f t="shared" si="24"/>
        <v>0</v>
      </c>
    </row>
    <row r="112" spans="4:27" ht="15" customHeight="1" x14ac:dyDescent="0.25">
      <c r="D112" s="170">
        <v>1</v>
      </c>
      <c r="E112" s="170">
        <f t="shared" si="14"/>
        <v>1</v>
      </c>
      <c r="F112" s="197" t="s">
        <v>395</v>
      </c>
      <c r="G112" s="197" t="s">
        <v>216</v>
      </c>
      <c r="H112" s="197" t="s">
        <v>217</v>
      </c>
      <c r="I112" s="182">
        <v>44369.375578703701</v>
      </c>
      <c r="J112" s="189" t="s">
        <v>126</v>
      </c>
      <c r="K112" s="189" t="s">
        <v>127</v>
      </c>
      <c r="L112" s="190" t="s">
        <v>126</v>
      </c>
      <c r="M112" s="190" t="s">
        <v>127</v>
      </c>
      <c r="N112" s="191">
        <v>2.262</v>
      </c>
      <c r="O112" s="192" t="s">
        <v>126</v>
      </c>
      <c r="P112" s="190" t="s">
        <v>127</v>
      </c>
      <c r="Q112" s="193">
        <v>2.226</v>
      </c>
      <c r="R112" s="172" t="str">
        <f t="shared" si="15"/>
        <v>A</v>
      </c>
      <c r="S112" s="175">
        <f t="shared" si="16"/>
        <v>1</v>
      </c>
      <c r="T112" s="175">
        <f t="shared" si="17"/>
        <v>1</v>
      </c>
      <c r="U112" s="175">
        <f t="shared" si="18"/>
        <v>0</v>
      </c>
      <c r="V112" s="179" t="str">
        <f t="shared" si="19"/>
        <v>Pacifastacus leniusculus</v>
      </c>
      <c r="W112" s="179" t="str">
        <f t="shared" si="20"/>
        <v>Pacifastacus leniusculus</v>
      </c>
      <c r="X112" s="175">
        <f t="shared" si="21"/>
        <v>0</v>
      </c>
      <c r="Y112" s="175">
        <f t="shared" si="22"/>
        <v>0</v>
      </c>
      <c r="Z112" s="175">
        <f t="shared" si="23"/>
        <v>0</v>
      </c>
      <c r="AA112" s="175">
        <f t="shared" si="24"/>
        <v>0</v>
      </c>
    </row>
    <row r="113" spans="4:27" ht="15" customHeight="1" x14ac:dyDescent="0.25">
      <c r="D113" s="170">
        <v>1</v>
      </c>
      <c r="E113" s="170">
        <f t="shared" si="14"/>
        <v>1</v>
      </c>
      <c r="F113" s="197" t="s">
        <v>396</v>
      </c>
      <c r="G113" s="197" t="s">
        <v>216</v>
      </c>
      <c r="H113" s="197" t="s">
        <v>217</v>
      </c>
      <c r="I113" s="182">
        <v>44434.353043981479</v>
      </c>
      <c r="J113" s="189" t="s">
        <v>126</v>
      </c>
      <c r="K113" s="189" t="s">
        <v>127</v>
      </c>
      <c r="L113" s="190" t="s">
        <v>126</v>
      </c>
      <c r="M113" s="190" t="s">
        <v>127</v>
      </c>
      <c r="N113" s="191">
        <v>2.633</v>
      </c>
      <c r="O113" s="192" t="s">
        <v>126</v>
      </c>
      <c r="P113" s="192" t="s">
        <v>127</v>
      </c>
      <c r="Q113" s="193">
        <v>2.1539999999999999</v>
      </c>
      <c r="R113" s="172" t="str">
        <f t="shared" si="15"/>
        <v>A</v>
      </c>
      <c r="S113" s="175">
        <f t="shared" si="16"/>
        <v>1</v>
      </c>
      <c r="T113" s="175">
        <f t="shared" si="17"/>
        <v>1</v>
      </c>
      <c r="U113" s="175">
        <f t="shared" si="18"/>
        <v>0</v>
      </c>
      <c r="V113" s="179" t="str">
        <f t="shared" si="19"/>
        <v>Pacifastacus leniusculus</v>
      </c>
      <c r="W113" s="179" t="str">
        <f t="shared" si="20"/>
        <v>Pacifastacus leniusculus</v>
      </c>
      <c r="X113" s="175">
        <f t="shared" si="21"/>
        <v>0</v>
      </c>
      <c r="Y113" s="175">
        <f t="shared" si="22"/>
        <v>0</v>
      </c>
      <c r="Z113" s="175">
        <f t="shared" si="23"/>
        <v>0</v>
      </c>
      <c r="AA113" s="175">
        <f t="shared" si="24"/>
        <v>0</v>
      </c>
    </row>
    <row r="114" spans="4:27" ht="15" customHeight="1" x14ac:dyDescent="0.25">
      <c r="D114" s="170">
        <v>1</v>
      </c>
      <c r="E114" s="170">
        <f t="shared" si="14"/>
        <v>1</v>
      </c>
      <c r="F114" s="197" t="s">
        <v>397</v>
      </c>
      <c r="G114" s="197" t="s">
        <v>216</v>
      </c>
      <c r="H114" s="197" t="s">
        <v>217</v>
      </c>
      <c r="I114" s="182">
        <v>44434.479837962965</v>
      </c>
      <c r="J114" s="189" t="s">
        <v>126</v>
      </c>
      <c r="K114" s="189" t="s">
        <v>127</v>
      </c>
      <c r="L114" s="190" t="s">
        <v>126</v>
      </c>
      <c r="M114" s="190" t="s">
        <v>127</v>
      </c>
      <c r="N114" s="191">
        <v>2.7210000000000001</v>
      </c>
      <c r="O114" s="192" t="s">
        <v>126</v>
      </c>
      <c r="P114" s="192" t="s">
        <v>127</v>
      </c>
      <c r="Q114" s="193">
        <v>2.1040000000000001</v>
      </c>
      <c r="R114" s="172" t="str">
        <f t="shared" si="15"/>
        <v>A</v>
      </c>
      <c r="S114" s="175">
        <f t="shared" si="16"/>
        <v>1</v>
      </c>
      <c r="T114" s="175">
        <f t="shared" si="17"/>
        <v>1</v>
      </c>
      <c r="U114" s="175">
        <f t="shared" si="18"/>
        <v>0</v>
      </c>
      <c r="V114" s="179" t="str">
        <f t="shared" si="19"/>
        <v>Pacifastacus leniusculus</v>
      </c>
      <c r="W114" s="179" t="str">
        <f t="shared" si="20"/>
        <v>Pacifastacus leniusculus</v>
      </c>
      <c r="X114" s="175">
        <f t="shared" si="21"/>
        <v>0</v>
      </c>
      <c r="Y114" s="175">
        <f t="shared" si="22"/>
        <v>0</v>
      </c>
      <c r="Z114" s="175">
        <f t="shared" si="23"/>
        <v>0</v>
      </c>
      <c r="AA114" s="175">
        <f t="shared" si="24"/>
        <v>0</v>
      </c>
    </row>
    <row r="115" spans="4:27" ht="15" customHeight="1" x14ac:dyDescent="0.25">
      <c r="D115" s="170">
        <v>1</v>
      </c>
      <c r="E115" s="170">
        <f t="shared" si="14"/>
        <v>1</v>
      </c>
      <c r="F115" s="197" t="s">
        <v>398</v>
      </c>
      <c r="G115" s="197" t="s">
        <v>216</v>
      </c>
      <c r="H115" s="197" t="s">
        <v>217</v>
      </c>
      <c r="I115" s="182">
        <v>44434.482499999998</v>
      </c>
      <c r="J115" s="189" t="s">
        <v>126</v>
      </c>
      <c r="K115" s="189" t="s">
        <v>127</v>
      </c>
      <c r="L115" s="190" t="s">
        <v>126</v>
      </c>
      <c r="M115" s="190" t="s">
        <v>127</v>
      </c>
      <c r="N115" s="191">
        <v>2.536</v>
      </c>
      <c r="O115" s="192" t="s">
        <v>126</v>
      </c>
      <c r="P115" s="192" t="s">
        <v>127</v>
      </c>
      <c r="Q115" s="193">
        <v>2.3620000000000001</v>
      </c>
      <c r="R115" s="172" t="str">
        <f t="shared" si="15"/>
        <v>A</v>
      </c>
      <c r="S115" s="175">
        <f t="shared" si="16"/>
        <v>1</v>
      </c>
      <c r="T115" s="175">
        <f t="shared" si="17"/>
        <v>1</v>
      </c>
      <c r="U115" s="175">
        <f t="shared" si="18"/>
        <v>0</v>
      </c>
      <c r="V115" s="179" t="str">
        <f t="shared" si="19"/>
        <v>Pacifastacus leniusculus</v>
      </c>
      <c r="W115" s="179" t="str">
        <f t="shared" si="20"/>
        <v>Pacifastacus leniusculus</v>
      </c>
      <c r="X115" s="175">
        <f t="shared" si="21"/>
        <v>0</v>
      </c>
      <c r="Y115" s="175">
        <f t="shared" si="22"/>
        <v>0</v>
      </c>
      <c r="Z115" s="175">
        <f t="shared" si="23"/>
        <v>0</v>
      </c>
      <c r="AA115" s="175">
        <f t="shared" si="24"/>
        <v>0</v>
      </c>
    </row>
    <row r="116" spans="4:27" ht="15" customHeight="1" x14ac:dyDescent="0.25">
      <c r="D116" s="170">
        <v>1</v>
      </c>
      <c r="E116" s="170">
        <f t="shared" si="14"/>
        <v>1</v>
      </c>
      <c r="F116" s="197" t="s">
        <v>399</v>
      </c>
      <c r="G116" s="197" t="s">
        <v>216</v>
      </c>
      <c r="H116" s="197" t="s">
        <v>217</v>
      </c>
      <c r="I116" s="182">
        <v>44433.682754629626</v>
      </c>
      <c r="J116" s="189" t="s">
        <v>126</v>
      </c>
      <c r="K116" s="189" t="s">
        <v>127</v>
      </c>
      <c r="L116" s="190" t="s">
        <v>126</v>
      </c>
      <c r="M116" s="190" t="s">
        <v>127</v>
      </c>
      <c r="N116" s="191">
        <v>2.4289999999999998</v>
      </c>
      <c r="O116" s="192" t="s">
        <v>126</v>
      </c>
      <c r="P116" s="192" t="s">
        <v>127</v>
      </c>
      <c r="Q116" s="193">
        <v>2.17</v>
      </c>
      <c r="R116" s="172" t="str">
        <f t="shared" si="15"/>
        <v>A</v>
      </c>
      <c r="S116" s="175">
        <f t="shared" si="16"/>
        <v>1</v>
      </c>
      <c r="T116" s="175">
        <f t="shared" si="17"/>
        <v>1</v>
      </c>
      <c r="U116" s="175">
        <f t="shared" si="18"/>
        <v>0</v>
      </c>
      <c r="V116" s="179" t="str">
        <f t="shared" si="19"/>
        <v>Pacifastacus leniusculus</v>
      </c>
      <c r="W116" s="179" t="str">
        <f t="shared" si="20"/>
        <v>Pacifastacus leniusculus</v>
      </c>
      <c r="X116" s="175">
        <f t="shared" si="21"/>
        <v>0</v>
      </c>
      <c r="Y116" s="175">
        <f t="shared" si="22"/>
        <v>0</v>
      </c>
      <c r="Z116" s="175">
        <f t="shared" si="23"/>
        <v>0</v>
      </c>
      <c r="AA116" s="175">
        <f t="shared" si="24"/>
        <v>0</v>
      </c>
    </row>
    <row r="117" spans="4:27" ht="15" customHeight="1" x14ac:dyDescent="0.25">
      <c r="D117" s="170">
        <v>1</v>
      </c>
      <c r="E117" s="170">
        <f t="shared" si="14"/>
        <v>1</v>
      </c>
      <c r="F117" s="197" t="s">
        <v>400</v>
      </c>
      <c r="G117" s="197" t="s">
        <v>216</v>
      </c>
      <c r="H117" s="197" t="s">
        <v>217</v>
      </c>
      <c r="I117" s="182">
        <v>44434.48641203704</v>
      </c>
      <c r="J117" s="189" t="s">
        <v>126</v>
      </c>
      <c r="K117" s="189" t="s">
        <v>127</v>
      </c>
      <c r="L117" s="190" t="s">
        <v>126</v>
      </c>
      <c r="M117" s="190" t="s">
        <v>127</v>
      </c>
      <c r="N117" s="191">
        <v>2.452</v>
      </c>
      <c r="O117" s="192" t="s">
        <v>126</v>
      </c>
      <c r="P117" s="192" t="s">
        <v>127</v>
      </c>
      <c r="Q117" s="193">
        <v>2.343</v>
      </c>
      <c r="R117" s="172" t="str">
        <f t="shared" si="15"/>
        <v>A</v>
      </c>
      <c r="S117" s="175">
        <f t="shared" si="16"/>
        <v>1</v>
      </c>
      <c r="T117" s="175">
        <f t="shared" si="17"/>
        <v>1</v>
      </c>
      <c r="U117" s="175">
        <f t="shared" si="18"/>
        <v>0</v>
      </c>
      <c r="V117" s="179" t="str">
        <f t="shared" si="19"/>
        <v>Pacifastacus leniusculus</v>
      </c>
      <c r="W117" s="179" t="str">
        <f t="shared" si="20"/>
        <v>Pacifastacus leniusculus</v>
      </c>
      <c r="X117" s="175">
        <f t="shared" si="21"/>
        <v>0</v>
      </c>
      <c r="Y117" s="175">
        <f t="shared" si="22"/>
        <v>0</v>
      </c>
      <c r="Z117" s="175">
        <f t="shared" si="23"/>
        <v>0</v>
      </c>
      <c r="AA117" s="175">
        <f t="shared" si="24"/>
        <v>0</v>
      </c>
    </row>
    <row r="118" spans="4:27" ht="15" customHeight="1" x14ac:dyDescent="0.25">
      <c r="D118" s="170">
        <v>1</v>
      </c>
      <c r="E118" s="170">
        <f t="shared" si="14"/>
        <v>1</v>
      </c>
      <c r="F118" s="197" t="s">
        <v>401</v>
      </c>
      <c r="G118" s="197" t="s">
        <v>216</v>
      </c>
      <c r="H118" s="197" t="s">
        <v>217</v>
      </c>
      <c r="I118" s="182">
        <v>44434.487546296295</v>
      </c>
      <c r="J118" s="189" t="s">
        <v>126</v>
      </c>
      <c r="K118" s="189" t="s">
        <v>127</v>
      </c>
      <c r="L118" s="190" t="s">
        <v>126</v>
      </c>
      <c r="M118" s="190" t="s">
        <v>127</v>
      </c>
      <c r="N118" s="191">
        <v>2.6059999999999999</v>
      </c>
      <c r="O118" s="192" t="s">
        <v>126</v>
      </c>
      <c r="P118" s="192" t="s">
        <v>127</v>
      </c>
      <c r="Q118" s="193">
        <v>2.3860000000000001</v>
      </c>
      <c r="R118" s="172" t="str">
        <f t="shared" si="15"/>
        <v>A</v>
      </c>
      <c r="S118" s="175">
        <f t="shared" si="16"/>
        <v>1</v>
      </c>
      <c r="T118" s="175">
        <f t="shared" si="17"/>
        <v>1</v>
      </c>
      <c r="U118" s="175">
        <f t="shared" si="18"/>
        <v>0</v>
      </c>
      <c r="V118" s="179" t="str">
        <f t="shared" si="19"/>
        <v>Pacifastacus leniusculus</v>
      </c>
      <c r="W118" s="179" t="str">
        <f t="shared" si="20"/>
        <v>Pacifastacus leniusculus</v>
      </c>
      <c r="X118" s="175">
        <f t="shared" si="21"/>
        <v>0</v>
      </c>
      <c r="Y118" s="175">
        <f t="shared" si="22"/>
        <v>0</v>
      </c>
      <c r="Z118" s="175">
        <f t="shared" si="23"/>
        <v>0</v>
      </c>
      <c r="AA118" s="175">
        <f t="shared" si="24"/>
        <v>0</v>
      </c>
    </row>
    <row r="119" spans="4:27" ht="15" customHeight="1" x14ac:dyDescent="0.25">
      <c r="D119" s="170">
        <v>1</v>
      </c>
      <c r="E119" s="170">
        <f t="shared" si="14"/>
        <v>1</v>
      </c>
      <c r="F119" s="197" t="s">
        <v>402</v>
      </c>
      <c r="G119" s="197" t="s">
        <v>216</v>
      </c>
      <c r="H119" s="197" t="s">
        <v>217</v>
      </c>
      <c r="I119" s="182">
        <v>44434.490115740744</v>
      </c>
      <c r="J119" s="189" t="s">
        <v>126</v>
      </c>
      <c r="K119" s="189" t="s">
        <v>127</v>
      </c>
      <c r="L119" s="190" t="s">
        <v>126</v>
      </c>
      <c r="M119" s="190" t="s">
        <v>127</v>
      </c>
      <c r="N119" s="191">
        <v>2.1389999999999998</v>
      </c>
      <c r="O119" s="192" t="s">
        <v>126</v>
      </c>
      <c r="P119" s="192" t="s">
        <v>127</v>
      </c>
      <c r="Q119" s="193">
        <v>2.044</v>
      </c>
      <c r="R119" s="172" t="str">
        <f t="shared" si="15"/>
        <v>A</v>
      </c>
      <c r="S119" s="175">
        <f t="shared" si="16"/>
        <v>1</v>
      </c>
      <c r="T119" s="175">
        <f t="shared" si="17"/>
        <v>1</v>
      </c>
      <c r="U119" s="175">
        <f t="shared" si="18"/>
        <v>0</v>
      </c>
      <c r="V119" s="179" t="str">
        <f t="shared" si="19"/>
        <v>Pacifastacus leniusculus</v>
      </c>
      <c r="W119" s="179" t="str">
        <f t="shared" si="20"/>
        <v>Pacifastacus leniusculus</v>
      </c>
      <c r="X119" s="175">
        <f t="shared" si="21"/>
        <v>0</v>
      </c>
      <c r="Y119" s="175">
        <f t="shared" si="22"/>
        <v>0</v>
      </c>
      <c r="Z119" s="175">
        <f t="shared" si="23"/>
        <v>0</v>
      </c>
      <c r="AA119" s="175">
        <f t="shared" si="24"/>
        <v>0</v>
      </c>
    </row>
    <row r="120" spans="4:27" ht="15" customHeight="1" x14ac:dyDescent="0.25">
      <c r="D120" s="170">
        <v>1</v>
      </c>
      <c r="E120" s="170">
        <f t="shared" si="14"/>
        <v>1</v>
      </c>
      <c r="F120" s="197" t="s">
        <v>403</v>
      </c>
      <c r="G120" s="197" t="s">
        <v>216</v>
      </c>
      <c r="H120" s="197" t="s">
        <v>217</v>
      </c>
      <c r="I120" s="182">
        <v>44434.490671296298</v>
      </c>
      <c r="J120" s="189" t="s">
        <v>126</v>
      </c>
      <c r="K120" s="189" t="s">
        <v>127</v>
      </c>
      <c r="L120" s="190" t="s">
        <v>126</v>
      </c>
      <c r="M120" s="190" t="s">
        <v>127</v>
      </c>
      <c r="N120" s="191">
        <v>2.48</v>
      </c>
      <c r="O120" s="192" t="s">
        <v>126</v>
      </c>
      <c r="P120" s="192" t="s">
        <v>127</v>
      </c>
      <c r="Q120" s="193">
        <v>2.33</v>
      </c>
      <c r="R120" s="172" t="str">
        <f t="shared" si="15"/>
        <v>A</v>
      </c>
      <c r="S120" s="175">
        <f t="shared" si="16"/>
        <v>1</v>
      </c>
      <c r="T120" s="175">
        <f t="shared" si="17"/>
        <v>1</v>
      </c>
      <c r="U120" s="175">
        <f t="shared" si="18"/>
        <v>0</v>
      </c>
      <c r="V120" s="179" t="str">
        <f t="shared" si="19"/>
        <v>Pacifastacus leniusculus</v>
      </c>
      <c r="W120" s="179" t="str">
        <f t="shared" si="20"/>
        <v>Pacifastacus leniusculus</v>
      </c>
      <c r="X120" s="175">
        <f t="shared" si="21"/>
        <v>0</v>
      </c>
      <c r="Y120" s="175">
        <f t="shared" si="22"/>
        <v>0</v>
      </c>
      <c r="Z120" s="175">
        <f t="shared" si="23"/>
        <v>0</v>
      </c>
      <c r="AA120" s="175">
        <f t="shared" si="24"/>
        <v>0</v>
      </c>
    </row>
    <row r="121" spans="4:27" ht="15" customHeight="1" x14ac:dyDescent="0.25">
      <c r="D121" s="170">
        <v>1</v>
      </c>
      <c r="E121" s="170">
        <f t="shared" si="14"/>
        <v>1</v>
      </c>
      <c r="F121" s="197" t="s">
        <v>404</v>
      </c>
      <c r="G121" s="197" t="s">
        <v>216</v>
      </c>
      <c r="H121" s="197" t="s">
        <v>217</v>
      </c>
      <c r="I121" s="182">
        <v>44434.492858796293</v>
      </c>
      <c r="J121" s="189" t="s">
        <v>126</v>
      </c>
      <c r="K121" s="189" t="s">
        <v>127</v>
      </c>
      <c r="L121" s="190" t="s">
        <v>126</v>
      </c>
      <c r="M121" s="190" t="s">
        <v>127</v>
      </c>
      <c r="N121" s="191">
        <v>2.7759999999999998</v>
      </c>
      <c r="O121" s="192" t="s">
        <v>126</v>
      </c>
      <c r="P121" s="192" t="s">
        <v>127</v>
      </c>
      <c r="Q121" s="193">
        <v>2.323</v>
      </c>
      <c r="R121" s="172" t="str">
        <f t="shared" si="15"/>
        <v>A</v>
      </c>
      <c r="S121" s="175">
        <f t="shared" si="16"/>
        <v>1</v>
      </c>
      <c r="T121" s="175">
        <f t="shared" si="17"/>
        <v>1</v>
      </c>
      <c r="U121" s="175">
        <f t="shared" si="18"/>
        <v>0</v>
      </c>
      <c r="V121" s="179" t="str">
        <f t="shared" si="19"/>
        <v>Pacifastacus leniusculus</v>
      </c>
      <c r="W121" s="179" t="str">
        <f t="shared" si="20"/>
        <v>Pacifastacus leniusculus</v>
      </c>
      <c r="X121" s="175">
        <f t="shared" si="21"/>
        <v>0</v>
      </c>
      <c r="Y121" s="175">
        <f t="shared" si="22"/>
        <v>0</v>
      </c>
      <c r="Z121" s="175">
        <f t="shared" si="23"/>
        <v>0</v>
      </c>
      <c r="AA121" s="175">
        <f t="shared" si="24"/>
        <v>0</v>
      </c>
    </row>
    <row r="122" spans="4:27" ht="15" customHeight="1" x14ac:dyDescent="0.25">
      <c r="D122" s="170">
        <v>1</v>
      </c>
      <c r="E122" s="170">
        <f t="shared" si="14"/>
        <v>1</v>
      </c>
      <c r="F122" s="197" t="s">
        <v>405</v>
      </c>
      <c r="G122" s="197" t="s">
        <v>216</v>
      </c>
      <c r="H122" s="197" t="s">
        <v>217</v>
      </c>
      <c r="I122" s="182">
        <v>44433.695057870369</v>
      </c>
      <c r="J122" s="189" t="s">
        <v>126</v>
      </c>
      <c r="K122" s="189" t="s">
        <v>127</v>
      </c>
      <c r="L122" s="190" t="s">
        <v>126</v>
      </c>
      <c r="M122" s="190" t="s">
        <v>127</v>
      </c>
      <c r="N122" s="191">
        <v>2.5329999999999999</v>
      </c>
      <c r="O122" s="192" t="s">
        <v>126</v>
      </c>
      <c r="P122" s="192" t="s">
        <v>127</v>
      </c>
      <c r="Q122" s="193">
        <v>2.3029999999999999</v>
      </c>
      <c r="R122" s="172" t="str">
        <f t="shared" si="15"/>
        <v>A</v>
      </c>
      <c r="S122" s="175">
        <f t="shared" si="16"/>
        <v>1</v>
      </c>
      <c r="T122" s="175">
        <f t="shared" si="17"/>
        <v>1</v>
      </c>
      <c r="U122" s="175">
        <f t="shared" si="18"/>
        <v>0</v>
      </c>
      <c r="V122" s="179" t="str">
        <f t="shared" si="19"/>
        <v>Pacifastacus leniusculus</v>
      </c>
      <c r="W122" s="179" t="str">
        <f t="shared" si="20"/>
        <v>Pacifastacus leniusculus</v>
      </c>
      <c r="X122" s="175">
        <f t="shared" si="21"/>
        <v>0</v>
      </c>
      <c r="Y122" s="175">
        <f t="shared" si="22"/>
        <v>0</v>
      </c>
      <c r="Z122" s="175">
        <f t="shared" si="23"/>
        <v>0</v>
      </c>
      <c r="AA122" s="175">
        <f t="shared" si="24"/>
        <v>0</v>
      </c>
    </row>
    <row r="123" spans="4:27" ht="15" customHeight="1" x14ac:dyDescent="0.25">
      <c r="D123" s="170">
        <v>1</v>
      </c>
      <c r="E123" s="170">
        <f t="shared" si="14"/>
        <v>1</v>
      </c>
      <c r="F123" s="197" t="s">
        <v>406</v>
      </c>
      <c r="G123" s="197" t="s">
        <v>216</v>
      </c>
      <c r="H123" s="197" t="s">
        <v>217</v>
      </c>
      <c r="I123" s="182">
        <v>44434.496076388888</v>
      </c>
      <c r="J123" s="189" t="s">
        <v>126</v>
      </c>
      <c r="K123" s="189" t="s">
        <v>127</v>
      </c>
      <c r="L123" s="190" t="s">
        <v>126</v>
      </c>
      <c r="M123" s="190" t="s">
        <v>127</v>
      </c>
      <c r="N123" s="191">
        <v>2.57</v>
      </c>
      <c r="O123" s="192" t="s">
        <v>126</v>
      </c>
      <c r="P123" s="192" t="s">
        <v>127</v>
      </c>
      <c r="Q123" s="193">
        <v>2.2429999999999999</v>
      </c>
      <c r="R123" s="172" t="str">
        <f t="shared" si="15"/>
        <v>A</v>
      </c>
      <c r="S123" s="175">
        <f t="shared" si="16"/>
        <v>1</v>
      </c>
      <c r="T123" s="175">
        <f t="shared" si="17"/>
        <v>1</v>
      </c>
      <c r="U123" s="175">
        <f t="shared" si="18"/>
        <v>0</v>
      </c>
      <c r="V123" s="179" t="str">
        <f t="shared" si="19"/>
        <v>Pacifastacus leniusculus</v>
      </c>
      <c r="W123" s="179" t="str">
        <f t="shared" si="20"/>
        <v>Pacifastacus leniusculus</v>
      </c>
      <c r="X123" s="175">
        <f t="shared" si="21"/>
        <v>0</v>
      </c>
      <c r="Y123" s="175">
        <f t="shared" si="22"/>
        <v>0</v>
      </c>
      <c r="Z123" s="175">
        <f t="shared" si="23"/>
        <v>0</v>
      </c>
      <c r="AA123" s="175">
        <f t="shared" si="24"/>
        <v>0</v>
      </c>
    </row>
    <row r="124" spans="4:27" ht="15" customHeight="1" x14ac:dyDescent="0.25">
      <c r="D124" s="170">
        <v>1</v>
      </c>
      <c r="E124" s="170">
        <f t="shared" si="14"/>
        <v>1</v>
      </c>
      <c r="F124" s="197" t="s">
        <v>407</v>
      </c>
      <c r="G124" s="197" t="s">
        <v>216</v>
      </c>
      <c r="H124" s="197" t="s">
        <v>217</v>
      </c>
      <c r="I124" s="182">
        <v>44434.497013888889</v>
      </c>
      <c r="J124" s="189" t="s">
        <v>126</v>
      </c>
      <c r="K124" s="189" t="s">
        <v>127</v>
      </c>
      <c r="L124" s="190" t="s">
        <v>126</v>
      </c>
      <c r="M124" s="190" t="s">
        <v>127</v>
      </c>
      <c r="N124" s="191">
        <v>2.4209999999999998</v>
      </c>
      <c r="O124" s="192" t="s">
        <v>126</v>
      </c>
      <c r="P124" s="192" t="s">
        <v>127</v>
      </c>
      <c r="Q124" s="193">
        <v>2.3239999999999998</v>
      </c>
      <c r="R124" s="172" t="str">
        <f t="shared" si="15"/>
        <v>A</v>
      </c>
      <c r="S124" s="175">
        <f t="shared" si="16"/>
        <v>1</v>
      </c>
      <c r="T124" s="175">
        <f t="shared" si="17"/>
        <v>1</v>
      </c>
      <c r="U124" s="175">
        <f t="shared" si="18"/>
        <v>0</v>
      </c>
      <c r="V124" s="179" t="str">
        <f t="shared" si="19"/>
        <v>Pacifastacus leniusculus</v>
      </c>
      <c r="W124" s="179" t="str">
        <f t="shared" si="20"/>
        <v>Pacifastacus leniusculus</v>
      </c>
      <c r="X124" s="175">
        <f t="shared" si="21"/>
        <v>0</v>
      </c>
      <c r="Y124" s="175">
        <f t="shared" si="22"/>
        <v>0</v>
      </c>
      <c r="Z124" s="175">
        <f t="shared" si="23"/>
        <v>0</v>
      </c>
      <c r="AA124" s="175">
        <f t="shared" si="24"/>
        <v>0</v>
      </c>
    </row>
    <row r="125" spans="4:27" ht="15" customHeight="1" x14ac:dyDescent="0.25">
      <c r="D125" s="170">
        <v>1</v>
      </c>
      <c r="E125" s="170">
        <f t="shared" si="14"/>
        <v>1</v>
      </c>
      <c r="F125" s="197" t="s">
        <v>408</v>
      </c>
      <c r="G125" s="197" t="s">
        <v>216</v>
      </c>
      <c r="H125" s="197" t="s">
        <v>217</v>
      </c>
      <c r="I125" s="182">
        <v>44441.60670138889</v>
      </c>
      <c r="J125" s="189" t="s">
        <v>126</v>
      </c>
      <c r="K125" s="189" t="s">
        <v>127</v>
      </c>
      <c r="L125" s="190" t="s">
        <v>126</v>
      </c>
      <c r="M125" s="190" t="s">
        <v>127</v>
      </c>
      <c r="N125" s="191">
        <v>2.2629999999999999</v>
      </c>
      <c r="O125" s="192" t="s">
        <v>126</v>
      </c>
      <c r="P125" s="192" t="s">
        <v>127</v>
      </c>
      <c r="Q125" s="193">
        <v>2.2400000000000002</v>
      </c>
      <c r="R125" s="172" t="str">
        <f t="shared" si="15"/>
        <v>A</v>
      </c>
      <c r="S125" s="175">
        <f t="shared" si="16"/>
        <v>1</v>
      </c>
      <c r="T125" s="175">
        <f t="shared" si="17"/>
        <v>1</v>
      </c>
      <c r="U125" s="175">
        <f t="shared" si="18"/>
        <v>0</v>
      </c>
      <c r="V125" s="179" t="str">
        <f t="shared" si="19"/>
        <v>Pacifastacus leniusculus</v>
      </c>
      <c r="W125" s="179" t="str">
        <f t="shared" si="20"/>
        <v>Pacifastacus leniusculus</v>
      </c>
      <c r="X125" s="175">
        <f t="shared" si="21"/>
        <v>0</v>
      </c>
      <c r="Y125" s="175">
        <f t="shared" si="22"/>
        <v>0</v>
      </c>
      <c r="Z125" s="175">
        <f t="shared" si="23"/>
        <v>0</v>
      </c>
      <c r="AA125" s="175">
        <f t="shared" si="24"/>
        <v>0</v>
      </c>
    </row>
    <row r="126" spans="4:27" ht="15" customHeight="1" x14ac:dyDescent="0.25">
      <c r="D126" s="170">
        <v>1</v>
      </c>
      <c r="E126" s="170">
        <f t="shared" si="14"/>
        <v>1</v>
      </c>
      <c r="F126" s="197" t="s">
        <v>409</v>
      </c>
      <c r="G126" s="197" t="s">
        <v>216</v>
      </c>
      <c r="H126" s="197" t="s">
        <v>217</v>
      </c>
      <c r="I126" s="182">
        <v>44441.609780092593</v>
      </c>
      <c r="J126" s="189" t="s">
        <v>126</v>
      </c>
      <c r="K126" s="189" t="s">
        <v>127</v>
      </c>
      <c r="L126" s="190" t="s">
        <v>126</v>
      </c>
      <c r="M126" s="190" t="s">
        <v>127</v>
      </c>
      <c r="N126" s="191">
        <v>2.4129999999999998</v>
      </c>
      <c r="O126" s="192" t="s">
        <v>126</v>
      </c>
      <c r="P126" s="192" t="s">
        <v>127</v>
      </c>
      <c r="Q126" s="193">
        <v>2.3559999999999999</v>
      </c>
      <c r="R126" s="172" t="str">
        <f t="shared" ref="R126:R189" si="25">IF(OR(AND(N126&gt;=$B$20,Q126&lt;$B$21),AND(L126=O126,M126=P126,N126&gt;=$B$20,Q126&gt;=$B$20),AND(L126=O126,N126&gt;=$B$20,Q126&lt;2,Q126&gt;=$B$21)),"A",IF(OR(AND(N126&lt;$B$20,Q126&lt;$B$21),AND(L126=O126,OR(M126&lt;&gt;P126,M126=P126),N126&gt;=$B$21,Q126&gt;=$B$21)),"B",
IF(AND(L126&lt;&gt;O126,N126&gt;=$B$21,Q126&gt;=$B$21),"C",0)))</f>
        <v>A</v>
      </c>
      <c r="S126" s="175">
        <f t="shared" ref="S126:S189" si="26">1-U126+Z126</f>
        <v>1</v>
      </c>
      <c r="T126" s="175">
        <f t="shared" ref="T126:T189" si="27">IF(AND(L126=J126,M126=K126,N126&gt;=$B$20,R126="A"),1,0)</f>
        <v>1</v>
      </c>
      <c r="U126" s="175">
        <f t="shared" ref="U126:U189" si="28">IF(T126=1,0,1)</f>
        <v>0</v>
      </c>
      <c r="V126" s="179" t="str">
        <f t="shared" ref="V126:V189" si="29">L126&amp;" "&amp;M126</f>
        <v>Pacifastacus leniusculus</v>
      </c>
      <c r="W126" s="179" t="str">
        <f t="shared" ref="W126:W189" si="30">O126&amp;" "&amp;P126</f>
        <v>Pacifastacus leniusculus</v>
      </c>
      <c r="X126" s="175">
        <f t="shared" ref="X126:X189" si="31">IF(AND(V126=$B$1,N126&gt;=$B$20),1,0)</f>
        <v>0</v>
      </c>
      <c r="Y126" s="175">
        <f t="shared" ref="Y126:Y189" si="32">IF(AND(W126=$B$1,Q126&gt;=$B$20),1,0)</f>
        <v>0</v>
      </c>
      <c r="Z126" s="175">
        <f t="shared" ref="Z126:Z189" si="33">IF(AND(V126=$B$1,N126&gt;=$B$20,R126="A"),1,0)</f>
        <v>0</v>
      </c>
      <c r="AA126" s="175">
        <f t="shared" ref="AA126:AA189" si="34">IF(1-(X126+Y126)&gt;0,0,1)</f>
        <v>0</v>
      </c>
    </row>
    <row r="127" spans="4:27" ht="15" customHeight="1" x14ac:dyDescent="0.25">
      <c r="D127" s="170">
        <v>1</v>
      </c>
      <c r="E127" s="170">
        <f t="shared" si="14"/>
        <v>1</v>
      </c>
      <c r="F127" s="197" t="s">
        <v>410</v>
      </c>
      <c r="G127" s="197" t="s">
        <v>216</v>
      </c>
      <c r="H127" s="197" t="s">
        <v>217</v>
      </c>
      <c r="I127" s="182">
        <v>44441.610462962963</v>
      </c>
      <c r="J127" s="189" t="s">
        <v>126</v>
      </c>
      <c r="K127" s="189" t="s">
        <v>127</v>
      </c>
      <c r="L127" s="190" t="s">
        <v>126</v>
      </c>
      <c r="M127" s="190" t="s">
        <v>127</v>
      </c>
      <c r="N127" s="191">
        <v>2.452</v>
      </c>
      <c r="O127" s="192" t="s">
        <v>126</v>
      </c>
      <c r="P127" s="192" t="s">
        <v>127</v>
      </c>
      <c r="Q127" s="193">
        <v>2.3519999999999999</v>
      </c>
      <c r="R127" s="172" t="str">
        <f t="shared" si="25"/>
        <v>A</v>
      </c>
      <c r="S127" s="175">
        <f t="shared" si="26"/>
        <v>1</v>
      </c>
      <c r="T127" s="175">
        <f t="shared" si="27"/>
        <v>1</v>
      </c>
      <c r="U127" s="175">
        <f t="shared" si="28"/>
        <v>0</v>
      </c>
      <c r="V127" s="179" t="str">
        <f t="shared" si="29"/>
        <v>Pacifastacus leniusculus</v>
      </c>
      <c r="W127" s="179" t="str">
        <f t="shared" si="30"/>
        <v>Pacifastacus leniusculus</v>
      </c>
      <c r="X127" s="175">
        <f t="shared" si="31"/>
        <v>0</v>
      </c>
      <c r="Y127" s="175">
        <f t="shared" si="32"/>
        <v>0</v>
      </c>
      <c r="Z127" s="175">
        <f t="shared" si="33"/>
        <v>0</v>
      </c>
      <c r="AA127" s="175">
        <f t="shared" si="34"/>
        <v>0</v>
      </c>
    </row>
    <row r="128" spans="4:27" ht="15" customHeight="1" x14ac:dyDescent="0.25">
      <c r="D128" s="170">
        <v>1</v>
      </c>
      <c r="E128" s="170">
        <f t="shared" si="14"/>
        <v>1</v>
      </c>
      <c r="F128" s="197" t="s">
        <v>411</v>
      </c>
      <c r="G128" s="197" t="s">
        <v>216</v>
      </c>
      <c r="H128" s="197" t="s">
        <v>217</v>
      </c>
      <c r="I128" s="182">
        <v>44441.612951388888</v>
      </c>
      <c r="J128" s="189" t="s">
        <v>126</v>
      </c>
      <c r="K128" s="189" t="s">
        <v>127</v>
      </c>
      <c r="L128" s="190" t="s">
        <v>126</v>
      </c>
      <c r="M128" s="190" t="s">
        <v>127</v>
      </c>
      <c r="N128" s="191">
        <v>2.431</v>
      </c>
      <c r="O128" s="192" t="s">
        <v>126</v>
      </c>
      <c r="P128" s="192" t="s">
        <v>127</v>
      </c>
      <c r="Q128" s="193">
        <v>2.125</v>
      </c>
      <c r="R128" s="172" t="str">
        <f t="shared" si="25"/>
        <v>A</v>
      </c>
      <c r="S128" s="175">
        <f t="shared" si="26"/>
        <v>1</v>
      </c>
      <c r="T128" s="175">
        <f t="shared" si="27"/>
        <v>1</v>
      </c>
      <c r="U128" s="175">
        <f t="shared" si="28"/>
        <v>0</v>
      </c>
      <c r="V128" s="179" t="str">
        <f t="shared" si="29"/>
        <v>Pacifastacus leniusculus</v>
      </c>
      <c r="W128" s="179" t="str">
        <f t="shared" si="30"/>
        <v>Pacifastacus leniusculus</v>
      </c>
      <c r="X128" s="175">
        <f t="shared" si="31"/>
        <v>0</v>
      </c>
      <c r="Y128" s="175">
        <f t="shared" si="32"/>
        <v>0</v>
      </c>
      <c r="Z128" s="175">
        <f t="shared" si="33"/>
        <v>0</v>
      </c>
      <c r="AA128" s="175">
        <f t="shared" si="34"/>
        <v>0</v>
      </c>
    </row>
    <row r="129" spans="4:27" ht="15" customHeight="1" x14ac:dyDescent="0.25">
      <c r="D129" s="170">
        <v>1</v>
      </c>
      <c r="E129" s="170">
        <f t="shared" si="14"/>
        <v>1</v>
      </c>
      <c r="F129" s="197" t="s">
        <v>412</v>
      </c>
      <c r="G129" s="197" t="s">
        <v>216</v>
      </c>
      <c r="H129" s="197" t="s">
        <v>217</v>
      </c>
      <c r="I129" s="182">
        <v>44441.614872685182</v>
      </c>
      <c r="J129" s="189" t="s">
        <v>126</v>
      </c>
      <c r="K129" s="189" t="s">
        <v>127</v>
      </c>
      <c r="L129" s="190" t="s">
        <v>126</v>
      </c>
      <c r="M129" s="190" t="s">
        <v>127</v>
      </c>
      <c r="N129" s="191">
        <v>2.1240000000000001</v>
      </c>
      <c r="O129" s="192" t="s">
        <v>126</v>
      </c>
      <c r="P129" s="192" t="s">
        <v>127</v>
      </c>
      <c r="Q129" s="193">
        <v>2.0289999999999999</v>
      </c>
      <c r="R129" s="172" t="str">
        <f t="shared" si="25"/>
        <v>A</v>
      </c>
      <c r="S129" s="175">
        <f t="shared" si="26"/>
        <v>1</v>
      </c>
      <c r="T129" s="175">
        <f t="shared" si="27"/>
        <v>1</v>
      </c>
      <c r="U129" s="175">
        <f t="shared" si="28"/>
        <v>0</v>
      </c>
      <c r="V129" s="179" t="str">
        <f t="shared" si="29"/>
        <v>Pacifastacus leniusculus</v>
      </c>
      <c r="W129" s="179" t="str">
        <f t="shared" si="30"/>
        <v>Pacifastacus leniusculus</v>
      </c>
      <c r="X129" s="175">
        <f t="shared" si="31"/>
        <v>0</v>
      </c>
      <c r="Y129" s="175">
        <f t="shared" si="32"/>
        <v>0</v>
      </c>
      <c r="Z129" s="175">
        <f t="shared" si="33"/>
        <v>0</v>
      </c>
      <c r="AA129" s="175">
        <f t="shared" si="34"/>
        <v>0</v>
      </c>
    </row>
    <row r="130" spans="4:27" ht="15" customHeight="1" x14ac:dyDescent="0.25">
      <c r="D130" s="170">
        <v>1</v>
      </c>
      <c r="E130" s="170">
        <f t="shared" si="14"/>
        <v>1</v>
      </c>
      <c r="F130" s="197" t="s">
        <v>413</v>
      </c>
      <c r="G130" s="197" t="s">
        <v>216</v>
      </c>
      <c r="H130" s="197" t="s">
        <v>217</v>
      </c>
      <c r="I130" s="182">
        <v>44441.615381944444</v>
      </c>
      <c r="J130" s="189" t="s">
        <v>126</v>
      </c>
      <c r="K130" s="189" t="s">
        <v>127</v>
      </c>
      <c r="L130" s="190" t="s">
        <v>126</v>
      </c>
      <c r="M130" s="190" t="s">
        <v>127</v>
      </c>
      <c r="N130" s="191">
        <v>2.2669999999999999</v>
      </c>
      <c r="O130" s="192" t="s">
        <v>126</v>
      </c>
      <c r="P130" s="192" t="s">
        <v>127</v>
      </c>
      <c r="Q130" s="193">
        <v>2.0960000000000001</v>
      </c>
      <c r="R130" s="172" t="str">
        <f t="shared" si="25"/>
        <v>A</v>
      </c>
      <c r="S130" s="175">
        <f t="shared" si="26"/>
        <v>1</v>
      </c>
      <c r="T130" s="175">
        <f t="shared" si="27"/>
        <v>1</v>
      </c>
      <c r="U130" s="175">
        <f t="shared" si="28"/>
        <v>0</v>
      </c>
      <c r="V130" s="179" t="str">
        <f t="shared" si="29"/>
        <v>Pacifastacus leniusculus</v>
      </c>
      <c r="W130" s="179" t="str">
        <f t="shared" si="30"/>
        <v>Pacifastacus leniusculus</v>
      </c>
      <c r="X130" s="175">
        <f t="shared" si="31"/>
        <v>0</v>
      </c>
      <c r="Y130" s="175">
        <f t="shared" si="32"/>
        <v>0</v>
      </c>
      <c r="Z130" s="175">
        <f t="shared" si="33"/>
        <v>0</v>
      </c>
      <c r="AA130" s="175">
        <f t="shared" si="34"/>
        <v>0</v>
      </c>
    </row>
    <row r="131" spans="4:27" ht="15" customHeight="1" x14ac:dyDescent="0.25">
      <c r="D131" s="170">
        <v>1</v>
      </c>
      <c r="E131" s="170">
        <f t="shared" ref="E131:E194" si="35">D131*S131</f>
        <v>1</v>
      </c>
      <c r="F131" s="197" t="s">
        <v>414</v>
      </c>
      <c r="G131" s="197" t="s">
        <v>216</v>
      </c>
      <c r="H131" s="197" t="s">
        <v>217</v>
      </c>
      <c r="I131" s="182">
        <v>44441.617280092592</v>
      </c>
      <c r="J131" s="189" t="s">
        <v>126</v>
      </c>
      <c r="K131" s="189" t="s">
        <v>127</v>
      </c>
      <c r="L131" s="190" t="s">
        <v>126</v>
      </c>
      <c r="M131" s="190" t="s">
        <v>127</v>
      </c>
      <c r="N131" s="191">
        <v>2.2829999999999999</v>
      </c>
      <c r="O131" s="192" t="s">
        <v>126</v>
      </c>
      <c r="P131" s="192" t="s">
        <v>127</v>
      </c>
      <c r="Q131" s="193">
        <v>2.11</v>
      </c>
      <c r="R131" s="172" t="str">
        <f t="shared" si="25"/>
        <v>A</v>
      </c>
      <c r="S131" s="175">
        <f t="shared" si="26"/>
        <v>1</v>
      </c>
      <c r="T131" s="175">
        <f t="shared" si="27"/>
        <v>1</v>
      </c>
      <c r="U131" s="175">
        <f t="shared" si="28"/>
        <v>0</v>
      </c>
      <c r="V131" s="179" t="str">
        <f t="shared" si="29"/>
        <v>Pacifastacus leniusculus</v>
      </c>
      <c r="W131" s="179" t="str">
        <f t="shared" si="30"/>
        <v>Pacifastacus leniusculus</v>
      </c>
      <c r="X131" s="175">
        <f t="shared" si="31"/>
        <v>0</v>
      </c>
      <c r="Y131" s="175">
        <f t="shared" si="32"/>
        <v>0</v>
      </c>
      <c r="Z131" s="175">
        <f t="shared" si="33"/>
        <v>0</v>
      </c>
      <c r="AA131" s="175">
        <f t="shared" si="34"/>
        <v>0</v>
      </c>
    </row>
    <row r="132" spans="4:27" ht="15" customHeight="1" x14ac:dyDescent="0.25">
      <c r="D132" s="170">
        <v>1</v>
      </c>
      <c r="E132" s="170">
        <f t="shared" si="35"/>
        <v>1</v>
      </c>
      <c r="F132" s="197" t="s">
        <v>415</v>
      </c>
      <c r="G132" s="197" t="s">
        <v>216</v>
      </c>
      <c r="H132" s="197" t="s">
        <v>217</v>
      </c>
      <c r="I132" s="182">
        <v>44441.619733796295</v>
      </c>
      <c r="J132" s="189" t="s">
        <v>126</v>
      </c>
      <c r="K132" s="189" t="s">
        <v>127</v>
      </c>
      <c r="L132" s="190" t="s">
        <v>126</v>
      </c>
      <c r="M132" s="190" t="s">
        <v>127</v>
      </c>
      <c r="N132" s="191">
        <v>2.1819999999999999</v>
      </c>
      <c r="O132" s="192" t="s">
        <v>126</v>
      </c>
      <c r="P132" s="192" t="s">
        <v>127</v>
      </c>
      <c r="Q132" s="193">
        <v>1.9390000000000001</v>
      </c>
      <c r="R132" s="172" t="str">
        <f t="shared" si="25"/>
        <v>A</v>
      </c>
      <c r="S132" s="175">
        <f t="shared" si="26"/>
        <v>1</v>
      </c>
      <c r="T132" s="175">
        <f t="shared" si="27"/>
        <v>1</v>
      </c>
      <c r="U132" s="175">
        <f t="shared" si="28"/>
        <v>0</v>
      </c>
      <c r="V132" s="179" t="str">
        <f t="shared" si="29"/>
        <v>Pacifastacus leniusculus</v>
      </c>
      <c r="W132" s="179" t="str">
        <f t="shared" si="30"/>
        <v>Pacifastacus leniusculus</v>
      </c>
      <c r="X132" s="175">
        <f t="shared" si="31"/>
        <v>0</v>
      </c>
      <c r="Y132" s="175">
        <f t="shared" si="32"/>
        <v>0</v>
      </c>
      <c r="Z132" s="175">
        <f t="shared" si="33"/>
        <v>0</v>
      </c>
      <c r="AA132" s="175">
        <f t="shared" si="34"/>
        <v>0</v>
      </c>
    </row>
    <row r="133" spans="4:27" ht="15" customHeight="1" x14ac:dyDescent="0.25">
      <c r="D133" s="170">
        <v>1</v>
      </c>
      <c r="E133" s="170">
        <f t="shared" si="35"/>
        <v>1</v>
      </c>
      <c r="F133" s="197" t="s">
        <v>416</v>
      </c>
      <c r="G133" s="197" t="s">
        <v>216</v>
      </c>
      <c r="H133" s="197" t="s">
        <v>217</v>
      </c>
      <c r="I133" s="182">
        <v>44441.622048611112</v>
      </c>
      <c r="J133" s="189" t="s">
        <v>126</v>
      </c>
      <c r="K133" s="189" t="s">
        <v>127</v>
      </c>
      <c r="L133" s="190" t="s">
        <v>126</v>
      </c>
      <c r="M133" s="190" t="s">
        <v>127</v>
      </c>
      <c r="N133" s="191">
        <v>2.3620000000000001</v>
      </c>
      <c r="O133" s="192" t="s">
        <v>126</v>
      </c>
      <c r="P133" s="192" t="s">
        <v>127</v>
      </c>
      <c r="Q133" s="193">
        <v>2.2789999999999999</v>
      </c>
      <c r="R133" s="172" t="str">
        <f t="shared" si="25"/>
        <v>A</v>
      </c>
      <c r="S133" s="175">
        <f t="shared" si="26"/>
        <v>1</v>
      </c>
      <c r="T133" s="175">
        <f t="shared" si="27"/>
        <v>1</v>
      </c>
      <c r="U133" s="175">
        <f t="shared" si="28"/>
        <v>0</v>
      </c>
      <c r="V133" s="179" t="str">
        <f t="shared" si="29"/>
        <v>Pacifastacus leniusculus</v>
      </c>
      <c r="W133" s="179" t="str">
        <f t="shared" si="30"/>
        <v>Pacifastacus leniusculus</v>
      </c>
      <c r="X133" s="175">
        <f t="shared" si="31"/>
        <v>0</v>
      </c>
      <c r="Y133" s="175">
        <f t="shared" si="32"/>
        <v>0</v>
      </c>
      <c r="Z133" s="175">
        <f t="shared" si="33"/>
        <v>0</v>
      </c>
      <c r="AA133" s="175">
        <f t="shared" si="34"/>
        <v>0</v>
      </c>
    </row>
    <row r="134" spans="4:27" ht="15" customHeight="1" x14ac:dyDescent="0.25">
      <c r="D134" s="170">
        <v>1</v>
      </c>
      <c r="E134" s="170">
        <f t="shared" si="35"/>
        <v>1</v>
      </c>
      <c r="F134" s="197" t="s">
        <v>417</v>
      </c>
      <c r="G134" s="197" t="s">
        <v>216</v>
      </c>
      <c r="H134" s="197" t="s">
        <v>217</v>
      </c>
      <c r="I134" s="182">
        <v>44441.623842592591</v>
      </c>
      <c r="J134" s="189" t="s">
        <v>126</v>
      </c>
      <c r="K134" s="189" t="s">
        <v>127</v>
      </c>
      <c r="L134" s="190" t="s">
        <v>126</v>
      </c>
      <c r="M134" s="190" t="s">
        <v>127</v>
      </c>
      <c r="N134" s="191">
        <v>2.41</v>
      </c>
      <c r="O134" s="192" t="s">
        <v>126</v>
      </c>
      <c r="P134" s="192" t="s">
        <v>127</v>
      </c>
      <c r="Q134" s="193">
        <v>2.1970000000000001</v>
      </c>
      <c r="R134" s="172" t="str">
        <f t="shared" si="25"/>
        <v>A</v>
      </c>
      <c r="S134" s="175">
        <f t="shared" si="26"/>
        <v>1</v>
      </c>
      <c r="T134" s="175">
        <f t="shared" si="27"/>
        <v>1</v>
      </c>
      <c r="U134" s="175">
        <f t="shared" si="28"/>
        <v>0</v>
      </c>
      <c r="V134" s="179" t="str">
        <f t="shared" si="29"/>
        <v>Pacifastacus leniusculus</v>
      </c>
      <c r="W134" s="179" t="str">
        <f t="shared" si="30"/>
        <v>Pacifastacus leniusculus</v>
      </c>
      <c r="X134" s="175">
        <f t="shared" si="31"/>
        <v>0</v>
      </c>
      <c r="Y134" s="175">
        <f t="shared" si="32"/>
        <v>0</v>
      </c>
      <c r="Z134" s="175">
        <f t="shared" si="33"/>
        <v>0</v>
      </c>
      <c r="AA134" s="175">
        <f t="shared" si="34"/>
        <v>0</v>
      </c>
    </row>
    <row r="135" spans="4:27" ht="15" customHeight="1" x14ac:dyDescent="0.25">
      <c r="D135" s="170">
        <v>1</v>
      </c>
      <c r="E135" s="170">
        <f t="shared" si="35"/>
        <v>1</v>
      </c>
      <c r="F135" s="197" t="s">
        <v>418</v>
      </c>
      <c r="G135" s="197" t="s">
        <v>216</v>
      </c>
      <c r="H135" s="197" t="s">
        <v>217</v>
      </c>
      <c r="I135" s="182">
        <v>44442.547013888892</v>
      </c>
      <c r="J135" s="189" t="s">
        <v>126</v>
      </c>
      <c r="K135" s="189" t="s">
        <v>127</v>
      </c>
      <c r="L135" s="190" t="s">
        <v>126</v>
      </c>
      <c r="M135" s="190" t="s">
        <v>127</v>
      </c>
      <c r="N135" s="191">
        <v>2.2989999999999999</v>
      </c>
      <c r="O135" s="192" t="s">
        <v>126</v>
      </c>
      <c r="P135" s="192" t="s">
        <v>127</v>
      </c>
      <c r="Q135" s="193">
        <v>2.0979999999999999</v>
      </c>
      <c r="R135" s="172" t="str">
        <f t="shared" si="25"/>
        <v>A</v>
      </c>
      <c r="S135" s="175">
        <f t="shared" si="26"/>
        <v>1</v>
      </c>
      <c r="T135" s="175">
        <f t="shared" si="27"/>
        <v>1</v>
      </c>
      <c r="U135" s="175">
        <f t="shared" si="28"/>
        <v>0</v>
      </c>
      <c r="V135" s="179" t="str">
        <f t="shared" si="29"/>
        <v>Pacifastacus leniusculus</v>
      </c>
      <c r="W135" s="179" t="str">
        <f t="shared" si="30"/>
        <v>Pacifastacus leniusculus</v>
      </c>
      <c r="X135" s="175">
        <f t="shared" si="31"/>
        <v>0</v>
      </c>
      <c r="Y135" s="175">
        <f t="shared" si="32"/>
        <v>0</v>
      </c>
      <c r="Z135" s="175">
        <f t="shared" si="33"/>
        <v>0</v>
      </c>
      <c r="AA135" s="175">
        <f t="shared" si="34"/>
        <v>0</v>
      </c>
    </row>
    <row r="136" spans="4:27" ht="15" customHeight="1" x14ac:dyDescent="0.25">
      <c r="D136" s="170">
        <v>1</v>
      </c>
      <c r="E136" s="170">
        <f t="shared" si="35"/>
        <v>1</v>
      </c>
      <c r="F136" s="197" t="s">
        <v>419</v>
      </c>
      <c r="G136" s="197" t="s">
        <v>216</v>
      </c>
      <c r="H136" s="197" t="s">
        <v>217</v>
      </c>
      <c r="I136" s="182">
        <v>44441.626562500001</v>
      </c>
      <c r="J136" s="189" t="s">
        <v>126</v>
      </c>
      <c r="K136" s="189" t="s">
        <v>127</v>
      </c>
      <c r="L136" s="190" t="s">
        <v>126</v>
      </c>
      <c r="M136" s="190" t="s">
        <v>127</v>
      </c>
      <c r="N136" s="191">
        <v>2.2730000000000001</v>
      </c>
      <c r="O136" s="192" t="s">
        <v>126</v>
      </c>
      <c r="P136" s="192" t="s">
        <v>127</v>
      </c>
      <c r="Q136" s="193">
        <v>2.1309999999999998</v>
      </c>
      <c r="R136" s="172" t="str">
        <f t="shared" si="25"/>
        <v>A</v>
      </c>
      <c r="S136" s="175">
        <f t="shared" si="26"/>
        <v>1</v>
      </c>
      <c r="T136" s="175">
        <f t="shared" si="27"/>
        <v>1</v>
      </c>
      <c r="U136" s="175">
        <f t="shared" si="28"/>
        <v>0</v>
      </c>
      <c r="V136" s="179" t="str">
        <f t="shared" si="29"/>
        <v>Pacifastacus leniusculus</v>
      </c>
      <c r="W136" s="179" t="str">
        <f t="shared" si="30"/>
        <v>Pacifastacus leniusculus</v>
      </c>
      <c r="X136" s="175">
        <f t="shared" si="31"/>
        <v>0</v>
      </c>
      <c r="Y136" s="175">
        <f t="shared" si="32"/>
        <v>0</v>
      </c>
      <c r="Z136" s="175">
        <f t="shared" si="33"/>
        <v>0</v>
      </c>
      <c r="AA136" s="175">
        <f t="shared" si="34"/>
        <v>0</v>
      </c>
    </row>
    <row r="137" spans="4:27" ht="15" customHeight="1" x14ac:dyDescent="0.25">
      <c r="D137" s="170">
        <v>1</v>
      </c>
      <c r="E137" s="170">
        <f t="shared" si="35"/>
        <v>1</v>
      </c>
      <c r="F137" s="197" t="s">
        <v>420</v>
      </c>
      <c r="G137" s="197" t="s">
        <v>216</v>
      </c>
      <c r="H137" s="197" t="s">
        <v>217</v>
      </c>
      <c r="I137" s="182">
        <v>44442.549340277779</v>
      </c>
      <c r="J137" s="189" t="s">
        <v>126</v>
      </c>
      <c r="K137" s="189" t="s">
        <v>127</v>
      </c>
      <c r="L137" s="190" t="s">
        <v>126</v>
      </c>
      <c r="M137" s="190" t="s">
        <v>127</v>
      </c>
      <c r="N137" s="191">
        <v>2.2570000000000001</v>
      </c>
      <c r="O137" s="192" t="s">
        <v>126</v>
      </c>
      <c r="P137" s="192" t="s">
        <v>127</v>
      </c>
      <c r="Q137" s="193">
        <v>2.13</v>
      </c>
      <c r="R137" s="172" t="str">
        <f t="shared" si="25"/>
        <v>A</v>
      </c>
      <c r="S137" s="175">
        <f t="shared" si="26"/>
        <v>1</v>
      </c>
      <c r="T137" s="175">
        <f t="shared" si="27"/>
        <v>1</v>
      </c>
      <c r="U137" s="175">
        <f t="shared" si="28"/>
        <v>0</v>
      </c>
      <c r="V137" s="179" t="str">
        <f t="shared" si="29"/>
        <v>Pacifastacus leniusculus</v>
      </c>
      <c r="W137" s="179" t="str">
        <f t="shared" si="30"/>
        <v>Pacifastacus leniusculus</v>
      </c>
      <c r="X137" s="175">
        <f t="shared" si="31"/>
        <v>0</v>
      </c>
      <c r="Y137" s="175">
        <f t="shared" si="32"/>
        <v>0</v>
      </c>
      <c r="Z137" s="175">
        <f t="shared" si="33"/>
        <v>0</v>
      </c>
      <c r="AA137" s="175">
        <f t="shared" si="34"/>
        <v>0</v>
      </c>
    </row>
    <row r="138" spans="4:27" ht="15" customHeight="1" x14ac:dyDescent="0.25">
      <c r="D138" s="170">
        <v>1</v>
      </c>
      <c r="E138" s="170">
        <f t="shared" si="35"/>
        <v>1</v>
      </c>
      <c r="F138" s="197" t="s">
        <v>421</v>
      </c>
      <c r="G138" s="197" t="s">
        <v>216</v>
      </c>
      <c r="H138" s="197" t="s">
        <v>217</v>
      </c>
      <c r="I138" s="182">
        <v>44441.631203703706</v>
      </c>
      <c r="J138" s="189" t="s">
        <v>126</v>
      </c>
      <c r="K138" s="189" t="s">
        <v>127</v>
      </c>
      <c r="L138" s="190" t="s">
        <v>126</v>
      </c>
      <c r="M138" s="190" t="s">
        <v>127</v>
      </c>
      <c r="N138" s="191">
        <v>2.246</v>
      </c>
      <c r="O138" s="192" t="s">
        <v>126</v>
      </c>
      <c r="P138" s="192" t="s">
        <v>127</v>
      </c>
      <c r="Q138" s="193">
        <v>2.0179999999999998</v>
      </c>
      <c r="R138" s="172" t="str">
        <f t="shared" si="25"/>
        <v>A</v>
      </c>
      <c r="S138" s="175">
        <f t="shared" si="26"/>
        <v>1</v>
      </c>
      <c r="T138" s="175">
        <f t="shared" si="27"/>
        <v>1</v>
      </c>
      <c r="U138" s="175">
        <f t="shared" si="28"/>
        <v>0</v>
      </c>
      <c r="V138" s="179" t="str">
        <f t="shared" si="29"/>
        <v>Pacifastacus leniusculus</v>
      </c>
      <c r="W138" s="179" t="str">
        <f t="shared" si="30"/>
        <v>Pacifastacus leniusculus</v>
      </c>
      <c r="X138" s="175">
        <f t="shared" si="31"/>
        <v>0</v>
      </c>
      <c r="Y138" s="175">
        <f t="shared" si="32"/>
        <v>0</v>
      </c>
      <c r="Z138" s="175">
        <f t="shared" si="33"/>
        <v>0</v>
      </c>
      <c r="AA138" s="175">
        <f t="shared" si="34"/>
        <v>0</v>
      </c>
    </row>
    <row r="139" spans="4:27" ht="15" customHeight="1" x14ac:dyDescent="0.25">
      <c r="D139" s="170">
        <v>1</v>
      </c>
      <c r="E139" s="170">
        <f t="shared" si="35"/>
        <v>1</v>
      </c>
      <c r="F139" s="197" t="s">
        <v>422</v>
      </c>
      <c r="G139" s="197" t="s">
        <v>216</v>
      </c>
      <c r="H139" s="197" t="s">
        <v>217</v>
      </c>
      <c r="I139" s="182">
        <v>44441.633564814816</v>
      </c>
      <c r="J139" s="189" t="s">
        <v>126</v>
      </c>
      <c r="K139" s="189" t="s">
        <v>127</v>
      </c>
      <c r="L139" s="190" t="s">
        <v>126</v>
      </c>
      <c r="M139" s="190" t="s">
        <v>127</v>
      </c>
      <c r="N139" s="191">
        <v>2.379</v>
      </c>
      <c r="O139" s="192" t="s">
        <v>126</v>
      </c>
      <c r="P139" s="192" t="s">
        <v>127</v>
      </c>
      <c r="Q139" s="193">
        <v>2.1349999999999998</v>
      </c>
      <c r="R139" s="172" t="str">
        <f t="shared" si="25"/>
        <v>A</v>
      </c>
      <c r="S139" s="175">
        <f t="shared" si="26"/>
        <v>1</v>
      </c>
      <c r="T139" s="175">
        <f t="shared" si="27"/>
        <v>1</v>
      </c>
      <c r="U139" s="175">
        <f t="shared" si="28"/>
        <v>0</v>
      </c>
      <c r="V139" s="179" t="str">
        <f t="shared" si="29"/>
        <v>Pacifastacus leniusculus</v>
      </c>
      <c r="W139" s="179" t="str">
        <f t="shared" si="30"/>
        <v>Pacifastacus leniusculus</v>
      </c>
      <c r="X139" s="175">
        <f t="shared" si="31"/>
        <v>0</v>
      </c>
      <c r="Y139" s="175">
        <f t="shared" si="32"/>
        <v>0</v>
      </c>
      <c r="Z139" s="175">
        <f t="shared" si="33"/>
        <v>0</v>
      </c>
      <c r="AA139" s="175">
        <f t="shared" si="34"/>
        <v>0</v>
      </c>
    </row>
    <row r="140" spans="4:27" ht="15" customHeight="1" x14ac:dyDescent="0.25">
      <c r="D140" s="170">
        <v>1</v>
      </c>
      <c r="E140" s="170">
        <f t="shared" si="35"/>
        <v>1</v>
      </c>
      <c r="F140" s="197" t="s">
        <v>423</v>
      </c>
      <c r="G140" s="197" t="s">
        <v>216</v>
      </c>
      <c r="H140" s="197" t="s">
        <v>217</v>
      </c>
      <c r="I140" s="182">
        <v>44441.636064814818</v>
      </c>
      <c r="J140" s="189" t="s">
        <v>126</v>
      </c>
      <c r="K140" s="189" t="s">
        <v>127</v>
      </c>
      <c r="L140" s="190" t="s">
        <v>126</v>
      </c>
      <c r="M140" s="190" t="s">
        <v>127</v>
      </c>
      <c r="N140" s="191">
        <v>2.403</v>
      </c>
      <c r="O140" s="192" t="s">
        <v>126</v>
      </c>
      <c r="P140" s="192" t="s">
        <v>127</v>
      </c>
      <c r="Q140" s="193">
        <v>2.298</v>
      </c>
      <c r="R140" s="172" t="str">
        <f t="shared" si="25"/>
        <v>A</v>
      </c>
      <c r="S140" s="175">
        <f t="shared" si="26"/>
        <v>1</v>
      </c>
      <c r="T140" s="175">
        <f t="shared" si="27"/>
        <v>1</v>
      </c>
      <c r="U140" s="175">
        <f t="shared" si="28"/>
        <v>0</v>
      </c>
      <c r="V140" s="179" t="str">
        <f t="shared" si="29"/>
        <v>Pacifastacus leniusculus</v>
      </c>
      <c r="W140" s="179" t="str">
        <f t="shared" si="30"/>
        <v>Pacifastacus leniusculus</v>
      </c>
      <c r="X140" s="175">
        <f t="shared" si="31"/>
        <v>0</v>
      </c>
      <c r="Y140" s="175">
        <f t="shared" si="32"/>
        <v>0</v>
      </c>
      <c r="Z140" s="175">
        <f t="shared" si="33"/>
        <v>0</v>
      </c>
      <c r="AA140" s="175">
        <f t="shared" si="34"/>
        <v>0</v>
      </c>
    </row>
    <row r="141" spans="4:27" ht="15" customHeight="1" x14ac:dyDescent="0.25">
      <c r="D141" s="170">
        <v>1</v>
      </c>
      <c r="E141" s="170">
        <f t="shared" si="35"/>
        <v>1</v>
      </c>
      <c r="F141" s="197" t="s">
        <v>424</v>
      </c>
      <c r="G141" s="197" t="s">
        <v>216</v>
      </c>
      <c r="H141" s="197" t="s">
        <v>217</v>
      </c>
      <c r="I141" s="182">
        <v>44442.553715277776</v>
      </c>
      <c r="J141" s="189" t="s">
        <v>126</v>
      </c>
      <c r="K141" s="189" t="s">
        <v>127</v>
      </c>
      <c r="L141" s="190" t="s">
        <v>126</v>
      </c>
      <c r="M141" s="190" t="s">
        <v>127</v>
      </c>
      <c r="N141" s="191">
        <v>2.4849999999999999</v>
      </c>
      <c r="O141" s="192" t="s">
        <v>126</v>
      </c>
      <c r="P141" s="192" t="s">
        <v>127</v>
      </c>
      <c r="Q141" s="193">
        <v>2.298</v>
      </c>
      <c r="R141" s="172" t="str">
        <f t="shared" si="25"/>
        <v>A</v>
      </c>
      <c r="S141" s="175">
        <f t="shared" si="26"/>
        <v>1</v>
      </c>
      <c r="T141" s="175">
        <f t="shared" si="27"/>
        <v>1</v>
      </c>
      <c r="U141" s="175">
        <f t="shared" si="28"/>
        <v>0</v>
      </c>
      <c r="V141" s="179" t="str">
        <f t="shared" si="29"/>
        <v>Pacifastacus leniusculus</v>
      </c>
      <c r="W141" s="179" t="str">
        <f t="shared" si="30"/>
        <v>Pacifastacus leniusculus</v>
      </c>
      <c r="X141" s="175">
        <f t="shared" si="31"/>
        <v>0</v>
      </c>
      <c r="Y141" s="175">
        <f t="shared" si="32"/>
        <v>0</v>
      </c>
      <c r="Z141" s="175">
        <f t="shared" si="33"/>
        <v>0</v>
      </c>
      <c r="AA141" s="175">
        <f t="shared" si="34"/>
        <v>0</v>
      </c>
    </row>
    <row r="142" spans="4:27" ht="15" customHeight="1" x14ac:dyDescent="0.25">
      <c r="D142" s="170">
        <v>1</v>
      </c>
      <c r="E142" s="170">
        <f t="shared" si="35"/>
        <v>1</v>
      </c>
      <c r="F142" s="197" t="s">
        <v>425</v>
      </c>
      <c r="G142" s="197" t="s">
        <v>216</v>
      </c>
      <c r="H142" s="197" t="s">
        <v>217</v>
      </c>
      <c r="I142" s="182">
        <v>44477.474942129629</v>
      </c>
      <c r="J142" s="189" t="s">
        <v>126</v>
      </c>
      <c r="K142" s="189" t="s">
        <v>127</v>
      </c>
      <c r="L142" s="190" t="s">
        <v>126</v>
      </c>
      <c r="M142" s="190" t="s">
        <v>127</v>
      </c>
      <c r="N142" s="191">
        <v>2.1139999999999999</v>
      </c>
      <c r="O142" s="192" t="s">
        <v>126</v>
      </c>
      <c r="P142" s="192" t="s">
        <v>127</v>
      </c>
      <c r="Q142" s="193">
        <v>2.0190000000000001</v>
      </c>
      <c r="R142" s="172" t="str">
        <f t="shared" si="25"/>
        <v>A</v>
      </c>
      <c r="S142" s="175">
        <f t="shared" si="26"/>
        <v>1</v>
      </c>
      <c r="T142" s="175">
        <f t="shared" si="27"/>
        <v>1</v>
      </c>
      <c r="U142" s="175">
        <f t="shared" si="28"/>
        <v>0</v>
      </c>
      <c r="V142" s="179" t="str">
        <f t="shared" si="29"/>
        <v>Pacifastacus leniusculus</v>
      </c>
      <c r="W142" s="179" t="str">
        <f t="shared" si="30"/>
        <v>Pacifastacus leniusculus</v>
      </c>
      <c r="X142" s="175">
        <f t="shared" si="31"/>
        <v>0</v>
      </c>
      <c r="Y142" s="175">
        <f t="shared" si="32"/>
        <v>0</v>
      </c>
      <c r="Z142" s="175">
        <f t="shared" si="33"/>
        <v>0</v>
      </c>
      <c r="AA142" s="175">
        <f t="shared" si="34"/>
        <v>0</v>
      </c>
    </row>
    <row r="143" spans="4:27" ht="15" customHeight="1" x14ac:dyDescent="0.25">
      <c r="D143" s="170">
        <v>1</v>
      </c>
      <c r="E143" s="170">
        <f t="shared" si="35"/>
        <v>1</v>
      </c>
      <c r="F143" s="197" t="s">
        <v>426</v>
      </c>
      <c r="G143" s="197" t="s">
        <v>216</v>
      </c>
      <c r="H143" s="197" t="s">
        <v>217</v>
      </c>
      <c r="I143" s="182">
        <v>44488.469699074078</v>
      </c>
      <c r="J143" s="189" t="s">
        <v>126</v>
      </c>
      <c r="K143" s="189" t="s">
        <v>127</v>
      </c>
      <c r="L143" s="190" t="s">
        <v>126</v>
      </c>
      <c r="M143" s="190" t="s">
        <v>127</v>
      </c>
      <c r="N143" s="191">
        <v>2.3460000000000001</v>
      </c>
      <c r="O143" s="192" t="s">
        <v>126</v>
      </c>
      <c r="P143" s="192" t="s">
        <v>127</v>
      </c>
      <c r="Q143" s="193">
        <v>2.2410000000000001</v>
      </c>
      <c r="R143" s="172" t="str">
        <f t="shared" si="25"/>
        <v>A</v>
      </c>
      <c r="S143" s="175">
        <f t="shared" si="26"/>
        <v>1</v>
      </c>
      <c r="T143" s="175">
        <f t="shared" si="27"/>
        <v>1</v>
      </c>
      <c r="U143" s="175">
        <f t="shared" si="28"/>
        <v>0</v>
      </c>
      <c r="V143" s="179" t="str">
        <f t="shared" si="29"/>
        <v>Pacifastacus leniusculus</v>
      </c>
      <c r="W143" s="179" t="str">
        <f t="shared" si="30"/>
        <v>Pacifastacus leniusculus</v>
      </c>
      <c r="X143" s="175">
        <f t="shared" si="31"/>
        <v>0</v>
      </c>
      <c r="Y143" s="175">
        <f t="shared" si="32"/>
        <v>0</v>
      </c>
      <c r="Z143" s="175">
        <f t="shared" si="33"/>
        <v>0</v>
      </c>
      <c r="AA143" s="175">
        <f t="shared" si="34"/>
        <v>0</v>
      </c>
    </row>
    <row r="144" spans="4:27" ht="15" customHeight="1" x14ac:dyDescent="0.25">
      <c r="D144" s="170">
        <v>1</v>
      </c>
      <c r="E144" s="170">
        <f t="shared" si="35"/>
        <v>1</v>
      </c>
      <c r="F144" s="197" t="s">
        <v>427</v>
      </c>
      <c r="G144" s="197" t="s">
        <v>216</v>
      </c>
      <c r="H144" s="197" t="s">
        <v>217</v>
      </c>
      <c r="I144" s="182">
        <v>44488.470810185187</v>
      </c>
      <c r="J144" s="189" t="s">
        <v>126</v>
      </c>
      <c r="K144" s="189" t="s">
        <v>127</v>
      </c>
      <c r="L144" s="190" t="s">
        <v>126</v>
      </c>
      <c r="M144" s="190" t="s">
        <v>127</v>
      </c>
      <c r="N144" s="191">
        <v>2.2370000000000001</v>
      </c>
      <c r="O144" s="192" t="s">
        <v>126</v>
      </c>
      <c r="P144" s="192" t="s">
        <v>127</v>
      </c>
      <c r="Q144" s="193">
        <v>2.1840000000000002</v>
      </c>
      <c r="R144" s="172" t="str">
        <f t="shared" si="25"/>
        <v>A</v>
      </c>
      <c r="S144" s="175">
        <f t="shared" si="26"/>
        <v>1</v>
      </c>
      <c r="T144" s="175">
        <f t="shared" si="27"/>
        <v>1</v>
      </c>
      <c r="U144" s="175">
        <f t="shared" si="28"/>
        <v>0</v>
      </c>
      <c r="V144" s="179" t="str">
        <f t="shared" si="29"/>
        <v>Pacifastacus leniusculus</v>
      </c>
      <c r="W144" s="179" t="str">
        <f t="shared" si="30"/>
        <v>Pacifastacus leniusculus</v>
      </c>
      <c r="X144" s="175">
        <f t="shared" si="31"/>
        <v>0</v>
      </c>
      <c r="Y144" s="175">
        <f t="shared" si="32"/>
        <v>0</v>
      </c>
      <c r="Z144" s="175">
        <f t="shared" si="33"/>
        <v>0</v>
      </c>
      <c r="AA144" s="175">
        <f t="shared" si="34"/>
        <v>0</v>
      </c>
    </row>
    <row r="145" spans="4:27" ht="15" customHeight="1" x14ac:dyDescent="0.25">
      <c r="D145" s="170">
        <v>1</v>
      </c>
      <c r="E145" s="170">
        <f t="shared" si="35"/>
        <v>1</v>
      </c>
      <c r="F145" s="197" t="s">
        <v>428</v>
      </c>
      <c r="G145" s="197" t="s">
        <v>216</v>
      </c>
      <c r="H145" s="197" t="s">
        <v>217</v>
      </c>
      <c r="I145" s="182">
        <v>44488.471076388887</v>
      </c>
      <c r="J145" s="189" t="s">
        <v>126</v>
      </c>
      <c r="K145" s="189" t="s">
        <v>127</v>
      </c>
      <c r="L145" s="190" t="s">
        <v>126</v>
      </c>
      <c r="M145" s="190" t="s">
        <v>127</v>
      </c>
      <c r="N145" s="191">
        <v>2.351</v>
      </c>
      <c r="O145" s="192" t="s">
        <v>126</v>
      </c>
      <c r="P145" s="192" t="s">
        <v>127</v>
      </c>
      <c r="Q145" s="193">
        <v>2.0289999999999999</v>
      </c>
      <c r="R145" s="172" t="str">
        <f t="shared" si="25"/>
        <v>A</v>
      </c>
      <c r="S145" s="175">
        <f t="shared" si="26"/>
        <v>1</v>
      </c>
      <c r="T145" s="175">
        <f t="shared" si="27"/>
        <v>1</v>
      </c>
      <c r="U145" s="175">
        <f t="shared" si="28"/>
        <v>0</v>
      </c>
      <c r="V145" s="179" t="str">
        <f t="shared" si="29"/>
        <v>Pacifastacus leniusculus</v>
      </c>
      <c r="W145" s="179" t="str">
        <f t="shared" si="30"/>
        <v>Pacifastacus leniusculus</v>
      </c>
      <c r="X145" s="175">
        <f t="shared" si="31"/>
        <v>0</v>
      </c>
      <c r="Y145" s="175">
        <f t="shared" si="32"/>
        <v>0</v>
      </c>
      <c r="Z145" s="175">
        <f t="shared" si="33"/>
        <v>0</v>
      </c>
      <c r="AA145" s="175">
        <f t="shared" si="34"/>
        <v>0</v>
      </c>
    </row>
    <row r="146" spans="4:27" ht="15" customHeight="1" x14ac:dyDescent="0.25">
      <c r="D146" s="170">
        <v>1</v>
      </c>
      <c r="E146" s="170">
        <f t="shared" si="35"/>
        <v>1</v>
      </c>
      <c r="F146" s="197" t="s">
        <v>429</v>
      </c>
      <c r="G146" s="197" t="s">
        <v>216</v>
      </c>
      <c r="H146" s="197" t="s">
        <v>217</v>
      </c>
      <c r="I146" s="182">
        <v>44488.472187500003</v>
      </c>
      <c r="J146" s="189" t="s">
        <v>126</v>
      </c>
      <c r="K146" s="189" t="s">
        <v>127</v>
      </c>
      <c r="L146" s="190" t="s">
        <v>126</v>
      </c>
      <c r="M146" s="190" t="s">
        <v>127</v>
      </c>
      <c r="N146" s="191">
        <v>2.0830000000000002</v>
      </c>
      <c r="O146" s="192" t="s">
        <v>126</v>
      </c>
      <c r="P146" s="192" t="s">
        <v>127</v>
      </c>
      <c r="Q146" s="193">
        <v>2.0539999999999998</v>
      </c>
      <c r="R146" s="172" t="str">
        <f t="shared" si="25"/>
        <v>A</v>
      </c>
      <c r="S146" s="175">
        <f t="shared" si="26"/>
        <v>1</v>
      </c>
      <c r="T146" s="175">
        <f t="shared" si="27"/>
        <v>1</v>
      </c>
      <c r="U146" s="175">
        <f t="shared" si="28"/>
        <v>0</v>
      </c>
      <c r="V146" s="179" t="str">
        <f t="shared" si="29"/>
        <v>Pacifastacus leniusculus</v>
      </c>
      <c r="W146" s="179" t="str">
        <f t="shared" si="30"/>
        <v>Pacifastacus leniusculus</v>
      </c>
      <c r="X146" s="175">
        <f t="shared" si="31"/>
        <v>0</v>
      </c>
      <c r="Y146" s="175">
        <f t="shared" si="32"/>
        <v>0</v>
      </c>
      <c r="Z146" s="175">
        <f t="shared" si="33"/>
        <v>0</v>
      </c>
      <c r="AA146" s="175">
        <f t="shared" si="34"/>
        <v>0</v>
      </c>
    </row>
    <row r="147" spans="4:27" ht="15" customHeight="1" x14ac:dyDescent="0.25">
      <c r="D147" s="170">
        <v>1</v>
      </c>
      <c r="E147" s="170">
        <f t="shared" si="35"/>
        <v>1</v>
      </c>
      <c r="F147" s="197" t="s">
        <v>430</v>
      </c>
      <c r="G147" s="197" t="s">
        <v>216</v>
      </c>
      <c r="H147" s="197" t="s">
        <v>217</v>
      </c>
      <c r="I147" s="182">
        <v>44488.472777777781</v>
      </c>
      <c r="J147" s="189" t="s">
        <v>126</v>
      </c>
      <c r="K147" s="189" t="s">
        <v>127</v>
      </c>
      <c r="L147" s="190" t="s">
        <v>126</v>
      </c>
      <c r="M147" s="190" t="s">
        <v>127</v>
      </c>
      <c r="N147" s="191">
        <v>2.194</v>
      </c>
      <c r="O147" s="192" t="s">
        <v>126</v>
      </c>
      <c r="P147" s="192" t="s">
        <v>127</v>
      </c>
      <c r="Q147" s="193">
        <v>2.0840000000000001</v>
      </c>
      <c r="R147" s="172" t="str">
        <f t="shared" si="25"/>
        <v>A</v>
      </c>
      <c r="S147" s="175">
        <f t="shared" si="26"/>
        <v>1</v>
      </c>
      <c r="T147" s="175">
        <f t="shared" si="27"/>
        <v>1</v>
      </c>
      <c r="U147" s="175">
        <f t="shared" si="28"/>
        <v>0</v>
      </c>
      <c r="V147" s="179" t="str">
        <f t="shared" si="29"/>
        <v>Pacifastacus leniusculus</v>
      </c>
      <c r="W147" s="179" t="str">
        <f t="shared" si="30"/>
        <v>Pacifastacus leniusculus</v>
      </c>
      <c r="X147" s="175">
        <f t="shared" si="31"/>
        <v>0</v>
      </c>
      <c r="Y147" s="175">
        <f t="shared" si="32"/>
        <v>0</v>
      </c>
      <c r="Z147" s="175">
        <f t="shared" si="33"/>
        <v>0</v>
      </c>
      <c r="AA147" s="175">
        <f t="shared" si="34"/>
        <v>0</v>
      </c>
    </row>
    <row r="148" spans="4:27" ht="15" customHeight="1" x14ac:dyDescent="0.25">
      <c r="D148" s="170">
        <v>1</v>
      </c>
      <c r="E148" s="170">
        <f t="shared" si="35"/>
        <v>1</v>
      </c>
      <c r="F148" s="197" t="s">
        <v>431</v>
      </c>
      <c r="G148" s="197" t="s">
        <v>216</v>
      </c>
      <c r="H148" s="197" t="s">
        <v>217</v>
      </c>
      <c r="I148" s="182">
        <v>44488.473310185182</v>
      </c>
      <c r="J148" s="189" t="s">
        <v>126</v>
      </c>
      <c r="K148" s="189" t="s">
        <v>127</v>
      </c>
      <c r="L148" s="190" t="s">
        <v>126</v>
      </c>
      <c r="M148" s="190" t="s">
        <v>127</v>
      </c>
      <c r="N148" s="191">
        <v>2.3140000000000001</v>
      </c>
      <c r="O148" s="192" t="s">
        <v>126</v>
      </c>
      <c r="P148" s="192" t="s">
        <v>127</v>
      </c>
      <c r="Q148" s="193">
        <v>2.2229999999999999</v>
      </c>
      <c r="R148" s="172" t="str">
        <f t="shared" si="25"/>
        <v>A</v>
      </c>
      <c r="S148" s="175">
        <f t="shared" si="26"/>
        <v>1</v>
      </c>
      <c r="T148" s="175">
        <f t="shared" si="27"/>
        <v>1</v>
      </c>
      <c r="U148" s="175">
        <f t="shared" si="28"/>
        <v>0</v>
      </c>
      <c r="V148" s="179" t="str">
        <f t="shared" si="29"/>
        <v>Pacifastacus leniusculus</v>
      </c>
      <c r="W148" s="179" t="str">
        <f t="shared" si="30"/>
        <v>Pacifastacus leniusculus</v>
      </c>
      <c r="X148" s="175">
        <f t="shared" si="31"/>
        <v>0</v>
      </c>
      <c r="Y148" s="175">
        <f t="shared" si="32"/>
        <v>0</v>
      </c>
      <c r="Z148" s="175">
        <f t="shared" si="33"/>
        <v>0</v>
      </c>
      <c r="AA148" s="175">
        <f t="shared" si="34"/>
        <v>0</v>
      </c>
    </row>
    <row r="149" spans="4:27" ht="15" customHeight="1" x14ac:dyDescent="0.25">
      <c r="D149" s="170">
        <v>1</v>
      </c>
      <c r="E149" s="170">
        <f t="shared" si="35"/>
        <v>1</v>
      </c>
      <c r="F149" s="197" t="s">
        <v>432</v>
      </c>
      <c r="G149" s="197" t="s">
        <v>216</v>
      </c>
      <c r="H149" s="197" t="s">
        <v>217</v>
      </c>
      <c r="I149" s="182">
        <v>44488.473877314813</v>
      </c>
      <c r="J149" s="189" t="s">
        <v>126</v>
      </c>
      <c r="K149" s="189" t="s">
        <v>127</v>
      </c>
      <c r="L149" s="190" t="s">
        <v>126</v>
      </c>
      <c r="M149" s="190" t="s">
        <v>127</v>
      </c>
      <c r="N149" s="191">
        <v>2.0640000000000001</v>
      </c>
      <c r="O149" s="192" t="s">
        <v>126</v>
      </c>
      <c r="P149" s="192" t="s">
        <v>127</v>
      </c>
      <c r="Q149" s="193">
        <v>2.0430000000000001</v>
      </c>
      <c r="R149" s="172" t="str">
        <f t="shared" si="25"/>
        <v>A</v>
      </c>
      <c r="S149" s="175">
        <f t="shared" si="26"/>
        <v>1</v>
      </c>
      <c r="T149" s="175">
        <f t="shared" si="27"/>
        <v>1</v>
      </c>
      <c r="U149" s="175">
        <f t="shared" si="28"/>
        <v>0</v>
      </c>
      <c r="V149" s="179" t="str">
        <f t="shared" si="29"/>
        <v>Pacifastacus leniusculus</v>
      </c>
      <c r="W149" s="179" t="str">
        <f t="shared" si="30"/>
        <v>Pacifastacus leniusculus</v>
      </c>
      <c r="X149" s="175">
        <f t="shared" si="31"/>
        <v>0</v>
      </c>
      <c r="Y149" s="175">
        <f t="shared" si="32"/>
        <v>0</v>
      </c>
      <c r="Z149" s="175">
        <f t="shared" si="33"/>
        <v>0</v>
      </c>
      <c r="AA149" s="175">
        <f t="shared" si="34"/>
        <v>0</v>
      </c>
    </row>
    <row r="150" spans="4:27" ht="15" customHeight="1" x14ac:dyDescent="0.25">
      <c r="D150" s="170">
        <v>1</v>
      </c>
      <c r="E150" s="170">
        <f t="shared" si="35"/>
        <v>1</v>
      </c>
      <c r="F150" s="197" t="s">
        <v>433</v>
      </c>
      <c r="G150" s="197" t="s">
        <v>216</v>
      </c>
      <c r="H150" s="197" t="s">
        <v>217</v>
      </c>
      <c r="I150" s="182">
        <v>44488.475185185183</v>
      </c>
      <c r="J150" s="189" t="s">
        <v>126</v>
      </c>
      <c r="K150" s="189" t="s">
        <v>127</v>
      </c>
      <c r="L150" s="190" t="s">
        <v>126</v>
      </c>
      <c r="M150" s="190" t="s">
        <v>127</v>
      </c>
      <c r="N150" s="191">
        <v>2.347</v>
      </c>
      <c r="O150" s="192" t="s">
        <v>126</v>
      </c>
      <c r="P150" s="192" t="s">
        <v>127</v>
      </c>
      <c r="Q150" s="193">
        <v>2.2040000000000002</v>
      </c>
      <c r="R150" s="172" t="str">
        <f t="shared" si="25"/>
        <v>A</v>
      </c>
      <c r="S150" s="175">
        <f t="shared" si="26"/>
        <v>1</v>
      </c>
      <c r="T150" s="175">
        <f t="shared" si="27"/>
        <v>1</v>
      </c>
      <c r="U150" s="175">
        <f t="shared" si="28"/>
        <v>0</v>
      </c>
      <c r="V150" s="179" t="str">
        <f t="shared" si="29"/>
        <v>Pacifastacus leniusculus</v>
      </c>
      <c r="W150" s="179" t="str">
        <f t="shared" si="30"/>
        <v>Pacifastacus leniusculus</v>
      </c>
      <c r="X150" s="175">
        <f t="shared" si="31"/>
        <v>0</v>
      </c>
      <c r="Y150" s="175">
        <f t="shared" si="32"/>
        <v>0</v>
      </c>
      <c r="Z150" s="175">
        <f t="shared" si="33"/>
        <v>0</v>
      </c>
      <c r="AA150" s="175">
        <f t="shared" si="34"/>
        <v>0</v>
      </c>
    </row>
    <row r="151" spans="4:27" ht="15" customHeight="1" x14ac:dyDescent="0.25">
      <c r="D151" s="170">
        <v>1</v>
      </c>
      <c r="E151" s="170">
        <f t="shared" si="35"/>
        <v>1</v>
      </c>
      <c r="F151" s="197" t="s">
        <v>434</v>
      </c>
      <c r="G151" s="197" t="s">
        <v>216</v>
      </c>
      <c r="H151" s="197" t="s">
        <v>217</v>
      </c>
      <c r="I151" s="182">
        <v>44488.476180555554</v>
      </c>
      <c r="J151" s="189" t="s">
        <v>126</v>
      </c>
      <c r="K151" s="189" t="s">
        <v>127</v>
      </c>
      <c r="L151" s="190" t="s">
        <v>126</v>
      </c>
      <c r="M151" s="190" t="s">
        <v>127</v>
      </c>
      <c r="N151" s="191">
        <v>2.0529999999999999</v>
      </c>
      <c r="O151" s="192" t="s">
        <v>126</v>
      </c>
      <c r="P151" s="192" t="s">
        <v>127</v>
      </c>
      <c r="Q151" s="193">
        <v>1.889</v>
      </c>
      <c r="R151" s="172" t="str">
        <f t="shared" si="25"/>
        <v>A</v>
      </c>
      <c r="S151" s="175">
        <f t="shared" si="26"/>
        <v>1</v>
      </c>
      <c r="T151" s="175">
        <f t="shared" si="27"/>
        <v>1</v>
      </c>
      <c r="U151" s="175">
        <f t="shared" si="28"/>
        <v>0</v>
      </c>
      <c r="V151" s="179" t="str">
        <f t="shared" si="29"/>
        <v>Pacifastacus leniusculus</v>
      </c>
      <c r="W151" s="179" t="str">
        <f t="shared" si="30"/>
        <v>Pacifastacus leniusculus</v>
      </c>
      <c r="X151" s="175">
        <f t="shared" si="31"/>
        <v>0</v>
      </c>
      <c r="Y151" s="175">
        <f t="shared" si="32"/>
        <v>0</v>
      </c>
      <c r="Z151" s="175">
        <f t="shared" si="33"/>
        <v>0</v>
      </c>
      <c r="AA151" s="175">
        <f t="shared" si="34"/>
        <v>0</v>
      </c>
    </row>
    <row r="152" spans="4:27" ht="15" customHeight="1" x14ac:dyDescent="0.25">
      <c r="D152" s="170">
        <v>1</v>
      </c>
      <c r="E152" s="170">
        <f t="shared" si="35"/>
        <v>1</v>
      </c>
      <c r="F152" s="197" t="s">
        <v>435</v>
      </c>
      <c r="G152" s="197" t="s">
        <v>216</v>
      </c>
      <c r="H152" s="197" t="s">
        <v>217</v>
      </c>
      <c r="I152" s="182">
        <v>44488.477337962962</v>
      </c>
      <c r="J152" s="189" t="s">
        <v>126</v>
      </c>
      <c r="K152" s="189" t="s">
        <v>127</v>
      </c>
      <c r="L152" s="190" t="s">
        <v>126</v>
      </c>
      <c r="M152" s="190" t="s">
        <v>127</v>
      </c>
      <c r="N152" s="191">
        <v>2.0739999999999998</v>
      </c>
      <c r="O152" s="192" t="s">
        <v>126</v>
      </c>
      <c r="P152" s="192" t="s">
        <v>127</v>
      </c>
      <c r="Q152" s="193">
        <v>1.9670000000000001</v>
      </c>
      <c r="R152" s="172" t="str">
        <f t="shared" si="25"/>
        <v>A</v>
      </c>
      <c r="S152" s="175">
        <f t="shared" si="26"/>
        <v>1</v>
      </c>
      <c r="T152" s="175">
        <f t="shared" si="27"/>
        <v>1</v>
      </c>
      <c r="U152" s="175">
        <f t="shared" si="28"/>
        <v>0</v>
      </c>
      <c r="V152" s="179" t="str">
        <f t="shared" si="29"/>
        <v>Pacifastacus leniusculus</v>
      </c>
      <c r="W152" s="179" t="str">
        <f t="shared" si="30"/>
        <v>Pacifastacus leniusculus</v>
      </c>
      <c r="X152" s="175">
        <f t="shared" si="31"/>
        <v>0</v>
      </c>
      <c r="Y152" s="175">
        <f t="shared" si="32"/>
        <v>0</v>
      </c>
      <c r="Z152" s="175">
        <f t="shared" si="33"/>
        <v>0</v>
      </c>
      <c r="AA152" s="175">
        <f t="shared" si="34"/>
        <v>0</v>
      </c>
    </row>
    <row r="153" spans="4:27" ht="15" customHeight="1" x14ac:dyDescent="0.25">
      <c r="D153" s="170">
        <v>1</v>
      </c>
      <c r="E153" s="170">
        <f t="shared" si="35"/>
        <v>1</v>
      </c>
      <c r="F153" s="197" t="s">
        <v>436</v>
      </c>
      <c r="G153" s="197" t="s">
        <v>216</v>
      </c>
      <c r="H153" s="197" t="s">
        <v>217</v>
      </c>
      <c r="I153" s="182">
        <v>44503.525254629632</v>
      </c>
      <c r="J153" s="189" t="s">
        <v>126</v>
      </c>
      <c r="K153" s="189" t="s">
        <v>127</v>
      </c>
      <c r="L153" s="190" t="s">
        <v>126</v>
      </c>
      <c r="M153" s="190" t="s">
        <v>127</v>
      </c>
      <c r="N153" s="191">
        <v>2.2599999999999998</v>
      </c>
      <c r="O153" s="192" t="s">
        <v>126</v>
      </c>
      <c r="P153" s="192" t="s">
        <v>127</v>
      </c>
      <c r="Q153" s="193">
        <v>2.2400000000000002</v>
      </c>
      <c r="R153" s="172" t="str">
        <f t="shared" si="25"/>
        <v>A</v>
      </c>
      <c r="S153" s="175">
        <f t="shared" si="26"/>
        <v>1</v>
      </c>
      <c r="T153" s="175">
        <f t="shared" si="27"/>
        <v>1</v>
      </c>
      <c r="U153" s="175">
        <f t="shared" si="28"/>
        <v>0</v>
      </c>
      <c r="V153" s="179" t="str">
        <f t="shared" si="29"/>
        <v>Pacifastacus leniusculus</v>
      </c>
      <c r="W153" s="179" t="str">
        <f t="shared" si="30"/>
        <v>Pacifastacus leniusculus</v>
      </c>
      <c r="X153" s="175">
        <f t="shared" si="31"/>
        <v>0</v>
      </c>
      <c r="Y153" s="175">
        <f t="shared" si="32"/>
        <v>0</v>
      </c>
      <c r="Z153" s="175">
        <f t="shared" si="33"/>
        <v>0</v>
      </c>
      <c r="AA153" s="175">
        <f t="shared" si="34"/>
        <v>0</v>
      </c>
    </row>
    <row r="154" spans="4:27" ht="15" customHeight="1" x14ac:dyDescent="0.25">
      <c r="D154" s="170">
        <v>1</v>
      </c>
      <c r="E154" s="170">
        <f t="shared" si="35"/>
        <v>1</v>
      </c>
      <c r="F154" s="197" t="s">
        <v>437</v>
      </c>
      <c r="G154" s="197" t="s">
        <v>216</v>
      </c>
      <c r="H154" s="197" t="s">
        <v>217</v>
      </c>
      <c r="I154" s="182">
        <v>44503.525787037041</v>
      </c>
      <c r="J154" s="189" t="s">
        <v>126</v>
      </c>
      <c r="K154" s="189" t="s">
        <v>127</v>
      </c>
      <c r="L154" s="190" t="s">
        <v>126</v>
      </c>
      <c r="M154" s="190" t="s">
        <v>127</v>
      </c>
      <c r="N154" s="191">
        <v>2.5299999999999998</v>
      </c>
      <c r="O154" s="192" t="s">
        <v>126</v>
      </c>
      <c r="P154" s="192" t="s">
        <v>127</v>
      </c>
      <c r="Q154" s="193">
        <v>2.4740000000000002</v>
      </c>
      <c r="R154" s="172" t="str">
        <f t="shared" si="25"/>
        <v>A</v>
      </c>
      <c r="S154" s="175">
        <f t="shared" si="26"/>
        <v>1</v>
      </c>
      <c r="T154" s="175">
        <f t="shared" si="27"/>
        <v>1</v>
      </c>
      <c r="U154" s="175">
        <f t="shared" si="28"/>
        <v>0</v>
      </c>
      <c r="V154" s="179" t="str">
        <f t="shared" si="29"/>
        <v>Pacifastacus leniusculus</v>
      </c>
      <c r="W154" s="179" t="str">
        <f t="shared" si="30"/>
        <v>Pacifastacus leniusculus</v>
      </c>
      <c r="X154" s="175">
        <f t="shared" si="31"/>
        <v>0</v>
      </c>
      <c r="Y154" s="175">
        <f t="shared" si="32"/>
        <v>0</v>
      </c>
      <c r="Z154" s="175">
        <f t="shared" si="33"/>
        <v>0</v>
      </c>
      <c r="AA154" s="175">
        <f t="shared" si="34"/>
        <v>0</v>
      </c>
    </row>
    <row r="155" spans="4:27" ht="15" customHeight="1" x14ac:dyDescent="0.25">
      <c r="D155" s="170">
        <v>1</v>
      </c>
      <c r="E155" s="170">
        <f t="shared" si="35"/>
        <v>1</v>
      </c>
      <c r="F155" s="197" t="s">
        <v>438</v>
      </c>
      <c r="G155" s="197" t="s">
        <v>216</v>
      </c>
      <c r="H155" s="197" t="s">
        <v>217</v>
      </c>
      <c r="I155" s="182">
        <v>44503.526192129626</v>
      </c>
      <c r="J155" s="189" t="s">
        <v>126</v>
      </c>
      <c r="K155" s="189" t="s">
        <v>127</v>
      </c>
      <c r="L155" s="190" t="s">
        <v>126</v>
      </c>
      <c r="M155" s="190" t="s">
        <v>127</v>
      </c>
      <c r="N155" s="191">
        <v>2.3730000000000002</v>
      </c>
      <c r="O155" s="192" t="s">
        <v>126</v>
      </c>
      <c r="P155" s="192" t="s">
        <v>127</v>
      </c>
      <c r="Q155" s="193">
        <v>2.2869999999999999</v>
      </c>
      <c r="R155" s="172" t="str">
        <f t="shared" si="25"/>
        <v>A</v>
      </c>
      <c r="S155" s="175">
        <f t="shared" si="26"/>
        <v>1</v>
      </c>
      <c r="T155" s="175">
        <f t="shared" si="27"/>
        <v>1</v>
      </c>
      <c r="U155" s="175">
        <f t="shared" si="28"/>
        <v>0</v>
      </c>
      <c r="V155" s="179" t="str">
        <f t="shared" si="29"/>
        <v>Pacifastacus leniusculus</v>
      </c>
      <c r="W155" s="179" t="str">
        <f t="shared" si="30"/>
        <v>Pacifastacus leniusculus</v>
      </c>
      <c r="X155" s="175">
        <f t="shared" si="31"/>
        <v>0</v>
      </c>
      <c r="Y155" s="175">
        <f t="shared" si="32"/>
        <v>0</v>
      </c>
      <c r="Z155" s="175">
        <f t="shared" si="33"/>
        <v>0</v>
      </c>
      <c r="AA155" s="175">
        <f t="shared" si="34"/>
        <v>0</v>
      </c>
    </row>
    <row r="156" spans="4:27" ht="15" customHeight="1" x14ac:dyDescent="0.25">
      <c r="D156" s="170">
        <v>1</v>
      </c>
      <c r="E156" s="170">
        <f t="shared" si="35"/>
        <v>1</v>
      </c>
      <c r="F156" s="197" t="s">
        <v>439</v>
      </c>
      <c r="G156" s="197" t="s">
        <v>216</v>
      </c>
      <c r="H156" s="197" t="s">
        <v>217</v>
      </c>
      <c r="I156" s="182">
        <v>44503.526562500003</v>
      </c>
      <c r="J156" s="189" t="s">
        <v>126</v>
      </c>
      <c r="K156" s="189" t="s">
        <v>127</v>
      </c>
      <c r="L156" s="190" t="s">
        <v>126</v>
      </c>
      <c r="M156" s="190" t="s">
        <v>127</v>
      </c>
      <c r="N156" s="191">
        <v>2.4039999999999999</v>
      </c>
      <c r="O156" s="192" t="s">
        <v>126</v>
      </c>
      <c r="P156" s="192" t="s">
        <v>127</v>
      </c>
      <c r="Q156" s="193">
        <v>2.3690000000000002</v>
      </c>
      <c r="R156" s="172" t="str">
        <f t="shared" si="25"/>
        <v>A</v>
      </c>
      <c r="S156" s="175">
        <f t="shared" si="26"/>
        <v>1</v>
      </c>
      <c r="T156" s="175">
        <f t="shared" si="27"/>
        <v>1</v>
      </c>
      <c r="U156" s="175">
        <f t="shared" si="28"/>
        <v>0</v>
      </c>
      <c r="V156" s="179" t="str">
        <f t="shared" si="29"/>
        <v>Pacifastacus leniusculus</v>
      </c>
      <c r="W156" s="179" t="str">
        <f t="shared" si="30"/>
        <v>Pacifastacus leniusculus</v>
      </c>
      <c r="X156" s="175">
        <f t="shared" si="31"/>
        <v>0</v>
      </c>
      <c r="Y156" s="175">
        <f t="shared" si="32"/>
        <v>0</v>
      </c>
      <c r="Z156" s="175">
        <f t="shared" si="33"/>
        <v>0</v>
      </c>
      <c r="AA156" s="175">
        <f t="shared" si="34"/>
        <v>0</v>
      </c>
    </row>
    <row r="157" spans="4:27" ht="15" customHeight="1" x14ac:dyDescent="0.25">
      <c r="D157" s="170">
        <v>1</v>
      </c>
      <c r="E157" s="170">
        <f t="shared" si="35"/>
        <v>1</v>
      </c>
      <c r="F157" s="197" t="s">
        <v>440</v>
      </c>
      <c r="G157" s="197" t="s">
        <v>216</v>
      </c>
      <c r="H157" s="197" t="s">
        <v>217</v>
      </c>
      <c r="I157" s="182">
        <v>44503.526724537034</v>
      </c>
      <c r="J157" s="189" t="s">
        <v>126</v>
      </c>
      <c r="K157" s="189" t="s">
        <v>127</v>
      </c>
      <c r="L157" s="190" t="s">
        <v>126</v>
      </c>
      <c r="M157" s="190" t="s">
        <v>127</v>
      </c>
      <c r="N157" s="191">
        <v>2.512</v>
      </c>
      <c r="O157" s="192" t="s">
        <v>126</v>
      </c>
      <c r="P157" s="192" t="s">
        <v>127</v>
      </c>
      <c r="Q157" s="193">
        <v>2.4140000000000001</v>
      </c>
      <c r="R157" s="172" t="str">
        <f t="shared" si="25"/>
        <v>A</v>
      </c>
      <c r="S157" s="175">
        <f t="shared" si="26"/>
        <v>1</v>
      </c>
      <c r="T157" s="175">
        <f t="shared" si="27"/>
        <v>1</v>
      </c>
      <c r="U157" s="175">
        <f t="shared" si="28"/>
        <v>0</v>
      </c>
      <c r="V157" s="179" t="str">
        <f t="shared" si="29"/>
        <v>Pacifastacus leniusculus</v>
      </c>
      <c r="W157" s="179" t="str">
        <f t="shared" si="30"/>
        <v>Pacifastacus leniusculus</v>
      </c>
      <c r="X157" s="175">
        <f t="shared" si="31"/>
        <v>0</v>
      </c>
      <c r="Y157" s="175">
        <f t="shared" si="32"/>
        <v>0</v>
      </c>
      <c r="Z157" s="175">
        <f t="shared" si="33"/>
        <v>0</v>
      </c>
      <c r="AA157" s="175">
        <f t="shared" si="34"/>
        <v>0</v>
      </c>
    </row>
    <row r="158" spans="4:27" ht="15" customHeight="1" x14ac:dyDescent="0.25">
      <c r="D158" s="170">
        <v>1</v>
      </c>
      <c r="E158" s="170">
        <f t="shared" si="35"/>
        <v>1</v>
      </c>
      <c r="F158" s="197" t="s">
        <v>441</v>
      </c>
      <c r="G158" s="197" t="s">
        <v>216</v>
      </c>
      <c r="H158" s="197" t="s">
        <v>217</v>
      </c>
      <c r="I158" s="182">
        <v>44503.527060185188</v>
      </c>
      <c r="J158" s="189" t="s">
        <v>126</v>
      </c>
      <c r="K158" s="189" t="s">
        <v>127</v>
      </c>
      <c r="L158" s="190" t="s">
        <v>126</v>
      </c>
      <c r="M158" s="190" t="s">
        <v>127</v>
      </c>
      <c r="N158" s="191">
        <v>2.4430000000000001</v>
      </c>
      <c r="O158" s="192" t="s">
        <v>126</v>
      </c>
      <c r="P158" s="192" t="s">
        <v>127</v>
      </c>
      <c r="Q158" s="193">
        <v>2.4180000000000001</v>
      </c>
      <c r="R158" s="172" t="str">
        <f t="shared" si="25"/>
        <v>A</v>
      </c>
      <c r="S158" s="175">
        <f t="shared" si="26"/>
        <v>1</v>
      </c>
      <c r="T158" s="175">
        <f t="shared" si="27"/>
        <v>1</v>
      </c>
      <c r="U158" s="175">
        <f t="shared" si="28"/>
        <v>0</v>
      </c>
      <c r="V158" s="179" t="str">
        <f t="shared" si="29"/>
        <v>Pacifastacus leniusculus</v>
      </c>
      <c r="W158" s="179" t="str">
        <f t="shared" si="30"/>
        <v>Pacifastacus leniusculus</v>
      </c>
      <c r="X158" s="175">
        <f t="shared" si="31"/>
        <v>0</v>
      </c>
      <c r="Y158" s="175">
        <f t="shared" si="32"/>
        <v>0</v>
      </c>
      <c r="Z158" s="175">
        <f t="shared" si="33"/>
        <v>0</v>
      </c>
      <c r="AA158" s="175">
        <f t="shared" si="34"/>
        <v>0</v>
      </c>
    </row>
    <row r="159" spans="4:27" ht="15" customHeight="1" x14ac:dyDescent="0.25">
      <c r="D159" s="170">
        <v>1</v>
      </c>
      <c r="E159" s="170">
        <f t="shared" si="35"/>
        <v>1</v>
      </c>
      <c r="F159" s="197" t="s">
        <v>442</v>
      </c>
      <c r="G159" s="197" t="s">
        <v>216</v>
      </c>
      <c r="H159" s="197" t="s">
        <v>217</v>
      </c>
      <c r="I159" s="182">
        <v>44503.527708333335</v>
      </c>
      <c r="J159" s="189" t="s">
        <v>126</v>
      </c>
      <c r="K159" s="189" t="s">
        <v>127</v>
      </c>
      <c r="L159" s="190" t="s">
        <v>126</v>
      </c>
      <c r="M159" s="190" t="s">
        <v>127</v>
      </c>
      <c r="N159" s="191">
        <v>2.3109999999999999</v>
      </c>
      <c r="O159" s="192" t="s">
        <v>126</v>
      </c>
      <c r="P159" s="192" t="s">
        <v>127</v>
      </c>
      <c r="Q159" s="193">
        <v>2.2829999999999999</v>
      </c>
      <c r="R159" s="172" t="str">
        <f t="shared" si="25"/>
        <v>A</v>
      </c>
      <c r="S159" s="175">
        <f t="shared" si="26"/>
        <v>1</v>
      </c>
      <c r="T159" s="175">
        <f t="shared" si="27"/>
        <v>1</v>
      </c>
      <c r="U159" s="175">
        <f t="shared" si="28"/>
        <v>0</v>
      </c>
      <c r="V159" s="179" t="str">
        <f t="shared" si="29"/>
        <v>Pacifastacus leniusculus</v>
      </c>
      <c r="W159" s="179" t="str">
        <f t="shared" si="30"/>
        <v>Pacifastacus leniusculus</v>
      </c>
      <c r="X159" s="175">
        <f t="shared" si="31"/>
        <v>0</v>
      </c>
      <c r="Y159" s="175">
        <f t="shared" si="32"/>
        <v>0</v>
      </c>
      <c r="Z159" s="175">
        <f t="shared" si="33"/>
        <v>0</v>
      </c>
      <c r="AA159" s="175">
        <f t="shared" si="34"/>
        <v>0</v>
      </c>
    </row>
    <row r="160" spans="4:27" ht="15" customHeight="1" x14ac:dyDescent="0.25">
      <c r="D160" s="170">
        <v>1</v>
      </c>
      <c r="E160" s="170">
        <f t="shared" si="35"/>
        <v>1</v>
      </c>
      <c r="F160" s="197" t="s">
        <v>443</v>
      </c>
      <c r="G160" s="197" t="s">
        <v>216</v>
      </c>
      <c r="H160" s="197" t="s">
        <v>217</v>
      </c>
      <c r="I160" s="182">
        <v>44503.528124999997</v>
      </c>
      <c r="J160" s="189" t="s">
        <v>126</v>
      </c>
      <c r="K160" s="189" t="s">
        <v>127</v>
      </c>
      <c r="L160" s="190" t="s">
        <v>126</v>
      </c>
      <c r="M160" s="190" t="s">
        <v>127</v>
      </c>
      <c r="N160" s="191">
        <v>2.2330000000000001</v>
      </c>
      <c r="O160" s="192" t="s">
        <v>126</v>
      </c>
      <c r="P160" s="192" t="s">
        <v>127</v>
      </c>
      <c r="Q160" s="193">
        <v>2.1160000000000001</v>
      </c>
      <c r="R160" s="172" t="str">
        <f t="shared" si="25"/>
        <v>A</v>
      </c>
      <c r="S160" s="175">
        <f t="shared" si="26"/>
        <v>1</v>
      </c>
      <c r="T160" s="175">
        <f t="shared" si="27"/>
        <v>1</v>
      </c>
      <c r="U160" s="175">
        <f t="shared" si="28"/>
        <v>0</v>
      </c>
      <c r="V160" s="179" t="str">
        <f t="shared" si="29"/>
        <v>Pacifastacus leniusculus</v>
      </c>
      <c r="W160" s="179" t="str">
        <f t="shared" si="30"/>
        <v>Pacifastacus leniusculus</v>
      </c>
      <c r="X160" s="175">
        <f t="shared" si="31"/>
        <v>0</v>
      </c>
      <c r="Y160" s="175">
        <f t="shared" si="32"/>
        <v>0</v>
      </c>
      <c r="Z160" s="175">
        <f t="shared" si="33"/>
        <v>0</v>
      </c>
      <c r="AA160" s="175">
        <f t="shared" si="34"/>
        <v>0</v>
      </c>
    </row>
    <row r="161" spans="4:27" ht="15" customHeight="1" x14ac:dyDescent="0.25">
      <c r="D161" s="170">
        <v>1</v>
      </c>
      <c r="E161" s="170">
        <f t="shared" si="35"/>
        <v>1</v>
      </c>
      <c r="F161" s="197" t="s">
        <v>444</v>
      </c>
      <c r="G161" s="197" t="s">
        <v>216</v>
      </c>
      <c r="H161" s="197" t="s">
        <v>217</v>
      </c>
      <c r="I161" s="182">
        <v>44503.52884259259</v>
      </c>
      <c r="J161" s="189" t="s">
        <v>126</v>
      </c>
      <c r="K161" s="189" t="s">
        <v>127</v>
      </c>
      <c r="L161" s="190" t="s">
        <v>126</v>
      </c>
      <c r="M161" s="190" t="s">
        <v>127</v>
      </c>
      <c r="N161" s="191">
        <v>2.3210000000000002</v>
      </c>
      <c r="O161" s="192" t="s">
        <v>126</v>
      </c>
      <c r="P161" s="192" t="s">
        <v>127</v>
      </c>
      <c r="Q161" s="193">
        <v>2.2469999999999999</v>
      </c>
      <c r="R161" s="172" t="str">
        <f t="shared" si="25"/>
        <v>A</v>
      </c>
      <c r="S161" s="175">
        <f t="shared" si="26"/>
        <v>1</v>
      </c>
      <c r="T161" s="175">
        <f t="shared" si="27"/>
        <v>1</v>
      </c>
      <c r="U161" s="175">
        <f t="shared" si="28"/>
        <v>0</v>
      </c>
      <c r="V161" s="179" t="str">
        <f t="shared" si="29"/>
        <v>Pacifastacus leniusculus</v>
      </c>
      <c r="W161" s="179" t="str">
        <f t="shared" si="30"/>
        <v>Pacifastacus leniusculus</v>
      </c>
      <c r="X161" s="175">
        <f t="shared" si="31"/>
        <v>0</v>
      </c>
      <c r="Y161" s="175">
        <f t="shared" si="32"/>
        <v>0</v>
      </c>
      <c r="Z161" s="175">
        <f t="shared" si="33"/>
        <v>0</v>
      </c>
      <c r="AA161" s="175">
        <f t="shared" si="34"/>
        <v>0</v>
      </c>
    </row>
    <row r="162" spans="4:27" ht="15" customHeight="1" x14ac:dyDescent="0.25">
      <c r="D162" s="170">
        <v>1</v>
      </c>
      <c r="E162" s="170">
        <f t="shared" si="35"/>
        <v>1</v>
      </c>
      <c r="F162" s="197" t="s">
        <v>445</v>
      </c>
      <c r="G162" s="197" t="s">
        <v>216</v>
      </c>
      <c r="H162" s="197" t="s">
        <v>217</v>
      </c>
      <c r="I162" s="182">
        <v>44361.556770833333</v>
      </c>
      <c r="J162" s="189" t="s">
        <v>126</v>
      </c>
      <c r="K162" s="189" t="s">
        <v>127</v>
      </c>
      <c r="L162" s="190" t="s">
        <v>126</v>
      </c>
      <c r="M162" s="190" t="s">
        <v>127</v>
      </c>
      <c r="N162" s="191">
        <v>2.363</v>
      </c>
      <c r="O162" s="192" t="s">
        <v>126</v>
      </c>
      <c r="P162" s="192" t="s">
        <v>127</v>
      </c>
      <c r="Q162" s="193">
        <v>2.3130000000000002</v>
      </c>
      <c r="R162" s="172" t="str">
        <f t="shared" si="25"/>
        <v>A</v>
      </c>
      <c r="S162" s="175">
        <f t="shared" si="26"/>
        <v>1</v>
      </c>
      <c r="T162" s="175">
        <f t="shared" si="27"/>
        <v>1</v>
      </c>
      <c r="U162" s="175">
        <f t="shared" si="28"/>
        <v>0</v>
      </c>
      <c r="V162" s="179" t="str">
        <f t="shared" si="29"/>
        <v>Pacifastacus leniusculus</v>
      </c>
      <c r="W162" s="179" t="str">
        <f t="shared" si="30"/>
        <v>Pacifastacus leniusculus</v>
      </c>
      <c r="X162" s="175">
        <f t="shared" si="31"/>
        <v>0</v>
      </c>
      <c r="Y162" s="175">
        <f t="shared" si="32"/>
        <v>0</v>
      </c>
      <c r="Z162" s="175">
        <f t="shared" si="33"/>
        <v>0</v>
      </c>
      <c r="AA162" s="175">
        <f t="shared" si="34"/>
        <v>0</v>
      </c>
    </row>
    <row r="163" spans="4:27" ht="15" customHeight="1" x14ac:dyDescent="0.25">
      <c r="D163" s="170">
        <v>1</v>
      </c>
      <c r="E163" s="170">
        <f t="shared" si="35"/>
        <v>1</v>
      </c>
      <c r="F163" s="197" t="s">
        <v>446</v>
      </c>
      <c r="G163" s="197" t="s">
        <v>216</v>
      </c>
      <c r="H163" s="197" t="s">
        <v>217</v>
      </c>
      <c r="I163" s="182">
        <v>44361.55736111111</v>
      </c>
      <c r="J163" s="189" t="s">
        <v>126</v>
      </c>
      <c r="K163" s="189" t="s">
        <v>127</v>
      </c>
      <c r="L163" s="190" t="s">
        <v>126</v>
      </c>
      <c r="M163" s="190" t="s">
        <v>127</v>
      </c>
      <c r="N163" s="191">
        <v>2.528</v>
      </c>
      <c r="O163" s="192" t="s">
        <v>126</v>
      </c>
      <c r="P163" s="192" t="s">
        <v>127</v>
      </c>
      <c r="Q163" s="193">
        <v>2.5099999999999998</v>
      </c>
      <c r="R163" s="172" t="str">
        <f t="shared" si="25"/>
        <v>A</v>
      </c>
      <c r="S163" s="175">
        <f t="shared" si="26"/>
        <v>1</v>
      </c>
      <c r="T163" s="175">
        <f t="shared" si="27"/>
        <v>1</v>
      </c>
      <c r="U163" s="175">
        <f t="shared" si="28"/>
        <v>0</v>
      </c>
      <c r="V163" s="179" t="str">
        <f t="shared" si="29"/>
        <v>Pacifastacus leniusculus</v>
      </c>
      <c r="W163" s="179" t="str">
        <f t="shared" si="30"/>
        <v>Pacifastacus leniusculus</v>
      </c>
      <c r="X163" s="175">
        <f t="shared" si="31"/>
        <v>0</v>
      </c>
      <c r="Y163" s="175">
        <f t="shared" si="32"/>
        <v>0</v>
      </c>
      <c r="Z163" s="175">
        <f t="shared" si="33"/>
        <v>0</v>
      </c>
      <c r="AA163" s="175">
        <f t="shared" si="34"/>
        <v>0</v>
      </c>
    </row>
    <row r="164" spans="4:27" ht="15" customHeight="1" x14ac:dyDescent="0.25">
      <c r="D164" s="170">
        <v>1</v>
      </c>
      <c r="E164" s="170">
        <f t="shared" si="35"/>
        <v>1</v>
      </c>
      <c r="F164" s="197" t="s">
        <v>447</v>
      </c>
      <c r="G164" s="197" t="s">
        <v>216</v>
      </c>
      <c r="H164" s="197" t="s">
        <v>217</v>
      </c>
      <c r="I164" s="182">
        <v>44362.495173611111</v>
      </c>
      <c r="J164" s="189" t="s">
        <v>126</v>
      </c>
      <c r="K164" s="189" t="s">
        <v>127</v>
      </c>
      <c r="L164" s="190" t="s">
        <v>126</v>
      </c>
      <c r="M164" s="190" t="s">
        <v>127</v>
      </c>
      <c r="N164" s="191">
        <v>2.37</v>
      </c>
      <c r="O164" s="192" t="s">
        <v>126</v>
      </c>
      <c r="P164" s="192" t="s">
        <v>127</v>
      </c>
      <c r="Q164" s="193">
        <v>2.2559999999999998</v>
      </c>
      <c r="R164" s="172" t="str">
        <f t="shared" si="25"/>
        <v>A</v>
      </c>
      <c r="S164" s="175">
        <f t="shared" si="26"/>
        <v>1</v>
      </c>
      <c r="T164" s="175">
        <f t="shared" si="27"/>
        <v>1</v>
      </c>
      <c r="U164" s="175">
        <f t="shared" si="28"/>
        <v>0</v>
      </c>
      <c r="V164" s="179" t="str">
        <f t="shared" si="29"/>
        <v>Pacifastacus leniusculus</v>
      </c>
      <c r="W164" s="179" t="str">
        <f t="shared" si="30"/>
        <v>Pacifastacus leniusculus</v>
      </c>
      <c r="X164" s="175">
        <f t="shared" si="31"/>
        <v>0</v>
      </c>
      <c r="Y164" s="175">
        <f t="shared" si="32"/>
        <v>0</v>
      </c>
      <c r="Z164" s="175">
        <f t="shared" si="33"/>
        <v>0</v>
      </c>
      <c r="AA164" s="175">
        <f t="shared" si="34"/>
        <v>0</v>
      </c>
    </row>
    <row r="165" spans="4:27" ht="15" customHeight="1" x14ac:dyDescent="0.25">
      <c r="D165" s="170">
        <v>1</v>
      </c>
      <c r="E165" s="170">
        <f t="shared" si="35"/>
        <v>1</v>
      </c>
      <c r="F165" s="197" t="s">
        <v>448</v>
      </c>
      <c r="G165" s="197" t="s">
        <v>216</v>
      </c>
      <c r="H165" s="197" t="s">
        <v>217</v>
      </c>
      <c r="I165" s="182">
        <v>44362.495717592596</v>
      </c>
      <c r="J165" s="189" t="s">
        <v>126</v>
      </c>
      <c r="K165" s="189" t="s">
        <v>127</v>
      </c>
      <c r="L165" s="190" t="s">
        <v>126</v>
      </c>
      <c r="M165" s="190" t="s">
        <v>127</v>
      </c>
      <c r="N165" s="191">
        <v>2.617</v>
      </c>
      <c r="O165" s="192" t="s">
        <v>126</v>
      </c>
      <c r="P165" s="192" t="s">
        <v>127</v>
      </c>
      <c r="Q165" s="193">
        <v>2.536</v>
      </c>
      <c r="R165" s="172" t="str">
        <f t="shared" si="25"/>
        <v>A</v>
      </c>
      <c r="S165" s="175">
        <f t="shared" si="26"/>
        <v>1</v>
      </c>
      <c r="T165" s="175">
        <f t="shared" si="27"/>
        <v>1</v>
      </c>
      <c r="U165" s="175">
        <f t="shared" si="28"/>
        <v>0</v>
      </c>
      <c r="V165" s="179" t="str">
        <f t="shared" si="29"/>
        <v>Pacifastacus leniusculus</v>
      </c>
      <c r="W165" s="179" t="str">
        <f t="shared" si="30"/>
        <v>Pacifastacus leniusculus</v>
      </c>
      <c r="X165" s="175">
        <f t="shared" si="31"/>
        <v>0</v>
      </c>
      <c r="Y165" s="175">
        <f t="shared" si="32"/>
        <v>0</v>
      </c>
      <c r="Z165" s="175">
        <f t="shared" si="33"/>
        <v>0</v>
      </c>
      <c r="AA165" s="175">
        <f t="shared" si="34"/>
        <v>0</v>
      </c>
    </row>
    <row r="166" spans="4:27" ht="15" customHeight="1" x14ac:dyDescent="0.25">
      <c r="D166" s="170">
        <v>1</v>
      </c>
      <c r="E166" s="170">
        <f t="shared" si="35"/>
        <v>1</v>
      </c>
      <c r="F166" s="197" t="s">
        <v>449</v>
      </c>
      <c r="G166" s="197" t="s">
        <v>216</v>
      </c>
      <c r="H166" s="197" t="s">
        <v>217</v>
      </c>
      <c r="I166" s="182">
        <v>44362.496435185189</v>
      </c>
      <c r="J166" s="189" t="s">
        <v>126</v>
      </c>
      <c r="K166" s="189" t="s">
        <v>127</v>
      </c>
      <c r="L166" s="190" t="s">
        <v>126</v>
      </c>
      <c r="M166" s="190" t="s">
        <v>127</v>
      </c>
      <c r="N166" s="191">
        <v>2.2650000000000001</v>
      </c>
      <c r="O166" s="192" t="s">
        <v>126</v>
      </c>
      <c r="P166" s="192" t="s">
        <v>127</v>
      </c>
      <c r="Q166" s="193">
        <v>2.1680000000000001</v>
      </c>
      <c r="R166" s="172" t="str">
        <f t="shared" si="25"/>
        <v>A</v>
      </c>
      <c r="S166" s="175">
        <f t="shared" si="26"/>
        <v>1</v>
      </c>
      <c r="T166" s="175">
        <f t="shared" si="27"/>
        <v>1</v>
      </c>
      <c r="U166" s="175">
        <f t="shared" si="28"/>
        <v>0</v>
      </c>
      <c r="V166" s="179" t="str">
        <f t="shared" si="29"/>
        <v>Pacifastacus leniusculus</v>
      </c>
      <c r="W166" s="179" t="str">
        <f t="shared" si="30"/>
        <v>Pacifastacus leniusculus</v>
      </c>
      <c r="X166" s="175">
        <f t="shared" si="31"/>
        <v>0</v>
      </c>
      <c r="Y166" s="175">
        <f t="shared" si="32"/>
        <v>0</v>
      </c>
      <c r="Z166" s="175">
        <f t="shared" si="33"/>
        <v>0</v>
      </c>
      <c r="AA166" s="175">
        <f t="shared" si="34"/>
        <v>0</v>
      </c>
    </row>
    <row r="167" spans="4:27" ht="15" customHeight="1" x14ac:dyDescent="0.25">
      <c r="D167" s="170">
        <v>1</v>
      </c>
      <c r="E167" s="170">
        <f t="shared" si="35"/>
        <v>1</v>
      </c>
      <c r="F167" s="197" t="s">
        <v>450</v>
      </c>
      <c r="G167" s="197" t="s">
        <v>216</v>
      </c>
      <c r="H167" s="197" t="s">
        <v>217</v>
      </c>
      <c r="I167" s="182">
        <v>44362.497048611112</v>
      </c>
      <c r="J167" s="189" t="s">
        <v>126</v>
      </c>
      <c r="K167" s="189" t="s">
        <v>127</v>
      </c>
      <c r="L167" s="190" t="s">
        <v>126</v>
      </c>
      <c r="M167" s="190" t="s">
        <v>127</v>
      </c>
      <c r="N167" s="191">
        <v>2.5979999999999999</v>
      </c>
      <c r="O167" s="192" t="s">
        <v>126</v>
      </c>
      <c r="P167" s="192" t="s">
        <v>127</v>
      </c>
      <c r="Q167" s="193">
        <v>2.5019999999999998</v>
      </c>
      <c r="R167" s="172" t="str">
        <f t="shared" si="25"/>
        <v>A</v>
      </c>
      <c r="S167" s="175">
        <f t="shared" si="26"/>
        <v>1</v>
      </c>
      <c r="T167" s="175">
        <f t="shared" si="27"/>
        <v>1</v>
      </c>
      <c r="U167" s="175">
        <f t="shared" si="28"/>
        <v>0</v>
      </c>
      <c r="V167" s="179" t="str">
        <f t="shared" si="29"/>
        <v>Pacifastacus leniusculus</v>
      </c>
      <c r="W167" s="179" t="str">
        <f t="shared" si="30"/>
        <v>Pacifastacus leniusculus</v>
      </c>
      <c r="X167" s="175">
        <f t="shared" si="31"/>
        <v>0</v>
      </c>
      <c r="Y167" s="175">
        <f t="shared" si="32"/>
        <v>0</v>
      </c>
      <c r="Z167" s="175">
        <f t="shared" si="33"/>
        <v>0</v>
      </c>
      <c r="AA167" s="175">
        <f t="shared" si="34"/>
        <v>0</v>
      </c>
    </row>
    <row r="168" spans="4:27" ht="15" customHeight="1" x14ac:dyDescent="0.25">
      <c r="D168" s="170">
        <v>1</v>
      </c>
      <c r="E168" s="170">
        <f t="shared" si="35"/>
        <v>1</v>
      </c>
      <c r="F168" s="197" t="s">
        <v>451</v>
      </c>
      <c r="G168" s="197" t="s">
        <v>216</v>
      </c>
      <c r="H168" s="197" t="s">
        <v>217</v>
      </c>
      <c r="I168" s="182">
        <v>44362.497569444444</v>
      </c>
      <c r="J168" s="189" t="s">
        <v>126</v>
      </c>
      <c r="K168" s="189" t="s">
        <v>127</v>
      </c>
      <c r="L168" s="190" t="s">
        <v>126</v>
      </c>
      <c r="M168" s="190" t="s">
        <v>127</v>
      </c>
      <c r="N168" s="191">
        <v>2.4489999999999998</v>
      </c>
      <c r="O168" s="192" t="s">
        <v>126</v>
      </c>
      <c r="P168" s="192" t="s">
        <v>127</v>
      </c>
      <c r="Q168" s="193">
        <v>2.407</v>
      </c>
      <c r="R168" s="172" t="str">
        <f t="shared" si="25"/>
        <v>A</v>
      </c>
      <c r="S168" s="175">
        <f t="shared" si="26"/>
        <v>1</v>
      </c>
      <c r="T168" s="175">
        <f t="shared" si="27"/>
        <v>1</v>
      </c>
      <c r="U168" s="175">
        <f t="shared" si="28"/>
        <v>0</v>
      </c>
      <c r="V168" s="179" t="str">
        <f t="shared" si="29"/>
        <v>Pacifastacus leniusculus</v>
      </c>
      <c r="W168" s="179" t="str">
        <f t="shared" si="30"/>
        <v>Pacifastacus leniusculus</v>
      </c>
      <c r="X168" s="175">
        <f t="shared" si="31"/>
        <v>0</v>
      </c>
      <c r="Y168" s="175">
        <f t="shared" si="32"/>
        <v>0</v>
      </c>
      <c r="Z168" s="175">
        <f t="shared" si="33"/>
        <v>0</v>
      </c>
      <c r="AA168" s="175">
        <f t="shared" si="34"/>
        <v>0</v>
      </c>
    </row>
    <row r="169" spans="4:27" ht="15" customHeight="1" x14ac:dyDescent="0.25">
      <c r="D169" s="170">
        <v>1</v>
      </c>
      <c r="E169" s="170">
        <f t="shared" si="35"/>
        <v>1</v>
      </c>
      <c r="F169" s="197" t="s">
        <v>452</v>
      </c>
      <c r="G169" s="197" t="s">
        <v>216</v>
      </c>
      <c r="H169" s="197" t="s">
        <v>217</v>
      </c>
      <c r="I169" s="182">
        <v>44362.498101851852</v>
      </c>
      <c r="J169" s="189" t="s">
        <v>126</v>
      </c>
      <c r="K169" s="189" t="s">
        <v>127</v>
      </c>
      <c r="L169" s="190" t="s">
        <v>126</v>
      </c>
      <c r="M169" s="190" t="s">
        <v>127</v>
      </c>
      <c r="N169" s="191">
        <v>2.4159999999999999</v>
      </c>
      <c r="O169" s="192" t="s">
        <v>126</v>
      </c>
      <c r="P169" s="192" t="s">
        <v>127</v>
      </c>
      <c r="Q169" s="193">
        <v>2.3740000000000001</v>
      </c>
      <c r="R169" s="172" t="str">
        <f t="shared" si="25"/>
        <v>A</v>
      </c>
      <c r="S169" s="175">
        <f t="shared" si="26"/>
        <v>1</v>
      </c>
      <c r="T169" s="175">
        <f t="shared" si="27"/>
        <v>1</v>
      </c>
      <c r="U169" s="175">
        <f t="shared" si="28"/>
        <v>0</v>
      </c>
      <c r="V169" s="179" t="str">
        <f t="shared" si="29"/>
        <v>Pacifastacus leniusculus</v>
      </c>
      <c r="W169" s="179" t="str">
        <f t="shared" si="30"/>
        <v>Pacifastacus leniusculus</v>
      </c>
      <c r="X169" s="175">
        <f t="shared" si="31"/>
        <v>0</v>
      </c>
      <c r="Y169" s="175">
        <f t="shared" si="32"/>
        <v>0</v>
      </c>
      <c r="Z169" s="175">
        <f t="shared" si="33"/>
        <v>0</v>
      </c>
      <c r="AA169" s="175">
        <f t="shared" si="34"/>
        <v>0</v>
      </c>
    </row>
    <row r="170" spans="4:27" ht="15" customHeight="1" x14ac:dyDescent="0.25">
      <c r="D170" s="170">
        <v>1</v>
      </c>
      <c r="E170" s="170">
        <f t="shared" si="35"/>
        <v>1</v>
      </c>
      <c r="F170" s="197" t="s">
        <v>453</v>
      </c>
      <c r="G170" s="197" t="s">
        <v>216</v>
      </c>
      <c r="H170" s="197" t="s">
        <v>217</v>
      </c>
      <c r="I170" s="182">
        <v>44362.498784722222</v>
      </c>
      <c r="J170" s="189" t="s">
        <v>126</v>
      </c>
      <c r="K170" s="189" t="s">
        <v>127</v>
      </c>
      <c r="L170" s="190" t="s">
        <v>126</v>
      </c>
      <c r="M170" s="190" t="s">
        <v>127</v>
      </c>
      <c r="N170" s="191">
        <v>2.54</v>
      </c>
      <c r="O170" s="192" t="s">
        <v>126</v>
      </c>
      <c r="P170" s="192" t="s">
        <v>127</v>
      </c>
      <c r="Q170" s="193">
        <v>2.5219999999999998</v>
      </c>
      <c r="R170" s="172" t="str">
        <f t="shared" si="25"/>
        <v>A</v>
      </c>
      <c r="S170" s="175">
        <f t="shared" si="26"/>
        <v>1</v>
      </c>
      <c r="T170" s="175">
        <f t="shared" si="27"/>
        <v>1</v>
      </c>
      <c r="U170" s="175">
        <f t="shared" si="28"/>
        <v>0</v>
      </c>
      <c r="V170" s="179" t="str">
        <f t="shared" si="29"/>
        <v>Pacifastacus leniusculus</v>
      </c>
      <c r="W170" s="179" t="str">
        <f t="shared" si="30"/>
        <v>Pacifastacus leniusculus</v>
      </c>
      <c r="X170" s="175">
        <f t="shared" si="31"/>
        <v>0</v>
      </c>
      <c r="Y170" s="175">
        <f t="shared" si="32"/>
        <v>0</v>
      </c>
      <c r="Z170" s="175">
        <f t="shared" si="33"/>
        <v>0</v>
      </c>
      <c r="AA170" s="175">
        <f t="shared" si="34"/>
        <v>0</v>
      </c>
    </row>
    <row r="171" spans="4:27" ht="15" customHeight="1" x14ac:dyDescent="0.25">
      <c r="D171" s="170">
        <v>1</v>
      </c>
      <c r="E171" s="170">
        <f t="shared" si="35"/>
        <v>1</v>
      </c>
      <c r="F171" s="197" t="s">
        <v>454</v>
      </c>
      <c r="G171" s="197" t="s">
        <v>216</v>
      </c>
      <c r="H171" s="197" t="s">
        <v>217</v>
      </c>
      <c r="I171" s="182">
        <v>44362.499259259261</v>
      </c>
      <c r="J171" s="189" t="s">
        <v>126</v>
      </c>
      <c r="K171" s="189" t="s">
        <v>127</v>
      </c>
      <c r="L171" s="190" t="s">
        <v>126</v>
      </c>
      <c r="M171" s="190" t="s">
        <v>127</v>
      </c>
      <c r="N171" s="191">
        <v>2.4279999999999999</v>
      </c>
      <c r="O171" s="192" t="s">
        <v>126</v>
      </c>
      <c r="P171" s="192" t="s">
        <v>127</v>
      </c>
      <c r="Q171" s="193">
        <v>2.3090000000000002</v>
      </c>
      <c r="R171" s="172" t="str">
        <f t="shared" si="25"/>
        <v>A</v>
      </c>
      <c r="S171" s="175">
        <f t="shared" si="26"/>
        <v>1</v>
      </c>
      <c r="T171" s="175">
        <f t="shared" si="27"/>
        <v>1</v>
      </c>
      <c r="U171" s="175">
        <f t="shared" si="28"/>
        <v>0</v>
      </c>
      <c r="V171" s="179" t="str">
        <f t="shared" si="29"/>
        <v>Pacifastacus leniusculus</v>
      </c>
      <c r="W171" s="179" t="str">
        <f t="shared" si="30"/>
        <v>Pacifastacus leniusculus</v>
      </c>
      <c r="X171" s="175">
        <f t="shared" si="31"/>
        <v>0</v>
      </c>
      <c r="Y171" s="175">
        <f t="shared" si="32"/>
        <v>0</v>
      </c>
      <c r="Z171" s="175">
        <f t="shared" si="33"/>
        <v>0</v>
      </c>
      <c r="AA171" s="175">
        <f t="shared" si="34"/>
        <v>0</v>
      </c>
    </row>
    <row r="172" spans="4:27" ht="15" customHeight="1" x14ac:dyDescent="0.25">
      <c r="D172" s="170">
        <v>1</v>
      </c>
      <c r="E172" s="170">
        <f t="shared" si="35"/>
        <v>1</v>
      </c>
      <c r="F172" s="197" t="s">
        <v>455</v>
      </c>
      <c r="G172" s="197" t="s">
        <v>216</v>
      </c>
      <c r="H172" s="197" t="s">
        <v>217</v>
      </c>
      <c r="I172" s="182">
        <v>44362.500208333331</v>
      </c>
      <c r="J172" s="189" t="s">
        <v>126</v>
      </c>
      <c r="K172" s="189" t="s">
        <v>127</v>
      </c>
      <c r="L172" s="190" t="s">
        <v>126</v>
      </c>
      <c r="M172" s="190" t="s">
        <v>127</v>
      </c>
      <c r="N172" s="191">
        <v>2.4500000000000002</v>
      </c>
      <c r="O172" s="192" t="s">
        <v>126</v>
      </c>
      <c r="P172" s="192" t="s">
        <v>127</v>
      </c>
      <c r="Q172" s="193">
        <v>2.3570000000000002</v>
      </c>
      <c r="R172" s="172" t="str">
        <f t="shared" si="25"/>
        <v>A</v>
      </c>
      <c r="S172" s="175">
        <f t="shared" si="26"/>
        <v>1</v>
      </c>
      <c r="T172" s="175">
        <f t="shared" si="27"/>
        <v>1</v>
      </c>
      <c r="U172" s="175">
        <f t="shared" si="28"/>
        <v>0</v>
      </c>
      <c r="V172" s="179" t="str">
        <f t="shared" si="29"/>
        <v>Pacifastacus leniusculus</v>
      </c>
      <c r="W172" s="179" t="str">
        <f t="shared" si="30"/>
        <v>Pacifastacus leniusculus</v>
      </c>
      <c r="X172" s="175">
        <f t="shared" si="31"/>
        <v>0</v>
      </c>
      <c r="Y172" s="175">
        <f t="shared" si="32"/>
        <v>0</v>
      </c>
      <c r="Z172" s="175">
        <f t="shared" si="33"/>
        <v>0</v>
      </c>
      <c r="AA172" s="175">
        <f t="shared" si="34"/>
        <v>0</v>
      </c>
    </row>
    <row r="173" spans="4:27" ht="15" customHeight="1" x14ac:dyDescent="0.25">
      <c r="D173" s="170">
        <v>1</v>
      </c>
      <c r="E173" s="170">
        <f t="shared" si="35"/>
        <v>1</v>
      </c>
      <c r="F173" s="197" t="s">
        <v>456</v>
      </c>
      <c r="G173" s="197" t="s">
        <v>216</v>
      </c>
      <c r="H173" s="197" t="s">
        <v>217</v>
      </c>
      <c r="I173" s="182">
        <v>44362.500590277778</v>
      </c>
      <c r="J173" s="189" t="s">
        <v>126</v>
      </c>
      <c r="K173" s="189" t="s">
        <v>127</v>
      </c>
      <c r="L173" s="190" t="s">
        <v>126</v>
      </c>
      <c r="M173" s="190" t="s">
        <v>127</v>
      </c>
      <c r="N173" s="191">
        <v>2.5430000000000001</v>
      </c>
      <c r="O173" s="192" t="s">
        <v>126</v>
      </c>
      <c r="P173" s="192" t="s">
        <v>127</v>
      </c>
      <c r="Q173" s="193">
        <v>2.5289999999999999</v>
      </c>
      <c r="R173" s="172" t="str">
        <f t="shared" si="25"/>
        <v>A</v>
      </c>
      <c r="S173" s="175">
        <f t="shared" si="26"/>
        <v>1</v>
      </c>
      <c r="T173" s="175">
        <f t="shared" si="27"/>
        <v>1</v>
      </c>
      <c r="U173" s="175">
        <f t="shared" si="28"/>
        <v>0</v>
      </c>
      <c r="V173" s="179" t="str">
        <f t="shared" si="29"/>
        <v>Pacifastacus leniusculus</v>
      </c>
      <c r="W173" s="179" t="str">
        <f t="shared" si="30"/>
        <v>Pacifastacus leniusculus</v>
      </c>
      <c r="X173" s="175">
        <f t="shared" si="31"/>
        <v>0</v>
      </c>
      <c r="Y173" s="175">
        <f t="shared" si="32"/>
        <v>0</v>
      </c>
      <c r="Z173" s="175">
        <f t="shared" si="33"/>
        <v>0</v>
      </c>
      <c r="AA173" s="175">
        <f t="shared" si="34"/>
        <v>0</v>
      </c>
    </row>
    <row r="174" spans="4:27" ht="15" customHeight="1" x14ac:dyDescent="0.25">
      <c r="D174" s="170">
        <v>1</v>
      </c>
      <c r="E174" s="170">
        <f t="shared" si="35"/>
        <v>1</v>
      </c>
      <c r="F174" s="197" t="s">
        <v>457</v>
      </c>
      <c r="G174" s="197" t="s">
        <v>216</v>
      </c>
      <c r="H174" s="197" t="s">
        <v>217</v>
      </c>
      <c r="I174" s="182">
        <v>44363.570462962962</v>
      </c>
      <c r="J174" s="189" t="s">
        <v>126</v>
      </c>
      <c r="K174" s="189" t="s">
        <v>127</v>
      </c>
      <c r="L174" s="190" t="s">
        <v>126</v>
      </c>
      <c r="M174" s="190" t="s">
        <v>127</v>
      </c>
      <c r="N174" s="191">
        <v>2.5750000000000002</v>
      </c>
      <c r="O174" s="192" t="s">
        <v>126</v>
      </c>
      <c r="P174" s="192" t="s">
        <v>127</v>
      </c>
      <c r="Q174" s="193">
        <v>2.512</v>
      </c>
      <c r="R174" s="172" t="str">
        <f t="shared" si="25"/>
        <v>A</v>
      </c>
      <c r="S174" s="175">
        <f t="shared" si="26"/>
        <v>1</v>
      </c>
      <c r="T174" s="175">
        <f t="shared" si="27"/>
        <v>1</v>
      </c>
      <c r="U174" s="175">
        <f t="shared" si="28"/>
        <v>0</v>
      </c>
      <c r="V174" s="179" t="str">
        <f t="shared" si="29"/>
        <v>Pacifastacus leniusculus</v>
      </c>
      <c r="W174" s="179" t="str">
        <f t="shared" si="30"/>
        <v>Pacifastacus leniusculus</v>
      </c>
      <c r="X174" s="175">
        <f t="shared" si="31"/>
        <v>0</v>
      </c>
      <c r="Y174" s="175">
        <f t="shared" si="32"/>
        <v>0</v>
      </c>
      <c r="Z174" s="175">
        <f t="shared" si="33"/>
        <v>0</v>
      </c>
      <c r="AA174" s="175">
        <f t="shared" si="34"/>
        <v>0</v>
      </c>
    </row>
    <row r="175" spans="4:27" ht="15" customHeight="1" x14ac:dyDescent="0.25">
      <c r="D175" s="170">
        <v>1</v>
      </c>
      <c r="E175" s="170">
        <f t="shared" si="35"/>
        <v>1</v>
      </c>
      <c r="F175" s="197" t="s">
        <v>458</v>
      </c>
      <c r="G175" s="197" t="s">
        <v>216</v>
      </c>
      <c r="H175" s="197" t="s">
        <v>217</v>
      </c>
      <c r="I175" s="182">
        <v>44363.571736111109</v>
      </c>
      <c r="J175" s="189" t="s">
        <v>126</v>
      </c>
      <c r="K175" s="189" t="s">
        <v>127</v>
      </c>
      <c r="L175" s="190" t="s">
        <v>126</v>
      </c>
      <c r="M175" s="190" t="s">
        <v>127</v>
      </c>
      <c r="N175" s="191">
        <v>2.2509999999999999</v>
      </c>
      <c r="O175" s="192" t="s">
        <v>126</v>
      </c>
      <c r="P175" s="192" t="s">
        <v>127</v>
      </c>
      <c r="Q175" s="193">
        <v>2.2240000000000002</v>
      </c>
      <c r="R175" s="172" t="str">
        <f t="shared" si="25"/>
        <v>A</v>
      </c>
      <c r="S175" s="175">
        <f t="shared" si="26"/>
        <v>1</v>
      </c>
      <c r="T175" s="175">
        <f t="shared" si="27"/>
        <v>1</v>
      </c>
      <c r="U175" s="175">
        <f t="shared" si="28"/>
        <v>0</v>
      </c>
      <c r="V175" s="179" t="str">
        <f t="shared" si="29"/>
        <v>Pacifastacus leniusculus</v>
      </c>
      <c r="W175" s="179" t="str">
        <f t="shared" si="30"/>
        <v>Pacifastacus leniusculus</v>
      </c>
      <c r="X175" s="175">
        <f t="shared" si="31"/>
        <v>0</v>
      </c>
      <c r="Y175" s="175">
        <f t="shared" si="32"/>
        <v>0</v>
      </c>
      <c r="Z175" s="175">
        <f t="shared" si="33"/>
        <v>0</v>
      </c>
      <c r="AA175" s="175">
        <f t="shared" si="34"/>
        <v>0</v>
      </c>
    </row>
    <row r="176" spans="4:27" ht="15" customHeight="1" x14ac:dyDescent="0.25">
      <c r="D176" s="170">
        <v>1</v>
      </c>
      <c r="E176" s="170">
        <f t="shared" si="35"/>
        <v>1</v>
      </c>
      <c r="F176" s="197" t="s">
        <v>459</v>
      </c>
      <c r="G176" s="197" t="s">
        <v>216</v>
      </c>
      <c r="H176" s="197" t="s">
        <v>217</v>
      </c>
      <c r="I176" s="182">
        <v>44379.501863425925</v>
      </c>
      <c r="J176" s="189" t="s">
        <v>126</v>
      </c>
      <c r="K176" s="189" t="s">
        <v>127</v>
      </c>
      <c r="L176" s="190" t="s">
        <v>126</v>
      </c>
      <c r="M176" s="190" t="s">
        <v>127</v>
      </c>
      <c r="N176" s="191">
        <v>2.0529999999999999</v>
      </c>
      <c r="O176" s="192" t="s">
        <v>126</v>
      </c>
      <c r="P176" s="192" t="s">
        <v>127</v>
      </c>
      <c r="Q176" s="193">
        <v>1.958</v>
      </c>
      <c r="R176" s="172" t="str">
        <f t="shared" si="25"/>
        <v>A</v>
      </c>
      <c r="S176" s="175">
        <f t="shared" si="26"/>
        <v>1</v>
      </c>
      <c r="T176" s="175">
        <f t="shared" si="27"/>
        <v>1</v>
      </c>
      <c r="U176" s="175">
        <f t="shared" si="28"/>
        <v>0</v>
      </c>
      <c r="V176" s="179" t="str">
        <f t="shared" si="29"/>
        <v>Pacifastacus leniusculus</v>
      </c>
      <c r="W176" s="179" t="str">
        <f t="shared" si="30"/>
        <v>Pacifastacus leniusculus</v>
      </c>
      <c r="X176" s="175">
        <f t="shared" si="31"/>
        <v>0</v>
      </c>
      <c r="Y176" s="175">
        <f t="shared" si="32"/>
        <v>0</v>
      </c>
      <c r="Z176" s="175">
        <f t="shared" si="33"/>
        <v>0</v>
      </c>
      <c r="AA176" s="175">
        <f t="shared" si="34"/>
        <v>0</v>
      </c>
    </row>
    <row r="177" spans="4:27" ht="15" customHeight="1" x14ac:dyDescent="0.25">
      <c r="D177" s="170">
        <v>1</v>
      </c>
      <c r="E177" s="170">
        <f t="shared" si="35"/>
        <v>1</v>
      </c>
      <c r="F177" s="197" t="s">
        <v>460</v>
      </c>
      <c r="G177" s="197" t="s">
        <v>216</v>
      </c>
      <c r="H177" s="197" t="s">
        <v>217</v>
      </c>
      <c r="I177" s="182">
        <v>44362.531793981485</v>
      </c>
      <c r="J177" s="189" t="s">
        <v>126</v>
      </c>
      <c r="K177" s="189" t="s">
        <v>127</v>
      </c>
      <c r="L177" s="190" t="s">
        <v>126</v>
      </c>
      <c r="M177" s="190" t="s">
        <v>127</v>
      </c>
      <c r="N177" s="191">
        <v>2.2240000000000002</v>
      </c>
      <c r="O177" s="192" t="s">
        <v>126</v>
      </c>
      <c r="P177" s="192" t="s">
        <v>127</v>
      </c>
      <c r="Q177" s="193">
        <v>2.1880000000000002</v>
      </c>
      <c r="R177" s="172" t="str">
        <f t="shared" si="25"/>
        <v>A</v>
      </c>
      <c r="S177" s="175">
        <f t="shared" si="26"/>
        <v>1</v>
      </c>
      <c r="T177" s="175">
        <f t="shared" si="27"/>
        <v>1</v>
      </c>
      <c r="U177" s="175">
        <f t="shared" si="28"/>
        <v>0</v>
      </c>
      <c r="V177" s="179" t="str">
        <f t="shared" si="29"/>
        <v>Pacifastacus leniusculus</v>
      </c>
      <c r="W177" s="179" t="str">
        <f t="shared" si="30"/>
        <v>Pacifastacus leniusculus</v>
      </c>
      <c r="X177" s="175">
        <f t="shared" si="31"/>
        <v>0</v>
      </c>
      <c r="Y177" s="175">
        <f t="shared" si="32"/>
        <v>0</v>
      </c>
      <c r="Z177" s="175">
        <f t="shared" si="33"/>
        <v>0</v>
      </c>
      <c r="AA177" s="175">
        <f t="shared" si="34"/>
        <v>0</v>
      </c>
    </row>
    <row r="178" spans="4:27" ht="15" customHeight="1" x14ac:dyDescent="0.25">
      <c r="D178" s="170">
        <v>1</v>
      </c>
      <c r="E178" s="170">
        <f t="shared" si="35"/>
        <v>1</v>
      </c>
      <c r="F178" s="197" t="s">
        <v>461</v>
      </c>
      <c r="G178" s="197" t="s">
        <v>216</v>
      </c>
      <c r="H178" s="197" t="s">
        <v>217</v>
      </c>
      <c r="I178" s="182">
        <v>44362.533055555556</v>
      </c>
      <c r="J178" s="189" t="s">
        <v>126</v>
      </c>
      <c r="K178" s="189" t="s">
        <v>127</v>
      </c>
      <c r="L178" s="190" t="s">
        <v>126</v>
      </c>
      <c r="M178" s="190" t="s">
        <v>127</v>
      </c>
      <c r="N178" s="191">
        <v>2.2799999999999998</v>
      </c>
      <c r="O178" s="192" t="s">
        <v>126</v>
      </c>
      <c r="P178" s="192" t="s">
        <v>127</v>
      </c>
      <c r="Q178" s="193">
        <v>2.2200000000000002</v>
      </c>
      <c r="R178" s="172" t="str">
        <f t="shared" si="25"/>
        <v>A</v>
      </c>
      <c r="S178" s="175">
        <f t="shared" si="26"/>
        <v>1</v>
      </c>
      <c r="T178" s="175">
        <f t="shared" si="27"/>
        <v>1</v>
      </c>
      <c r="U178" s="175">
        <f t="shared" si="28"/>
        <v>0</v>
      </c>
      <c r="V178" s="179" t="str">
        <f t="shared" si="29"/>
        <v>Pacifastacus leniusculus</v>
      </c>
      <c r="W178" s="179" t="str">
        <f t="shared" si="30"/>
        <v>Pacifastacus leniusculus</v>
      </c>
      <c r="X178" s="175">
        <f t="shared" si="31"/>
        <v>0</v>
      </c>
      <c r="Y178" s="175">
        <f t="shared" si="32"/>
        <v>0</v>
      </c>
      <c r="Z178" s="175">
        <f t="shared" si="33"/>
        <v>0</v>
      </c>
      <c r="AA178" s="175">
        <f t="shared" si="34"/>
        <v>0</v>
      </c>
    </row>
    <row r="179" spans="4:27" ht="15" customHeight="1" x14ac:dyDescent="0.25">
      <c r="D179" s="170">
        <v>1</v>
      </c>
      <c r="E179" s="170">
        <f t="shared" si="35"/>
        <v>1</v>
      </c>
      <c r="F179" s="197" t="s">
        <v>462</v>
      </c>
      <c r="G179" s="197" t="s">
        <v>216</v>
      </c>
      <c r="H179" s="197" t="s">
        <v>217</v>
      </c>
      <c r="I179" s="182">
        <v>44362.53398148148</v>
      </c>
      <c r="J179" s="189" t="s">
        <v>126</v>
      </c>
      <c r="K179" s="189" t="s">
        <v>127</v>
      </c>
      <c r="L179" s="190" t="s">
        <v>126</v>
      </c>
      <c r="M179" s="190" t="s">
        <v>127</v>
      </c>
      <c r="N179" s="191">
        <v>2.39</v>
      </c>
      <c r="O179" s="192" t="s">
        <v>126</v>
      </c>
      <c r="P179" s="192" t="s">
        <v>127</v>
      </c>
      <c r="Q179" s="193">
        <v>2.3559999999999999</v>
      </c>
      <c r="R179" s="172" t="str">
        <f t="shared" si="25"/>
        <v>A</v>
      </c>
      <c r="S179" s="175">
        <f t="shared" si="26"/>
        <v>1</v>
      </c>
      <c r="T179" s="175">
        <f t="shared" si="27"/>
        <v>1</v>
      </c>
      <c r="U179" s="175">
        <f t="shared" si="28"/>
        <v>0</v>
      </c>
      <c r="V179" s="179" t="str">
        <f t="shared" si="29"/>
        <v>Pacifastacus leniusculus</v>
      </c>
      <c r="W179" s="179" t="str">
        <f t="shared" si="30"/>
        <v>Pacifastacus leniusculus</v>
      </c>
      <c r="X179" s="175">
        <f t="shared" si="31"/>
        <v>0</v>
      </c>
      <c r="Y179" s="175">
        <f t="shared" si="32"/>
        <v>0</v>
      </c>
      <c r="Z179" s="175">
        <f t="shared" si="33"/>
        <v>0</v>
      </c>
      <c r="AA179" s="175">
        <f t="shared" si="34"/>
        <v>0</v>
      </c>
    </row>
    <row r="180" spans="4:27" ht="15" customHeight="1" x14ac:dyDescent="0.25">
      <c r="D180" s="170">
        <v>1</v>
      </c>
      <c r="E180" s="170">
        <f t="shared" si="35"/>
        <v>1</v>
      </c>
      <c r="F180" s="197" t="s">
        <v>463</v>
      </c>
      <c r="G180" s="197" t="s">
        <v>216</v>
      </c>
      <c r="H180" s="197" t="s">
        <v>217</v>
      </c>
      <c r="I180" s="182">
        <v>44379.337835648148</v>
      </c>
      <c r="J180" s="189" t="s">
        <v>126</v>
      </c>
      <c r="K180" s="189" t="s">
        <v>127</v>
      </c>
      <c r="L180" s="190" t="s">
        <v>126</v>
      </c>
      <c r="M180" s="190" t="s">
        <v>127</v>
      </c>
      <c r="N180" s="191">
        <v>2.4060000000000001</v>
      </c>
      <c r="O180" s="192" t="s">
        <v>126</v>
      </c>
      <c r="P180" s="192" t="s">
        <v>127</v>
      </c>
      <c r="Q180" s="193">
        <v>2.2469999999999999</v>
      </c>
      <c r="R180" s="172" t="str">
        <f t="shared" si="25"/>
        <v>A</v>
      </c>
      <c r="S180" s="175">
        <f t="shared" si="26"/>
        <v>1</v>
      </c>
      <c r="T180" s="175">
        <f t="shared" si="27"/>
        <v>1</v>
      </c>
      <c r="U180" s="175">
        <f t="shared" si="28"/>
        <v>0</v>
      </c>
      <c r="V180" s="179" t="str">
        <f t="shared" si="29"/>
        <v>Pacifastacus leniusculus</v>
      </c>
      <c r="W180" s="179" t="str">
        <f t="shared" si="30"/>
        <v>Pacifastacus leniusculus</v>
      </c>
      <c r="X180" s="175">
        <f t="shared" si="31"/>
        <v>0</v>
      </c>
      <c r="Y180" s="175">
        <f t="shared" si="32"/>
        <v>0</v>
      </c>
      <c r="Z180" s="175">
        <f t="shared" si="33"/>
        <v>0</v>
      </c>
      <c r="AA180" s="175">
        <f t="shared" si="34"/>
        <v>0</v>
      </c>
    </row>
    <row r="181" spans="4:27" ht="15" customHeight="1" x14ac:dyDescent="0.25">
      <c r="D181" s="170">
        <v>1</v>
      </c>
      <c r="E181" s="170">
        <f t="shared" si="35"/>
        <v>1</v>
      </c>
      <c r="F181" s="197" t="s">
        <v>464</v>
      </c>
      <c r="G181" s="197" t="s">
        <v>216</v>
      </c>
      <c r="H181" s="197" t="s">
        <v>217</v>
      </c>
      <c r="I181" s="182">
        <v>44362.535775462966</v>
      </c>
      <c r="J181" s="189" t="s">
        <v>126</v>
      </c>
      <c r="K181" s="189" t="s">
        <v>127</v>
      </c>
      <c r="L181" s="190" t="s">
        <v>126</v>
      </c>
      <c r="M181" s="190" t="s">
        <v>127</v>
      </c>
      <c r="N181" s="191">
        <v>2.0990000000000002</v>
      </c>
      <c r="O181" s="192" t="s">
        <v>126</v>
      </c>
      <c r="P181" s="192" t="s">
        <v>127</v>
      </c>
      <c r="Q181" s="193">
        <v>2.0339999999999998</v>
      </c>
      <c r="R181" s="172" t="str">
        <f t="shared" si="25"/>
        <v>A</v>
      </c>
      <c r="S181" s="175">
        <f t="shared" si="26"/>
        <v>1</v>
      </c>
      <c r="T181" s="175">
        <f t="shared" si="27"/>
        <v>1</v>
      </c>
      <c r="U181" s="175">
        <f t="shared" si="28"/>
        <v>0</v>
      </c>
      <c r="V181" s="179" t="str">
        <f t="shared" si="29"/>
        <v>Pacifastacus leniusculus</v>
      </c>
      <c r="W181" s="179" t="str">
        <f t="shared" si="30"/>
        <v>Pacifastacus leniusculus</v>
      </c>
      <c r="X181" s="175">
        <f t="shared" si="31"/>
        <v>0</v>
      </c>
      <c r="Y181" s="175">
        <f t="shared" si="32"/>
        <v>0</v>
      </c>
      <c r="Z181" s="175">
        <f t="shared" si="33"/>
        <v>0</v>
      </c>
      <c r="AA181" s="175">
        <f t="shared" si="34"/>
        <v>0</v>
      </c>
    </row>
    <row r="182" spans="4:27" ht="15" customHeight="1" x14ac:dyDescent="0.25">
      <c r="D182" s="170">
        <v>1</v>
      </c>
      <c r="E182" s="170">
        <f t="shared" si="35"/>
        <v>1</v>
      </c>
      <c r="F182" s="197" t="s">
        <v>465</v>
      </c>
      <c r="G182" s="197" t="s">
        <v>216</v>
      </c>
      <c r="H182" s="197" t="s">
        <v>217</v>
      </c>
      <c r="I182" s="182">
        <v>44434.357731481483</v>
      </c>
      <c r="J182" s="189" t="s">
        <v>126</v>
      </c>
      <c r="K182" s="189" t="s">
        <v>127</v>
      </c>
      <c r="L182" s="190" t="s">
        <v>126</v>
      </c>
      <c r="M182" s="190" t="s">
        <v>127</v>
      </c>
      <c r="N182" s="191">
        <v>2.5489999999999999</v>
      </c>
      <c r="O182" s="192" t="s">
        <v>126</v>
      </c>
      <c r="P182" s="192" t="s">
        <v>127</v>
      </c>
      <c r="Q182" s="193">
        <v>2.306</v>
      </c>
      <c r="R182" s="172" t="str">
        <f t="shared" si="25"/>
        <v>A</v>
      </c>
      <c r="S182" s="175">
        <f t="shared" si="26"/>
        <v>1</v>
      </c>
      <c r="T182" s="175">
        <f t="shared" si="27"/>
        <v>1</v>
      </c>
      <c r="U182" s="175">
        <f t="shared" si="28"/>
        <v>0</v>
      </c>
      <c r="V182" s="179" t="str">
        <f t="shared" si="29"/>
        <v>Pacifastacus leniusculus</v>
      </c>
      <c r="W182" s="179" t="str">
        <f t="shared" si="30"/>
        <v>Pacifastacus leniusculus</v>
      </c>
      <c r="X182" s="175">
        <f t="shared" si="31"/>
        <v>0</v>
      </c>
      <c r="Y182" s="175">
        <f t="shared" si="32"/>
        <v>0</v>
      </c>
      <c r="Z182" s="175">
        <f t="shared" si="33"/>
        <v>0</v>
      </c>
      <c r="AA182" s="175">
        <f t="shared" si="34"/>
        <v>0</v>
      </c>
    </row>
    <row r="183" spans="4:27" ht="15" customHeight="1" x14ac:dyDescent="0.25">
      <c r="D183" s="170">
        <v>1</v>
      </c>
      <c r="E183" s="170">
        <f t="shared" si="35"/>
        <v>1</v>
      </c>
      <c r="F183" s="197" t="s">
        <v>466</v>
      </c>
      <c r="G183" s="197" t="s">
        <v>216</v>
      </c>
      <c r="H183" s="197" t="s">
        <v>217</v>
      </c>
      <c r="I183" s="182">
        <v>44434.481666666667</v>
      </c>
      <c r="J183" s="189" t="s">
        <v>126</v>
      </c>
      <c r="K183" s="189" t="s">
        <v>127</v>
      </c>
      <c r="L183" s="190" t="s">
        <v>126</v>
      </c>
      <c r="M183" s="190" t="s">
        <v>127</v>
      </c>
      <c r="N183" s="191">
        <v>2.3879999999999999</v>
      </c>
      <c r="O183" s="192" t="s">
        <v>126</v>
      </c>
      <c r="P183" s="192" t="s">
        <v>127</v>
      </c>
      <c r="Q183" s="193">
        <v>2.3140000000000001</v>
      </c>
      <c r="R183" s="172" t="str">
        <f t="shared" si="25"/>
        <v>A</v>
      </c>
      <c r="S183" s="175">
        <f t="shared" si="26"/>
        <v>1</v>
      </c>
      <c r="T183" s="175">
        <f t="shared" si="27"/>
        <v>1</v>
      </c>
      <c r="U183" s="175">
        <f t="shared" si="28"/>
        <v>0</v>
      </c>
      <c r="V183" s="179" t="str">
        <f t="shared" si="29"/>
        <v>Pacifastacus leniusculus</v>
      </c>
      <c r="W183" s="179" t="str">
        <f t="shared" si="30"/>
        <v>Pacifastacus leniusculus</v>
      </c>
      <c r="X183" s="175">
        <f t="shared" si="31"/>
        <v>0</v>
      </c>
      <c r="Y183" s="175">
        <f t="shared" si="32"/>
        <v>0</v>
      </c>
      <c r="Z183" s="175">
        <f t="shared" si="33"/>
        <v>0</v>
      </c>
      <c r="AA183" s="175">
        <f t="shared" si="34"/>
        <v>0</v>
      </c>
    </row>
    <row r="184" spans="4:27" ht="15" customHeight="1" x14ac:dyDescent="0.25">
      <c r="D184" s="170">
        <v>1</v>
      </c>
      <c r="E184" s="170">
        <f t="shared" si="35"/>
        <v>1</v>
      </c>
      <c r="F184" s="197" t="s">
        <v>467</v>
      </c>
      <c r="G184" s="197" t="s">
        <v>216</v>
      </c>
      <c r="H184" s="197" t="s">
        <v>217</v>
      </c>
      <c r="I184" s="182">
        <v>44434.485231481478</v>
      </c>
      <c r="J184" s="189" t="s">
        <v>126</v>
      </c>
      <c r="K184" s="189" t="s">
        <v>127</v>
      </c>
      <c r="L184" s="190" t="s">
        <v>126</v>
      </c>
      <c r="M184" s="190" t="s">
        <v>127</v>
      </c>
      <c r="N184" s="191">
        <v>2.5459999999999998</v>
      </c>
      <c r="O184" s="192" t="s">
        <v>126</v>
      </c>
      <c r="P184" s="192" t="s">
        <v>127</v>
      </c>
      <c r="Q184" s="193">
        <v>2.4119999999999999</v>
      </c>
      <c r="R184" s="172" t="str">
        <f t="shared" si="25"/>
        <v>A</v>
      </c>
      <c r="S184" s="175">
        <f t="shared" si="26"/>
        <v>1</v>
      </c>
      <c r="T184" s="175">
        <f t="shared" si="27"/>
        <v>1</v>
      </c>
      <c r="U184" s="175">
        <f t="shared" si="28"/>
        <v>0</v>
      </c>
      <c r="V184" s="179" t="str">
        <f t="shared" si="29"/>
        <v>Pacifastacus leniusculus</v>
      </c>
      <c r="W184" s="179" t="str">
        <f t="shared" si="30"/>
        <v>Pacifastacus leniusculus</v>
      </c>
      <c r="X184" s="175">
        <f t="shared" si="31"/>
        <v>0</v>
      </c>
      <c r="Y184" s="175">
        <f t="shared" si="32"/>
        <v>0</v>
      </c>
      <c r="Z184" s="175">
        <f t="shared" si="33"/>
        <v>0</v>
      </c>
      <c r="AA184" s="175">
        <f t="shared" si="34"/>
        <v>0</v>
      </c>
    </row>
    <row r="185" spans="4:27" ht="15" customHeight="1" x14ac:dyDescent="0.25">
      <c r="D185" s="170">
        <v>1</v>
      </c>
      <c r="E185" s="170">
        <f t="shared" si="35"/>
        <v>1</v>
      </c>
      <c r="F185" s="197" t="s">
        <v>468</v>
      </c>
      <c r="G185" s="197" t="s">
        <v>216</v>
      </c>
      <c r="H185" s="197" t="s">
        <v>217</v>
      </c>
      <c r="I185" s="182">
        <v>44433.684814814813</v>
      </c>
      <c r="J185" s="189" t="s">
        <v>126</v>
      </c>
      <c r="K185" s="189" t="s">
        <v>127</v>
      </c>
      <c r="L185" s="190" t="s">
        <v>126</v>
      </c>
      <c r="M185" s="190" t="s">
        <v>127</v>
      </c>
      <c r="N185" s="191">
        <v>2.4430000000000001</v>
      </c>
      <c r="O185" s="192" t="s">
        <v>126</v>
      </c>
      <c r="P185" s="192" t="s">
        <v>127</v>
      </c>
      <c r="Q185" s="193">
        <v>2.3460000000000001</v>
      </c>
      <c r="R185" s="172" t="str">
        <f t="shared" si="25"/>
        <v>A</v>
      </c>
      <c r="S185" s="175">
        <f t="shared" si="26"/>
        <v>1</v>
      </c>
      <c r="T185" s="175">
        <f t="shared" si="27"/>
        <v>1</v>
      </c>
      <c r="U185" s="175">
        <f t="shared" si="28"/>
        <v>0</v>
      </c>
      <c r="V185" s="179" t="str">
        <f t="shared" si="29"/>
        <v>Pacifastacus leniusculus</v>
      </c>
      <c r="W185" s="179" t="str">
        <f t="shared" si="30"/>
        <v>Pacifastacus leniusculus</v>
      </c>
      <c r="X185" s="175">
        <f t="shared" si="31"/>
        <v>0</v>
      </c>
      <c r="Y185" s="175">
        <f t="shared" si="32"/>
        <v>0</v>
      </c>
      <c r="Z185" s="175">
        <f t="shared" si="33"/>
        <v>0</v>
      </c>
      <c r="AA185" s="175">
        <f t="shared" si="34"/>
        <v>0</v>
      </c>
    </row>
    <row r="186" spans="4:27" ht="15" customHeight="1" x14ac:dyDescent="0.25">
      <c r="D186" s="170">
        <v>1</v>
      </c>
      <c r="E186" s="170">
        <f t="shared" si="35"/>
        <v>1</v>
      </c>
      <c r="F186" s="197" t="s">
        <v>469</v>
      </c>
      <c r="G186" s="197" t="s">
        <v>216</v>
      </c>
      <c r="H186" s="197" t="s">
        <v>217</v>
      </c>
      <c r="I186" s="182">
        <v>44434.488379629627</v>
      </c>
      <c r="J186" s="189" t="s">
        <v>126</v>
      </c>
      <c r="K186" s="189" t="s">
        <v>127</v>
      </c>
      <c r="L186" s="190" t="s">
        <v>126</v>
      </c>
      <c r="M186" s="190" t="s">
        <v>127</v>
      </c>
      <c r="N186" s="191">
        <v>2.8290000000000002</v>
      </c>
      <c r="O186" s="192" t="s">
        <v>126</v>
      </c>
      <c r="P186" s="192" t="s">
        <v>127</v>
      </c>
      <c r="Q186" s="193">
        <v>2.5390000000000001</v>
      </c>
      <c r="R186" s="172" t="str">
        <f t="shared" si="25"/>
        <v>A</v>
      </c>
      <c r="S186" s="175">
        <f t="shared" si="26"/>
        <v>1</v>
      </c>
      <c r="T186" s="175">
        <f t="shared" si="27"/>
        <v>1</v>
      </c>
      <c r="U186" s="175">
        <f t="shared" si="28"/>
        <v>0</v>
      </c>
      <c r="V186" s="179" t="str">
        <f t="shared" si="29"/>
        <v>Pacifastacus leniusculus</v>
      </c>
      <c r="W186" s="179" t="str">
        <f t="shared" si="30"/>
        <v>Pacifastacus leniusculus</v>
      </c>
      <c r="X186" s="175">
        <f t="shared" si="31"/>
        <v>0</v>
      </c>
      <c r="Y186" s="175">
        <f t="shared" si="32"/>
        <v>0</v>
      </c>
      <c r="Z186" s="175">
        <f t="shared" si="33"/>
        <v>0</v>
      </c>
      <c r="AA186" s="175">
        <f t="shared" si="34"/>
        <v>0</v>
      </c>
    </row>
    <row r="187" spans="4:27" ht="15" customHeight="1" x14ac:dyDescent="0.25">
      <c r="D187" s="170">
        <v>1</v>
      </c>
      <c r="E187" s="170">
        <f t="shared" si="35"/>
        <v>1</v>
      </c>
      <c r="F187" s="197" t="s">
        <v>470</v>
      </c>
      <c r="G187" s="197" t="s">
        <v>216</v>
      </c>
      <c r="H187" s="197" t="s">
        <v>217</v>
      </c>
      <c r="I187" s="182">
        <v>44434.48945601852</v>
      </c>
      <c r="J187" s="189" t="s">
        <v>126</v>
      </c>
      <c r="K187" s="189" t="s">
        <v>127</v>
      </c>
      <c r="L187" s="190" t="s">
        <v>126</v>
      </c>
      <c r="M187" s="190" t="s">
        <v>127</v>
      </c>
      <c r="N187" s="191">
        <v>2.6019999999999999</v>
      </c>
      <c r="O187" s="192" t="s">
        <v>126</v>
      </c>
      <c r="P187" s="192" t="s">
        <v>127</v>
      </c>
      <c r="Q187" s="193">
        <v>2.5230000000000001</v>
      </c>
      <c r="R187" s="172" t="str">
        <f t="shared" si="25"/>
        <v>A</v>
      </c>
      <c r="S187" s="175">
        <f t="shared" si="26"/>
        <v>1</v>
      </c>
      <c r="T187" s="175">
        <f t="shared" si="27"/>
        <v>1</v>
      </c>
      <c r="U187" s="175">
        <f t="shared" si="28"/>
        <v>0</v>
      </c>
      <c r="V187" s="179" t="str">
        <f t="shared" si="29"/>
        <v>Pacifastacus leniusculus</v>
      </c>
      <c r="W187" s="179" t="str">
        <f t="shared" si="30"/>
        <v>Pacifastacus leniusculus</v>
      </c>
      <c r="X187" s="175">
        <f t="shared" si="31"/>
        <v>0</v>
      </c>
      <c r="Y187" s="175">
        <f t="shared" si="32"/>
        <v>0</v>
      </c>
      <c r="Z187" s="175">
        <f t="shared" si="33"/>
        <v>0</v>
      </c>
      <c r="AA187" s="175">
        <f t="shared" si="34"/>
        <v>0</v>
      </c>
    </row>
    <row r="188" spans="4:27" ht="15" customHeight="1" x14ac:dyDescent="0.25">
      <c r="D188" s="170">
        <v>1</v>
      </c>
      <c r="E188" s="170">
        <f t="shared" si="35"/>
        <v>1</v>
      </c>
      <c r="F188" s="197" t="s">
        <v>471</v>
      </c>
      <c r="G188" s="197" t="s">
        <v>216</v>
      </c>
      <c r="H188" s="197" t="s">
        <v>217</v>
      </c>
      <c r="I188" s="182">
        <v>44434.491828703707</v>
      </c>
      <c r="J188" s="189" t="s">
        <v>126</v>
      </c>
      <c r="K188" s="189" t="s">
        <v>127</v>
      </c>
      <c r="L188" s="190" t="s">
        <v>126</v>
      </c>
      <c r="M188" s="190" t="s">
        <v>127</v>
      </c>
      <c r="N188" s="191">
        <v>2.5710000000000002</v>
      </c>
      <c r="O188" s="192" t="s">
        <v>126</v>
      </c>
      <c r="P188" s="192" t="s">
        <v>127</v>
      </c>
      <c r="Q188" s="193">
        <v>2.3450000000000002</v>
      </c>
      <c r="R188" s="172" t="str">
        <f t="shared" si="25"/>
        <v>A</v>
      </c>
      <c r="S188" s="175">
        <f t="shared" si="26"/>
        <v>1</v>
      </c>
      <c r="T188" s="175">
        <f t="shared" si="27"/>
        <v>1</v>
      </c>
      <c r="U188" s="175">
        <f t="shared" si="28"/>
        <v>0</v>
      </c>
      <c r="V188" s="179" t="str">
        <f t="shared" si="29"/>
        <v>Pacifastacus leniusculus</v>
      </c>
      <c r="W188" s="179" t="str">
        <f t="shared" si="30"/>
        <v>Pacifastacus leniusculus</v>
      </c>
      <c r="X188" s="175">
        <f t="shared" si="31"/>
        <v>0</v>
      </c>
      <c r="Y188" s="175">
        <f t="shared" si="32"/>
        <v>0</v>
      </c>
      <c r="Z188" s="175">
        <f t="shared" si="33"/>
        <v>0</v>
      </c>
      <c r="AA188" s="175">
        <f t="shared" si="34"/>
        <v>0</v>
      </c>
    </row>
    <row r="189" spans="4:27" ht="15" customHeight="1" x14ac:dyDescent="0.25">
      <c r="D189" s="170">
        <v>1</v>
      </c>
      <c r="E189" s="170">
        <f t="shared" si="35"/>
        <v>1</v>
      </c>
      <c r="F189" s="197" t="s">
        <v>472</v>
      </c>
      <c r="G189" s="197" t="s">
        <v>216</v>
      </c>
      <c r="H189" s="197" t="s">
        <v>217</v>
      </c>
      <c r="I189" s="182">
        <v>44434.492199074077</v>
      </c>
      <c r="J189" s="189" t="s">
        <v>126</v>
      </c>
      <c r="K189" s="189" t="s">
        <v>127</v>
      </c>
      <c r="L189" s="190" t="s">
        <v>126</v>
      </c>
      <c r="M189" s="190" t="s">
        <v>127</v>
      </c>
      <c r="N189" s="191">
        <v>2.57</v>
      </c>
      <c r="O189" s="192" t="s">
        <v>126</v>
      </c>
      <c r="P189" s="192" t="s">
        <v>127</v>
      </c>
      <c r="Q189" s="193">
        <v>2.5449999999999999</v>
      </c>
      <c r="R189" s="172" t="str">
        <f t="shared" si="25"/>
        <v>A</v>
      </c>
      <c r="S189" s="175">
        <f t="shared" si="26"/>
        <v>1</v>
      </c>
      <c r="T189" s="175">
        <f t="shared" si="27"/>
        <v>1</v>
      </c>
      <c r="U189" s="175">
        <f t="shared" si="28"/>
        <v>0</v>
      </c>
      <c r="V189" s="179" t="str">
        <f t="shared" si="29"/>
        <v>Pacifastacus leniusculus</v>
      </c>
      <c r="W189" s="179" t="str">
        <f t="shared" si="30"/>
        <v>Pacifastacus leniusculus</v>
      </c>
      <c r="X189" s="175">
        <f t="shared" si="31"/>
        <v>0</v>
      </c>
      <c r="Y189" s="175">
        <f t="shared" si="32"/>
        <v>0</v>
      </c>
      <c r="Z189" s="175">
        <f t="shared" si="33"/>
        <v>0</v>
      </c>
      <c r="AA189" s="175">
        <f t="shared" si="34"/>
        <v>0</v>
      </c>
    </row>
    <row r="190" spans="4:27" ht="15" customHeight="1" x14ac:dyDescent="0.25">
      <c r="D190" s="170">
        <v>1</v>
      </c>
      <c r="E190" s="170">
        <f t="shared" si="35"/>
        <v>1</v>
      </c>
      <c r="F190" s="197" t="s">
        <v>473</v>
      </c>
      <c r="G190" s="197" t="s">
        <v>216</v>
      </c>
      <c r="H190" s="197" t="s">
        <v>217</v>
      </c>
      <c r="I190" s="182">
        <v>44434.49491898148</v>
      </c>
      <c r="J190" s="189" t="s">
        <v>126</v>
      </c>
      <c r="K190" s="189" t="s">
        <v>127</v>
      </c>
      <c r="L190" s="190" t="s">
        <v>126</v>
      </c>
      <c r="M190" s="190" t="s">
        <v>127</v>
      </c>
      <c r="N190" s="191">
        <v>2.5790000000000002</v>
      </c>
      <c r="O190" s="192" t="s">
        <v>126</v>
      </c>
      <c r="P190" s="192" t="s">
        <v>127</v>
      </c>
      <c r="Q190" s="193">
        <v>2.5390000000000001</v>
      </c>
      <c r="R190" s="172" t="str">
        <f t="shared" ref="R190:R253" si="36">IF(OR(AND(N190&gt;=$B$20,Q190&lt;$B$21),AND(L190=O190,M190=P190,N190&gt;=$B$20,Q190&gt;=$B$20),AND(L190=O190,N190&gt;=$B$20,Q190&lt;2,Q190&gt;=$B$21)),"A",IF(OR(AND(N190&lt;$B$20,Q190&lt;$B$21),AND(L190=O190,OR(M190&lt;&gt;P190,M190=P190),N190&gt;=$B$21,Q190&gt;=$B$21)),"B",
IF(AND(L190&lt;&gt;O190,N190&gt;=$B$21,Q190&gt;=$B$21),"C",0)))</f>
        <v>A</v>
      </c>
      <c r="S190" s="175">
        <f t="shared" ref="S190:S253" si="37">1-U190+Z190</f>
        <v>1</v>
      </c>
      <c r="T190" s="175">
        <f t="shared" ref="T190:T253" si="38">IF(AND(L190=J190,M190=K190,N190&gt;=$B$20,R190="A"),1,0)</f>
        <v>1</v>
      </c>
      <c r="U190" s="175">
        <f t="shared" ref="U190:U253" si="39">IF(T190=1,0,1)</f>
        <v>0</v>
      </c>
      <c r="V190" s="179" t="str">
        <f t="shared" ref="V190:V253" si="40">L190&amp;" "&amp;M190</f>
        <v>Pacifastacus leniusculus</v>
      </c>
      <c r="W190" s="179" t="str">
        <f t="shared" ref="W190:W253" si="41">O190&amp;" "&amp;P190</f>
        <v>Pacifastacus leniusculus</v>
      </c>
      <c r="X190" s="175">
        <f t="shared" ref="X190:X253" si="42">IF(AND(V190=$B$1,N190&gt;=$B$20),1,0)</f>
        <v>0</v>
      </c>
      <c r="Y190" s="175">
        <f t="shared" ref="Y190:Y253" si="43">IF(AND(W190=$B$1,Q190&gt;=$B$20),1,0)</f>
        <v>0</v>
      </c>
      <c r="Z190" s="175">
        <f t="shared" ref="Z190:Z253" si="44">IF(AND(V190=$B$1,N190&gt;=$B$20,R190="A"),1,0)</f>
        <v>0</v>
      </c>
      <c r="AA190" s="175">
        <f t="shared" ref="AA190:AA253" si="45">IF(1-(X190+Y190)&gt;0,0,1)</f>
        <v>0</v>
      </c>
    </row>
    <row r="191" spans="4:27" ht="15" customHeight="1" x14ac:dyDescent="0.25">
      <c r="D191" s="170">
        <v>1</v>
      </c>
      <c r="E191" s="170">
        <f t="shared" si="35"/>
        <v>1</v>
      </c>
      <c r="F191" s="197" t="s">
        <v>474</v>
      </c>
      <c r="G191" s="197" t="s">
        <v>216</v>
      </c>
      <c r="H191" s="197" t="s">
        <v>217</v>
      </c>
      <c r="I191" s="182">
        <v>44434.495405092595</v>
      </c>
      <c r="J191" s="189" t="s">
        <v>126</v>
      </c>
      <c r="K191" s="189" t="s">
        <v>127</v>
      </c>
      <c r="L191" s="190" t="s">
        <v>126</v>
      </c>
      <c r="M191" s="190" t="s">
        <v>127</v>
      </c>
      <c r="N191" s="191">
        <v>2.7589999999999999</v>
      </c>
      <c r="O191" s="192" t="s">
        <v>126</v>
      </c>
      <c r="P191" s="192" t="s">
        <v>127</v>
      </c>
      <c r="Q191" s="193">
        <v>2.4910000000000001</v>
      </c>
      <c r="R191" s="172" t="str">
        <f t="shared" si="36"/>
        <v>A</v>
      </c>
      <c r="S191" s="175">
        <f t="shared" si="37"/>
        <v>1</v>
      </c>
      <c r="T191" s="175">
        <f t="shared" si="38"/>
        <v>1</v>
      </c>
      <c r="U191" s="175">
        <f t="shared" si="39"/>
        <v>0</v>
      </c>
      <c r="V191" s="179" t="str">
        <f t="shared" si="40"/>
        <v>Pacifastacus leniusculus</v>
      </c>
      <c r="W191" s="179" t="str">
        <f t="shared" si="41"/>
        <v>Pacifastacus leniusculus</v>
      </c>
      <c r="X191" s="175">
        <f t="shared" si="42"/>
        <v>0</v>
      </c>
      <c r="Y191" s="175">
        <f t="shared" si="43"/>
        <v>0</v>
      </c>
      <c r="Z191" s="175">
        <f t="shared" si="44"/>
        <v>0</v>
      </c>
      <c r="AA191" s="175">
        <f t="shared" si="45"/>
        <v>0</v>
      </c>
    </row>
    <row r="192" spans="4:27" ht="15" customHeight="1" x14ac:dyDescent="0.25">
      <c r="D192" s="170">
        <v>1</v>
      </c>
      <c r="E192" s="170">
        <f t="shared" si="35"/>
        <v>1</v>
      </c>
      <c r="F192" s="197" t="s">
        <v>475</v>
      </c>
      <c r="G192" s="197" t="s">
        <v>216</v>
      </c>
      <c r="H192" s="197" t="s">
        <v>217</v>
      </c>
      <c r="I192" s="182">
        <v>44433.700289351851</v>
      </c>
      <c r="J192" s="189" t="s">
        <v>126</v>
      </c>
      <c r="K192" s="189" t="s">
        <v>127</v>
      </c>
      <c r="L192" s="190" t="s">
        <v>126</v>
      </c>
      <c r="M192" s="190" t="s">
        <v>127</v>
      </c>
      <c r="N192" s="191">
        <v>2.5819999999999999</v>
      </c>
      <c r="O192" s="192" t="s">
        <v>126</v>
      </c>
      <c r="P192" s="192" t="s">
        <v>127</v>
      </c>
      <c r="Q192" s="193">
        <v>2.363</v>
      </c>
      <c r="R192" s="172" t="str">
        <f t="shared" si="36"/>
        <v>A</v>
      </c>
      <c r="S192" s="175">
        <f t="shared" si="37"/>
        <v>1</v>
      </c>
      <c r="T192" s="175">
        <f t="shared" si="38"/>
        <v>1</v>
      </c>
      <c r="U192" s="175">
        <f t="shared" si="39"/>
        <v>0</v>
      </c>
      <c r="V192" s="179" t="str">
        <f t="shared" si="40"/>
        <v>Pacifastacus leniusculus</v>
      </c>
      <c r="W192" s="179" t="str">
        <f t="shared" si="41"/>
        <v>Pacifastacus leniusculus</v>
      </c>
      <c r="X192" s="175">
        <f t="shared" si="42"/>
        <v>0</v>
      </c>
      <c r="Y192" s="175">
        <f t="shared" si="43"/>
        <v>0</v>
      </c>
      <c r="Z192" s="175">
        <f t="shared" si="44"/>
        <v>0</v>
      </c>
      <c r="AA192" s="175">
        <f t="shared" si="45"/>
        <v>0</v>
      </c>
    </row>
    <row r="193" spans="4:27" ht="15" customHeight="1" x14ac:dyDescent="0.25">
      <c r="D193" s="170">
        <v>1</v>
      </c>
      <c r="E193" s="170">
        <f t="shared" si="35"/>
        <v>1</v>
      </c>
      <c r="F193" s="197" t="s">
        <v>476</v>
      </c>
      <c r="G193" s="197" t="s">
        <v>216</v>
      </c>
      <c r="H193" s="197" t="s">
        <v>217</v>
      </c>
      <c r="I193" s="182">
        <v>44434.498530092591</v>
      </c>
      <c r="J193" s="189" t="s">
        <v>126</v>
      </c>
      <c r="K193" s="189" t="s">
        <v>127</v>
      </c>
      <c r="L193" s="190" t="s">
        <v>126</v>
      </c>
      <c r="M193" s="190" t="s">
        <v>127</v>
      </c>
      <c r="N193" s="191">
        <v>2.5379999999999998</v>
      </c>
      <c r="O193" s="192" t="s">
        <v>126</v>
      </c>
      <c r="P193" s="192" t="s">
        <v>127</v>
      </c>
      <c r="Q193" s="193">
        <v>2.3479999999999999</v>
      </c>
      <c r="R193" s="172" t="str">
        <f t="shared" si="36"/>
        <v>A</v>
      </c>
      <c r="S193" s="175">
        <f t="shared" si="37"/>
        <v>1</v>
      </c>
      <c r="T193" s="175">
        <f t="shared" si="38"/>
        <v>1</v>
      </c>
      <c r="U193" s="175">
        <f t="shared" si="39"/>
        <v>0</v>
      </c>
      <c r="V193" s="179" t="str">
        <f t="shared" si="40"/>
        <v>Pacifastacus leniusculus</v>
      </c>
      <c r="W193" s="179" t="str">
        <f t="shared" si="41"/>
        <v>Pacifastacus leniusculus</v>
      </c>
      <c r="X193" s="175">
        <f t="shared" si="42"/>
        <v>0</v>
      </c>
      <c r="Y193" s="175">
        <f t="shared" si="43"/>
        <v>0</v>
      </c>
      <c r="Z193" s="175">
        <f t="shared" si="44"/>
        <v>0</v>
      </c>
      <c r="AA193" s="175">
        <f t="shared" si="45"/>
        <v>0</v>
      </c>
    </row>
    <row r="194" spans="4:27" ht="15" customHeight="1" x14ac:dyDescent="0.25">
      <c r="D194" s="170">
        <v>1</v>
      </c>
      <c r="E194" s="170">
        <f t="shared" si="35"/>
        <v>1</v>
      </c>
      <c r="F194" s="197" t="s">
        <v>477</v>
      </c>
      <c r="G194" s="197" t="s">
        <v>216</v>
      </c>
      <c r="H194" s="197" t="s">
        <v>217</v>
      </c>
      <c r="I194" s="182">
        <v>44490.373067129629</v>
      </c>
      <c r="J194" s="189" t="s">
        <v>126</v>
      </c>
      <c r="K194" s="189" t="s">
        <v>127</v>
      </c>
      <c r="L194" s="190" t="s">
        <v>126</v>
      </c>
      <c r="M194" s="190" t="s">
        <v>127</v>
      </c>
      <c r="N194" s="191">
        <v>2.2519999999999998</v>
      </c>
      <c r="O194" s="192" t="s">
        <v>126</v>
      </c>
      <c r="P194" s="192" t="s">
        <v>127</v>
      </c>
      <c r="Q194" s="193">
        <v>2.121</v>
      </c>
      <c r="R194" s="172" t="str">
        <f t="shared" si="36"/>
        <v>A</v>
      </c>
      <c r="S194" s="175">
        <f t="shared" si="37"/>
        <v>1</v>
      </c>
      <c r="T194" s="175">
        <f t="shared" si="38"/>
        <v>1</v>
      </c>
      <c r="U194" s="175">
        <f t="shared" si="39"/>
        <v>0</v>
      </c>
      <c r="V194" s="179" t="str">
        <f t="shared" si="40"/>
        <v>Pacifastacus leniusculus</v>
      </c>
      <c r="W194" s="179" t="str">
        <f t="shared" si="41"/>
        <v>Pacifastacus leniusculus</v>
      </c>
      <c r="X194" s="175">
        <f t="shared" si="42"/>
        <v>0</v>
      </c>
      <c r="Y194" s="175">
        <f t="shared" si="43"/>
        <v>0</v>
      </c>
      <c r="Z194" s="175">
        <f t="shared" si="44"/>
        <v>0</v>
      </c>
      <c r="AA194" s="175">
        <f t="shared" si="45"/>
        <v>0</v>
      </c>
    </row>
    <row r="195" spans="4:27" ht="15" customHeight="1" x14ac:dyDescent="0.25">
      <c r="D195" s="170">
        <v>1</v>
      </c>
      <c r="E195" s="170">
        <f t="shared" ref="E195:E258" si="46">D195*S195</f>
        <v>1</v>
      </c>
      <c r="F195" s="197" t="s">
        <v>478</v>
      </c>
      <c r="G195" s="197" t="s">
        <v>216</v>
      </c>
      <c r="H195" s="197" t="s">
        <v>217</v>
      </c>
      <c r="I195" s="182">
        <v>44490.373495370368</v>
      </c>
      <c r="J195" s="189" t="s">
        <v>126</v>
      </c>
      <c r="K195" s="189" t="s">
        <v>127</v>
      </c>
      <c r="L195" s="190" t="s">
        <v>126</v>
      </c>
      <c r="M195" s="190" t="s">
        <v>127</v>
      </c>
      <c r="N195" s="191">
        <v>2.1789999999999998</v>
      </c>
      <c r="O195" s="192" t="s">
        <v>126</v>
      </c>
      <c r="P195" s="192" t="s">
        <v>127</v>
      </c>
      <c r="Q195" s="193">
        <v>2.1110000000000002</v>
      </c>
      <c r="R195" s="172" t="str">
        <f t="shared" si="36"/>
        <v>A</v>
      </c>
      <c r="S195" s="175">
        <f t="shared" si="37"/>
        <v>1</v>
      </c>
      <c r="T195" s="175">
        <f t="shared" si="38"/>
        <v>1</v>
      </c>
      <c r="U195" s="175">
        <f t="shared" si="39"/>
        <v>0</v>
      </c>
      <c r="V195" s="179" t="str">
        <f t="shared" si="40"/>
        <v>Pacifastacus leniusculus</v>
      </c>
      <c r="W195" s="179" t="str">
        <f t="shared" si="41"/>
        <v>Pacifastacus leniusculus</v>
      </c>
      <c r="X195" s="175">
        <f t="shared" si="42"/>
        <v>0</v>
      </c>
      <c r="Y195" s="175">
        <f t="shared" si="43"/>
        <v>0</v>
      </c>
      <c r="Z195" s="175">
        <f t="shared" si="44"/>
        <v>0</v>
      </c>
      <c r="AA195" s="175">
        <f t="shared" si="45"/>
        <v>0</v>
      </c>
    </row>
    <row r="196" spans="4:27" ht="15" customHeight="1" x14ac:dyDescent="0.25">
      <c r="D196" s="170">
        <v>1</v>
      </c>
      <c r="E196" s="170">
        <f t="shared" si="46"/>
        <v>1</v>
      </c>
      <c r="F196" s="197" t="s">
        <v>479</v>
      </c>
      <c r="G196" s="197" t="s">
        <v>216</v>
      </c>
      <c r="H196" s="197" t="s">
        <v>217</v>
      </c>
      <c r="I196" s="182">
        <v>44490.373784722222</v>
      </c>
      <c r="J196" s="189" t="s">
        <v>126</v>
      </c>
      <c r="K196" s="189" t="s">
        <v>127</v>
      </c>
      <c r="L196" s="190" t="s">
        <v>126</v>
      </c>
      <c r="M196" s="190" t="s">
        <v>127</v>
      </c>
      <c r="N196" s="191">
        <v>2.2240000000000002</v>
      </c>
      <c r="O196" s="192" t="s">
        <v>126</v>
      </c>
      <c r="P196" s="192" t="s">
        <v>127</v>
      </c>
      <c r="Q196" s="193">
        <v>2.11</v>
      </c>
      <c r="R196" s="172" t="str">
        <f t="shared" si="36"/>
        <v>A</v>
      </c>
      <c r="S196" s="175">
        <f t="shared" si="37"/>
        <v>1</v>
      </c>
      <c r="T196" s="175">
        <f t="shared" si="38"/>
        <v>1</v>
      </c>
      <c r="U196" s="175">
        <f t="shared" si="39"/>
        <v>0</v>
      </c>
      <c r="V196" s="179" t="str">
        <f t="shared" si="40"/>
        <v>Pacifastacus leniusculus</v>
      </c>
      <c r="W196" s="179" t="str">
        <f t="shared" si="41"/>
        <v>Pacifastacus leniusculus</v>
      </c>
      <c r="X196" s="175">
        <f t="shared" si="42"/>
        <v>0</v>
      </c>
      <c r="Y196" s="175">
        <f t="shared" si="43"/>
        <v>0</v>
      </c>
      <c r="Z196" s="175">
        <f t="shared" si="44"/>
        <v>0</v>
      </c>
      <c r="AA196" s="175">
        <f t="shared" si="45"/>
        <v>0</v>
      </c>
    </row>
    <row r="197" spans="4:27" ht="15" customHeight="1" x14ac:dyDescent="0.25">
      <c r="D197" s="170">
        <v>1</v>
      </c>
      <c r="E197" s="170">
        <f t="shared" si="46"/>
        <v>1</v>
      </c>
      <c r="F197" s="197" t="s">
        <v>480</v>
      </c>
      <c r="G197" s="197" t="s">
        <v>216</v>
      </c>
      <c r="H197" s="197" t="s">
        <v>217</v>
      </c>
      <c r="I197" s="182">
        <v>44490.374016203707</v>
      </c>
      <c r="J197" s="189" t="s">
        <v>126</v>
      </c>
      <c r="K197" s="189" t="s">
        <v>127</v>
      </c>
      <c r="L197" s="190" t="s">
        <v>126</v>
      </c>
      <c r="M197" s="190" t="s">
        <v>127</v>
      </c>
      <c r="N197" s="191">
        <v>2.2879999999999998</v>
      </c>
      <c r="O197" s="192" t="s">
        <v>126</v>
      </c>
      <c r="P197" s="192" t="s">
        <v>127</v>
      </c>
      <c r="Q197" s="193">
        <v>2.032</v>
      </c>
      <c r="R197" s="172" t="str">
        <f t="shared" si="36"/>
        <v>A</v>
      </c>
      <c r="S197" s="175">
        <f t="shared" si="37"/>
        <v>1</v>
      </c>
      <c r="T197" s="175">
        <f t="shared" si="38"/>
        <v>1</v>
      </c>
      <c r="U197" s="175">
        <f t="shared" si="39"/>
        <v>0</v>
      </c>
      <c r="V197" s="179" t="str">
        <f t="shared" si="40"/>
        <v>Pacifastacus leniusculus</v>
      </c>
      <c r="W197" s="179" t="str">
        <f t="shared" si="41"/>
        <v>Pacifastacus leniusculus</v>
      </c>
      <c r="X197" s="175">
        <f t="shared" si="42"/>
        <v>0</v>
      </c>
      <c r="Y197" s="175">
        <f t="shared" si="43"/>
        <v>0</v>
      </c>
      <c r="Z197" s="175">
        <f t="shared" si="44"/>
        <v>0</v>
      </c>
      <c r="AA197" s="175">
        <f t="shared" si="45"/>
        <v>0</v>
      </c>
    </row>
    <row r="198" spans="4:27" ht="15" customHeight="1" x14ac:dyDescent="0.25">
      <c r="D198" s="170">
        <v>1</v>
      </c>
      <c r="E198" s="170">
        <f t="shared" si="46"/>
        <v>1</v>
      </c>
      <c r="F198" s="197" t="s">
        <v>481</v>
      </c>
      <c r="G198" s="197" t="s">
        <v>216</v>
      </c>
      <c r="H198" s="197" t="s">
        <v>217</v>
      </c>
      <c r="I198" s="182">
        <v>44490.374444444446</v>
      </c>
      <c r="J198" s="189" t="s">
        <v>126</v>
      </c>
      <c r="K198" s="189" t="s">
        <v>127</v>
      </c>
      <c r="L198" s="190" t="s">
        <v>126</v>
      </c>
      <c r="M198" s="190" t="s">
        <v>127</v>
      </c>
      <c r="N198" s="191">
        <v>2.266</v>
      </c>
      <c r="O198" s="192" t="s">
        <v>126</v>
      </c>
      <c r="P198" s="192" t="s">
        <v>127</v>
      </c>
      <c r="Q198" s="193">
        <v>2.173</v>
      </c>
      <c r="R198" s="172" t="str">
        <f t="shared" si="36"/>
        <v>A</v>
      </c>
      <c r="S198" s="175">
        <f t="shared" si="37"/>
        <v>1</v>
      </c>
      <c r="T198" s="175">
        <f t="shared" si="38"/>
        <v>1</v>
      </c>
      <c r="U198" s="175">
        <f t="shared" si="39"/>
        <v>0</v>
      </c>
      <c r="V198" s="179" t="str">
        <f t="shared" si="40"/>
        <v>Pacifastacus leniusculus</v>
      </c>
      <c r="W198" s="179" t="str">
        <f t="shared" si="41"/>
        <v>Pacifastacus leniusculus</v>
      </c>
      <c r="X198" s="175">
        <f t="shared" si="42"/>
        <v>0</v>
      </c>
      <c r="Y198" s="175">
        <f t="shared" si="43"/>
        <v>0</v>
      </c>
      <c r="Z198" s="175">
        <f t="shared" si="44"/>
        <v>0</v>
      </c>
      <c r="AA198" s="175">
        <f t="shared" si="45"/>
        <v>0</v>
      </c>
    </row>
    <row r="199" spans="4:27" ht="15" customHeight="1" x14ac:dyDescent="0.25">
      <c r="D199" s="170">
        <v>1</v>
      </c>
      <c r="E199" s="170">
        <f t="shared" si="46"/>
        <v>1</v>
      </c>
      <c r="F199" s="197" t="s">
        <v>482</v>
      </c>
      <c r="G199" s="197" t="s">
        <v>216</v>
      </c>
      <c r="H199" s="197" t="s">
        <v>217</v>
      </c>
      <c r="I199" s="182">
        <v>44490.374849537038</v>
      </c>
      <c r="J199" s="189" t="s">
        <v>126</v>
      </c>
      <c r="K199" s="189" t="s">
        <v>127</v>
      </c>
      <c r="L199" s="190" t="s">
        <v>126</v>
      </c>
      <c r="M199" s="190" t="s">
        <v>127</v>
      </c>
      <c r="N199" s="191">
        <v>2.448</v>
      </c>
      <c r="O199" s="192" t="s">
        <v>126</v>
      </c>
      <c r="P199" s="192" t="s">
        <v>127</v>
      </c>
      <c r="Q199" s="193">
        <v>2.2000000000000002</v>
      </c>
      <c r="R199" s="172" t="str">
        <f t="shared" si="36"/>
        <v>A</v>
      </c>
      <c r="S199" s="175">
        <f t="shared" si="37"/>
        <v>1</v>
      </c>
      <c r="T199" s="175">
        <f t="shared" si="38"/>
        <v>1</v>
      </c>
      <c r="U199" s="175">
        <f t="shared" si="39"/>
        <v>0</v>
      </c>
      <c r="V199" s="179" t="str">
        <f t="shared" si="40"/>
        <v>Pacifastacus leniusculus</v>
      </c>
      <c r="W199" s="179" t="str">
        <f t="shared" si="41"/>
        <v>Pacifastacus leniusculus</v>
      </c>
      <c r="X199" s="175">
        <f t="shared" si="42"/>
        <v>0</v>
      </c>
      <c r="Y199" s="175">
        <f t="shared" si="43"/>
        <v>0</v>
      </c>
      <c r="Z199" s="175">
        <f t="shared" si="44"/>
        <v>0</v>
      </c>
      <c r="AA199" s="175">
        <f t="shared" si="45"/>
        <v>0</v>
      </c>
    </row>
    <row r="200" spans="4:27" ht="15" customHeight="1" x14ac:dyDescent="0.25">
      <c r="D200" s="170">
        <v>1</v>
      </c>
      <c r="E200" s="170">
        <f t="shared" si="46"/>
        <v>1</v>
      </c>
      <c r="F200" s="197" t="s">
        <v>483</v>
      </c>
      <c r="G200" s="197" t="s">
        <v>216</v>
      </c>
      <c r="H200" s="197" t="s">
        <v>217</v>
      </c>
      <c r="I200" s="182">
        <v>44490.374965277777</v>
      </c>
      <c r="J200" s="189" t="s">
        <v>126</v>
      </c>
      <c r="K200" s="189" t="s">
        <v>127</v>
      </c>
      <c r="L200" s="190" t="s">
        <v>126</v>
      </c>
      <c r="M200" s="190" t="s">
        <v>127</v>
      </c>
      <c r="N200" s="191">
        <v>2.2440000000000002</v>
      </c>
      <c r="O200" s="192" t="s">
        <v>126</v>
      </c>
      <c r="P200" s="192" t="s">
        <v>127</v>
      </c>
      <c r="Q200" s="193">
        <v>2.202</v>
      </c>
      <c r="R200" s="172" t="str">
        <f t="shared" si="36"/>
        <v>A</v>
      </c>
      <c r="S200" s="175">
        <f t="shared" si="37"/>
        <v>1</v>
      </c>
      <c r="T200" s="175">
        <f t="shared" si="38"/>
        <v>1</v>
      </c>
      <c r="U200" s="175">
        <f t="shared" si="39"/>
        <v>0</v>
      </c>
      <c r="V200" s="179" t="str">
        <f t="shared" si="40"/>
        <v>Pacifastacus leniusculus</v>
      </c>
      <c r="W200" s="179" t="str">
        <f t="shared" si="41"/>
        <v>Pacifastacus leniusculus</v>
      </c>
      <c r="X200" s="175">
        <f t="shared" si="42"/>
        <v>0</v>
      </c>
      <c r="Y200" s="175">
        <f t="shared" si="43"/>
        <v>0</v>
      </c>
      <c r="Z200" s="175">
        <f t="shared" si="44"/>
        <v>0</v>
      </c>
      <c r="AA200" s="175">
        <f t="shared" si="45"/>
        <v>0</v>
      </c>
    </row>
    <row r="201" spans="4:27" ht="15" customHeight="1" x14ac:dyDescent="0.25">
      <c r="D201" s="170">
        <v>1</v>
      </c>
      <c r="E201" s="170">
        <f t="shared" si="46"/>
        <v>1</v>
      </c>
      <c r="F201" s="197" t="s">
        <v>484</v>
      </c>
      <c r="G201" s="197" t="s">
        <v>216</v>
      </c>
      <c r="H201" s="197" t="s">
        <v>217</v>
      </c>
      <c r="I201" s="182">
        <v>44490.375289351854</v>
      </c>
      <c r="J201" s="189" t="s">
        <v>126</v>
      </c>
      <c r="K201" s="189" t="s">
        <v>127</v>
      </c>
      <c r="L201" s="190" t="s">
        <v>126</v>
      </c>
      <c r="M201" s="190" t="s">
        <v>127</v>
      </c>
      <c r="N201" s="191">
        <v>2.1619999999999999</v>
      </c>
      <c r="O201" s="192" t="s">
        <v>126</v>
      </c>
      <c r="P201" s="192" t="s">
        <v>127</v>
      </c>
      <c r="Q201" s="193">
        <v>2.1520000000000001</v>
      </c>
      <c r="R201" s="172" t="str">
        <f t="shared" si="36"/>
        <v>A</v>
      </c>
      <c r="S201" s="175">
        <f t="shared" si="37"/>
        <v>1</v>
      </c>
      <c r="T201" s="175">
        <f t="shared" si="38"/>
        <v>1</v>
      </c>
      <c r="U201" s="175">
        <f t="shared" si="39"/>
        <v>0</v>
      </c>
      <c r="V201" s="179" t="str">
        <f t="shared" si="40"/>
        <v>Pacifastacus leniusculus</v>
      </c>
      <c r="W201" s="179" t="str">
        <f t="shared" si="41"/>
        <v>Pacifastacus leniusculus</v>
      </c>
      <c r="X201" s="175">
        <f t="shared" si="42"/>
        <v>0</v>
      </c>
      <c r="Y201" s="175">
        <f t="shared" si="43"/>
        <v>0</v>
      </c>
      <c r="Z201" s="175">
        <f t="shared" si="44"/>
        <v>0</v>
      </c>
      <c r="AA201" s="175">
        <f t="shared" si="45"/>
        <v>0</v>
      </c>
    </row>
    <row r="202" spans="4:27" ht="15" customHeight="1" x14ac:dyDescent="0.25">
      <c r="D202" s="170">
        <v>1</v>
      </c>
      <c r="E202" s="170">
        <f t="shared" si="46"/>
        <v>1</v>
      </c>
      <c r="F202" s="197" t="s">
        <v>485</v>
      </c>
      <c r="G202" s="197" t="s">
        <v>216</v>
      </c>
      <c r="H202" s="197" t="s">
        <v>217</v>
      </c>
      <c r="I202" s="182">
        <v>44490.375474537039</v>
      </c>
      <c r="J202" s="189" t="s">
        <v>126</v>
      </c>
      <c r="K202" s="189" t="s">
        <v>127</v>
      </c>
      <c r="L202" s="190" t="s">
        <v>126</v>
      </c>
      <c r="M202" s="190" t="s">
        <v>127</v>
      </c>
      <c r="N202" s="191">
        <v>2.2269999999999999</v>
      </c>
      <c r="O202" s="192" t="s">
        <v>126</v>
      </c>
      <c r="P202" s="192" t="s">
        <v>127</v>
      </c>
      <c r="Q202" s="193">
        <v>2.177</v>
      </c>
      <c r="R202" s="172" t="str">
        <f t="shared" si="36"/>
        <v>A</v>
      </c>
      <c r="S202" s="175">
        <f t="shared" si="37"/>
        <v>1</v>
      </c>
      <c r="T202" s="175">
        <f t="shared" si="38"/>
        <v>1</v>
      </c>
      <c r="U202" s="175">
        <f t="shared" si="39"/>
        <v>0</v>
      </c>
      <c r="V202" s="179" t="str">
        <f t="shared" si="40"/>
        <v>Pacifastacus leniusculus</v>
      </c>
      <c r="W202" s="179" t="str">
        <f t="shared" si="41"/>
        <v>Pacifastacus leniusculus</v>
      </c>
      <c r="X202" s="175">
        <f t="shared" si="42"/>
        <v>0</v>
      </c>
      <c r="Y202" s="175">
        <f t="shared" si="43"/>
        <v>0</v>
      </c>
      <c r="Z202" s="175">
        <f t="shared" si="44"/>
        <v>0</v>
      </c>
      <c r="AA202" s="175">
        <f t="shared" si="45"/>
        <v>0</v>
      </c>
    </row>
    <row r="203" spans="4:27" ht="15" customHeight="1" x14ac:dyDescent="0.25">
      <c r="D203" s="170">
        <v>1</v>
      </c>
      <c r="E203" s="170">
        <f t="shared" si="46"/>
        <v>1</v>
      </c>
      <c r="F203" s="197" t="s">
        <v>486</v>
      </c>
      <c r="G203" s="197" t="s">
        <v>216</v>
      </c>
      <c r="H203" s="197" t="s">
        <v>217</v>
      </c>
      <c r="I203" s="182">
        <v>44490.375671296293</v>
      </c>
      <c r="J203" s="189" t="s">
        <v>126</v>
      </c>
      <c r="K203" s="189" t="s">
        <v>127</v>
      </c>
      <c r="L203" s="190" t="s">
        <v>126</v>
      </c>
      <c r="M203" s="190" t="s">
        <v>127</v>
      </c>
      <c r="N203" s="191">
        <v>2.3010000000000002</v>
      </c>
      <c r="O203" s="192" t="s">
        <v>126</v>
      </c>
      <c r="P203" s="192" t="s">
        <v>127</v>
      </c>
      <c r="Q203" s="193">
        <v>2.27</v>
      </c>
      <c r="R203" s="172" t="str">
        <f t="shared" si="36"/>
        <v>A</v>
      </c>
      <c r="S203" s="175">
        <f t="shared" si="37"/>
        <v>1</v>
      </c>
      <c r="T203" s="175">
        <f t="shared" si="38"/>
        <v>1</v>
      </c>
      <c r="U203" s="175">
        <f t="shared" si="39"/>
        <v>0</v>
      </c>
      <c r="V203" s="179" t="str">
        <f t="shared" si="40"/>
        <v>Pacifastacus leniusculus</v>
      </c>
      <c r="W203" s="179" t="str">
        <f t="shared" si="41"/>
        <v>Pacifastacus leniusculus</v>
      </c>
      <c r="X203" s="175">
        <f t="shared" si="42"/>
        <v>0</v>
      </c>
      <c r="Y203" s="175">
        <f t="shared" si="43"/>
        <v>0</v>
      </c>
      <c r="Z203" s="175">
        <f t="shared" si="44"/>
        <v>0</v>
      </c>
      <c r="AA203" s="175">
        <f t="shared" si="45"/>
        <v>0</v>
      </c>
    </row>
    <row r="204" spans="4:27" ht="15" customHeight="1" x14ac:dyDescent="0.25">
      <c r="D204" s="170">
        <v>1</v>
      </c>
      <c r="E204" s="170">
        <f t="shared" si="46"/>
        <v>1</v>
      </c>
      <c r="F204" s="197" t="s">
        <v>487</v>
      </c>
      <c r="G204" s="197" t="s">
        <v>275</v>
      </c>
      <c r="H204" s="197" t="s">
        <v>217</v>
      </c>
      <c r="I204" s="182">
        <v>44483.535358796296</v>
      </c>
      <c r="J204" s="189" t="s">
        <v>128</v>
      </c>
      <c r="K204" s="189" t="s">
        <v>129</v>
      </c>
      <c r="L204" s="190" t="s">
        <v>128</v>
      </c>
      <c r="M204" s="190" t="s">
        <v>129</v>
      </c>
      <c r="N204" s="191">
        <v>2.6360000000000001</v>
      </c>
      <c r="O204" s="192" t="s">
        <v>128</v>
      </c>
      <c r="P204" s="192" t="s">
        <v>129</v>
      </c>
      <c r="Q204" s="193">
        <v>2.6150000000000002</v>
      </c>
      <c r="R204" s="172" t="str">
        <f t="shared" si="36"/>
        <v>A</v>
      </c>
      <c r="S204" s="175">
        <f t="shared" si="37"/>
        <v>1</v>
      </c>
      <c r="T204" s="175">
        <f t="shared" si="38"/>
        <v>1</v>
      </c>
      <c r="U204" s="175">
        <f t="shared" si="39"/>
        <v>0</v>
      </c>
      <c r="V204" s="179" t="str">
        <f t="shared" si="40"/>
        <v>Pandalus borealis</v>
      </c>
      <c r="W204" s="179" t="str">
        <f t="shared" si="41"/>
        <v>Pandalus borealis</v>
      </c>
      <c r="X204" s="175">
        <f t="shared" si="42"/>
        <v>0</v>
      </c>
      <c r="Y204" s="175">
        <f t="shared" si="43"/>
        <v>0</v>
      </c>
      <c r="Z204" s="175">
        <f t="shared" si="44"/>
        <v>0</v>
      </c>
      <c r="AA204" s="175">
        <f t="shared" si="45"/>
        <v>0</v>
      </c>
    </row>
    <row r="205" spans="4:27" ht="15" customHeight="1" x14ac:dyDescent="0.25">
      <c r="D205" s="170">
        <v>1</v>
      </c>
      <c r="E205" s="170">
        <f t="shared" si="46"/>
        <v>1</v>
      </c>
      <c r="F205" s="197" t="s">
        <v>488</v>
      </c>
      <c r="G205" s="197" t="s">
        <v>275</v>
      </c>
      <c r="H205" s="197" t="s">
        <v>217</v>
      </c>
      <c r="I205" s="182">
        <v>44483.536620370367</v>
      </c>
      <c r="J205" s="189" t="s">
        <v>128</v>
      </c>
      <c r="K205" s="189" t="s">
        <v>129</v>
      </c>
      <c r="L205" s="190" t="s">
        <v>128</v>
      </c>
      <c r="M205" s="190" t="s">
        <v>129</v>
      </c>
      <c r="N205" s="191">
        <v>2.6520000000000001</v>
      </c>
      <c r="O205" s="192" t="s">
        <v>128</v>
      </c>
      <c r="P205" s="192" t="s">
        <v>129</v>
      </c>
      <c r="Q205" s="193">
        <v>2.645</v>
      </c>
      <c r="R205" s="172" t="str">
        <f t="shared" si="36"/>
        <v>A</v>
      </c>
      <c r="S205" s="175">
        <f t="shared" si="37"/>
        <v>1</v>
      </c>
      <c r="T205" s="175">
        <f t="shared" si="38"/>
        <v>1</v>
      </c>
      <c r="U205" s="175">
        <f t="shared" si="39"/>
        <v>0</v>
      </c>
      <c r="V205" s="179" t="str">
        <f t="shared" si="40"/>
        <v>Pandalus borealis</v>
      </c>
      <c r="W205" s="179" t="str">
        <f t="shared" si="41"/>
        <v>Pandalus borealis</v>
      </c>
      <c r="X205" s="175">
        <f t="shared" si="42"/>
        <v>0</v>
      </c>
      <c r="Y205" s="175">
        <f t="shared" si="43"/>
        <v>0</v>
      </c>
      <c r="Z205" s="175">
        <f t="shared" si="44"/>
        <v>0</v>
      </c>
      <c r="AA205" s="175">
        <f t="shared" si="45"/>
        <v>0</v>
      </c>
    </row>
    <row r="206" spans="4:27" ht="15" customHeight="1" x14ac:dyDescent="0.25">
      <c r="D206" s="170">
        <v>1</v>
      </c>
      <c r="E206" s="170">
        <f t="shared" si="46"/>
        <v>1</v>
      </c>
      <c r="F206" s="197" t="s">
        <v>489</v>
      </c>
      <c r="G206" s="197" t="s">
        <v>275</v>
      </c>
      <c r="H206" s="197" t="s">
        <v>217</v>
      </c>
      <c r="I206" s="182">
        <v>44442.53833333333</v>
      </c>
      <c r="J206" s="189" t="s">
        <v>128</v>
      </c>
      <c r="K206" s="189" t="s">
        <v>129</v>
      </c>
      <c r="L206" s="190" t="s">
        <v>128</v>
      </c>
      <c r="M206" s="190" t="s">
        <v>129</v>
      </c>
      <c r="N206" s="191">
        <v>2.399</v>
      </c>
      <c r="O206" s="192" t="s">
        <v>128</v>
      </c>
      <c r="P206" s="192" t="s">
        <v>129</v>
      </c>
      <c r="Q206" s="193">
        <v>2.1179999999999999</v>
      </c>
      <c r="R206" s="172" t="str">
        <f t="shared" si="36"/>
        <v>A</v>
      </c>
      <c r="S206" s="175">
        <f t="shared" si="37"/>
        <v>1</v>
      </c>
      <c r="T206" s="175">
        <f t="shared" si="38"/>
        <v>1</v>
      </c>
      <c r="U206" s="175">
        <f t="shared" si="39"/>
        <v>0</v>
      </c>
      <c r="V206" s="179" t="str">
        <f t="shared" si="40"/>
        <v>Pandalus borealis</v>
      </c>
      <c r="W206" s="179" t="str">
        <f t="shared" si="41"/>
        <v>Pandalus borealis</v>
      </c>
      <c r="X206" s="175">
        <f t="shared" si="42"/>
        <v>0</v>
      </c>
      <c r="Y206" s="175">
        <f t="shared" si="43"/>
        <v>0</v>
      </c>
      <c r="Z206" s="175">
        <f t="shared" si="44"/>
        <v>0</v>
      </c>
      <c r="AA206" s="175">
        <f t="shared" si="45"/>
        <v>0</v>
      </c>
    </row>
    <row r="207" spans="4:27" ht="15" customHeight="1" x14ac:dyDescent="0.25">
      <c r="D207" s="170">
        <v>1</v>
      </c>
      <c r="E207" s="170">
        <f t="shared" si="46"/>
        <v>1</v>
      </c>
      <c r="F207" s="197" t="s">
        <v>490</v>
      </c>
      <c r="G207" s="197" t="s">
        <v>275</v>
      </c>
      <c r="H207" s="197" t="s">
        <v>217</v>
      </c>
      <c r="I207" s="182">
        <v>44442.704606481479</v>
      </c>
      <c r="J207" s="189" t="s">
        <v>128</v>
      </c>
      <c r="K207" s="189" t="s">
        <v>129</v>
      </c>
      <c r="L207" s="190" t="s">
        <v>128</v>
      </c>
      <c r="M207" s="190" t="s">
        <v>129</v>
      </c>
      <c r="N207" s="191">
        <v>2.4630000000000001</v>
      </c>
      <c r="O207" s="192" t="s">
        <v>128</v>
      </c>
      <c r="P207" s="192" t="s">
        <v>129</v>
      </c>
      <c r="Q207" s="193">
        <v>2.4020000000000001</v>
      </c>
      <c r="R207" s="172" t="str">
        <f t="shared" si="36"/>
        <v>A</v>
      </c>
      <c r="S207" s="175">
        <f t="shared" si="37"/>
        <v>1</v>
      </c>
      <c r="T207" s="175">
        <f t="shared" si="38"/>
        <v>1</v>
      </c>
      <c r="U207" s="175">
        <f t="shared" si="39"/>
        <v>0</v>
      </c>
      <c r="V207" s="179" t="str">
        <f t="shared" si="40"/>
        <v>Pandalus borealis</v>
      </c>
      <c r="W207" s="179" t="str">
        <f t="shared" si="41"/>
        <v>Pandalus borealis</v>
      </c>
      <c r="X207" s="175">
        <f t="shared" si="42"/>
        <v>0</v>
      </c>
      <c r="Y207" s="175">
        <f t="shared" si="43"/>
        <v>0</v>
      </c>
      <c r="Z207" s="175">
        <f t="shared" si="44"/>
        <v>0</v>
      </c>
      <c r="AA207" s="175">
        <f t="shared" si="45"/>
        <v>0</v>
      </c>
    </row>
    <row r="208" spans="4:27" ht="15" customHeight="1" x14ac:dyDescent="0.25">
      <c r="D208" s="170">
        <v>1</v>
      </c>
      <c r="E208" s="170">
        <f t="shared" si="46"/>
        <v>1</v>
      </c>
      <c r="F208" s="197" t="s">
        <v>491</v>
      </c>
      <c r="G208" s="197" t="s">
        <v>275</v>
      </c>
      <c r="H208" s="197" t="s">
        <v>217</v>
      </c>
      <c r="I208" s="182">
        <v>44442.705416666664</v>
      </c>
      <c r="J208" s="189" t="s">
        <v>128</v>
      </c>
      <c r="K208" s="189" t="s">
        <v>129</v>
      </c>
      <c r="L208" s="190" t="s">
        <v>128</v>
      </c>
      <c r="M208" s="190" t="s">
        <v>129</v>
      </c>
      <c r="N208" s="191">
        <v>2.46</v>
      </c>
      <c r="O208" s="192" t="s">
        <v>128</v>
      </c>
      <c r="P208" s="192" t="s">
        <v>129</v>
      </c>
      <c r="Q208" s="193">
        <v>2.2570000000000001</v>
      </c>
      <c r="R208" s="172" t="str">
        <f t="shared" si="36"/>
        <v>A</v>
      </c>
      <c r="S208" s="175">
        <f t="shared" si="37"/>
        <v>1</v>
      </c>
      <c r="T208" s="175">
        <f t="shared" si="38"/>
        <v>1</v>
      </c>
      <c r="U208" s="175">
        <f t="shared" si="39"/>
        <v>0</v>
      </c>
      <c r="V208" s="179" t="str">
        <f t="shared" si="40"/>
        <v>Pandalus borealis</v>
      </c>
      <c r="W208" s="179" t="str">
        <f t="shared" si="41"/>
        <v>Pandalus borealis</v>
      </c>
      <c r="X208" s="175">
        <f t="shared" si="42"/>
        <v>0</v>
      </c>
      <c r="Y208" s="175">
        <f t="shared" si="43"/>
        <v>0</v>
      </c>
      <c r="Z208" s="175">
        <f t="shared" si="44"/>
        <v>0</v>
      </c>
      <c r="AA208" s="175">
        <f t="shared" si="45"/>
        <v>0</v>
      </c>
    </row>
    <row r="209" spans="4:27" ht="15" customHeight="1" x14ac:dyDescent="0.25">
      <c r="D209" s="170">
        <v>1</v>
      </c>
      <c r="E209" s="170">
        <f t="shared" si="46"/>
        <v>1</v>
      </c>
      <c r="F209" s="197" t="s">
        <v>492</v>
      </c>
      <c r="G209" s="197" t="s">
        <v>275</v>
      </c>
      <c r="H209" s="197" t="s">
        <v>217</v>
      </c>
      <c r="I209" s="182">
        <v>44442.707048611112</v>
      </c>
      <c r="J209" s="189" t="s">
        <v>128</v>
      </c>
      <c r="K209" s="189" t="s">
        <v>129</v>
      </c>
      <c r="L209" s="190" t="s">
        <v>128</v>
      </c>
      <c r="M209" s="190" t="s">
        <v>129</v>
      </c>
      <c r="N209" s="191">
        <v>2.403</v>
      </c>
      <c r="O209" s="192" t="s">
        <v>128</v>
      </c>
      <c r="P209" s="192" t="s">
        <v>129</v>
      </c>
      <c r="Q209" s="193">
        <v>2.0649999999999999</v>
      </c>
      <c r="R209" s="172" t="str">
        <f t="shared" si="36"/>
        <v>A</v>
      </c>
      <c r="S209" s="175">
        <f t="shared" si="37"/>
        <v>1</v>
      </c>
      <c r="T209" s="175">
        <f t="shared" si="38"/>
        <v>1</v>
      </c>
      <c r="U209" s="175">
        <f t="shared" si="39"/>
        <v>0</v>
      </c>
      <c r="V209" s="179" t="str">
        <f t="shared" si="40"/>
        <v>Pandalus borealis</v>
      </c>
      <c r="W209" s="179" t="str">
        <f t="shared" si="41"/>
        <v>Pandalus borealis</v>
      </c>
      <c r="X209" s="175">
        <f t="shared" si="42"/>
        <v>0</v>
      </c>
      <c r="Y209" s="175">
        <f t="shared" si="43"/>
        <v>0</v>
      </c>
      <c r="Z209" s="175">
        <f t="shared" si="44"/>
        <v>0</v>
      </c>
      <c r="AA209" s="175">
        <f t="shared" si="45"/>
        <v>0</v>
      </c>
    </row>
    <row r="210" spans="4:27" ht="15" customHeight="1" x14ac:dyDescent="0.25">
      <c r="D210" s="170">
        <v>1</v>
      </c>
      <c r="E210" s="170">
        <f t="shared" si="46"/>
        <v>1</v>
      </c>
      <c r="F210" s="197" t="s">
        <v>493</v>
      </c>
      <c r="G210" s="197" t="s">
        <v>275</v>
      </c>
      <c r="H210" s="197" t="s">
        <v>217</v>
      </c>
      <c r="I210" s="182">
        <v>44442.637557870374</v>
      </c>
      <c r="J210" s="189" t="s">
        <v>128</v>
      </c>
      <c r="K210" s="189" t="s">
        <v>129</v>
      </c>
      <c r="L210" s="190" t="s">
        <v>128</v>
      </c>
      <c r="M210" s="190" t="s">
        <v>129</v>
      </c>
      <c r="N210" s="191">
        <v>2.5920000000000001</v>
      </c>
      <c r="O210" s="192" t="s">
        <v>128</v>
      </c>
      <c r="P210" s="192" t="s">
        <v>129</v>
      </c>
      <c r="Q210" s="193">
        <v>2.4359999999999999</v>
      </c>
      <c r="R210" s="172" t="str">
        <f t="shared" si="36"/>
        <v>A</v>
      </c>
      <c r="S210" s="175">
        <f t="shared" si="37"/>
        <v>1</v>
      </c>
      <c r="T210" s="175">
        <f t="shared" si="38"/>
        <v>1</v>
      </c>
      <c r="U210" s="175">
        <f t="shared" si="39"/>
        <v>0</v>
      </c>
      <c r="V210" s="179" t="str">
        <f t="shared" si="40"/>
        <v>Pandalus borealis</v>
      </c>
      <c r="W210" s="179" t="str">
        <f t="shared" si="41"/>
        <v>Pandalus borealis</v>
      </c>
      <c r="X210" s="175">
        <f t="shared" si="42"/>
        <v>0</v>
      </c>
      <c r="Y210" s="175">
        <f t="shared" si="43"/>
        <v>0</v>
      </c>
      <c r="Z210" s="175">
        <f t="shared" si="44"/>
        <v>0</v>
      </c>
      <c r="AA210" s="175">
        <f t="shared" si="45"/>
        <v>0</v>
      </c>
    </row>
    <row r="211" spans="4:27" ht="15" customHeight="1" x14ac:dyDescent="0.25">
      <c r="D211" s="170">
        <v>1</v>
      </c>
      <c r="E211" s="170">
        <f t="shared" si="46"/>
        <v>1</v>
      </c>
      <c r="F211" s="197" t="s">
        <v>494</v>
      </c>
      <c r="G211" s="197" t="s">
        <v>216</v>
      </c>
      <c r="H211" s="197" t="s">
        <v>217</v>
      </c>
      <c r="I211" s="182">
        <v>44368.553136574075</v>
      </c>
      <c r="J211" s="189" t="s">
        <v>112</v>
      </c>
      <c r="K211" s="189" t="s">
        <v>113</v>
      </c>
      <c r="L211" s="190" t="s">
        <v>112</v>
      </c>
      <c r="M211" s="190" t="s">
        <v>113</v>
      </c>
      <c r="N211" s="191">
        <v>2.504</v>
      </c>
      <c r="O211" s="192" t="s">
        <v>112</v>
      </c>
      <c r="P211" s="192" t="s">
        <v>113</v>
      </c>
      <c r="Q211" s="193">
        <v>2.4729999999999999</v>
      </c>
      <c r="R211" s="172" t="str">
        <f t="shared" si="36"/>
        <v>A</v>
      </c>
      <c r="S211" s="175">
        <f t="shared" si="37"/>
        <v>1</v>
      </c>
      <c r="T211" s="175">
        <f t="shared" si="38"/>
        <v>1</v>
      </c>
      <c r="U211" s="175">
        <f t="shared" si="39"/>
        <v>0</v>
      </c>
      <c r="V211" s="179" t="str">
        <f t="shared" si="40"/>
        <v>Pontastacus leptodactylus</v>
      </c>
      <c r="W211" s="179" t="str">
        <f t="shared" si="41"/>
        <v>Pontastacus leptodactylus</v>
      </c>
      <c r="X211" s="175">
        <f t="shared" si="42"/>
        <v>0</v>
      </c>
      <c r="Y211" s="175">
        <f t="shared" si="43"/>
        <v>0</v>
      </c>
      <c r="Z211" s="175">
        <f t="shared" si="44"/>
        <v>0</v>
      </c>
      <c r="AA211" s="175">
        <f t="shared" si="45"/>
        <v>0</v>
      </c>
    </row>
    <row r="212" spans="4:27" ht="15" customHeight="1" x14ac:dyDescent="0.25">
      <c r="D212" s="170">
        <v>1</v>
      </c>
      <c r="E212" s="170">
        <f t="shared" si="46"/>
        <v>1</v>
      </c>
      <c r="F212" s="197" t="s">
        <v>495</v>
      </c>
      <c r="G212" s="197" t="s">
        <v>216</v>
      </c>
      <c r="H212" s="197" t="s">
        <v>217</v>
      </c>
      <c r="I212" s="182">
        <v>44368.554398148146</v>
      </c>
      <c r="J212" s="189" t="s">
        <v>112</v>
      </c>
      <c r="K212" s="189" t="s">
        <v>113</v>
      </c>
      <c r="L212" s="190" t="s">
        <v>112</v>
      </c>
      <c r="M212" s="190" t="s">
        <v>113</v>
      </c>
      <c r="N212" s="191">
        <v>2.2280000000000002</v>
      </c>
      <c r="O212" s="192" t="s">
        <v>112</v>
      </c>
      <c r="P212" s="192" t="s">
        <v>113</v>
      </c>
      <c r="Q212" s="193">
        <v>2.1589999999999998</v>
      </c>
      <c r="R212" s="172" t="str">
        <f t="shared" si="36"/>
        <v>A</v>
      </c>
      <c r="S212" s="175">
        <f t="shared" si="37"/>
        <v>1</v>
      </c>
      <c r="T212" s="175">
        <f t="shared" si="38"/>
        <v>1</v>
      </c>
      <c r="U212" s="175">
        <f t="shared" si="39"/>
        <v>0</v>
      </c>
      <c r="V212" s="179" t="str">
        <f t="shared" si="40"/>
        <v>Pontastacus leptodactylus</v>
      </c>
      <c r="W212" s="179" t="str">
        <f t="shared" si="41"/>
        <v>Pontastacus leptodactylus</v>
      </c>
      <c r="X212" s="175">
        <f t="shared" si="42"/>
        <v>0</v>
      </c>
      <c r="Y212" s="175">
        <f t="shared" si="43"/>
        <v>0</v>
      </c>
      <c r="Z212" s="175">
        <f t="shared" si="44"/>
        <v>0</v>
      </c>
      <c r="AA212" s="175">
        <f t="shared" si="45"/>
        <v>0</v>
      </c>
    </row>
    <row r="213" spans="4:27" ht="15" customHeight="1" x14ac:dyDescent="0.25">
      <c r="D213" s="170">
        <v>1</v>
      </c>
      <c r="E213" s="170">
        <f t="shared" si="46"/>
        <v>1</v>
      </c>
      <c r="F213" s="197" t="s">
        <v>496</v>
      </c>
      <c r="G213" s="197" t="s">
        <v>216</v>
      </c>
      <c r="H213" s="197" t="s">
        <v>217</v>
      </c>
      <c r="I213" s="182">
        <v>44368.555150462962</v>
      </c>
      <c r="J213" s="189" t="s">
        <v>112</v>
      </c>
      <c r="K213" s="189" t="s">
        <v>113</v>
      </c>
      <c r="L213" s="190" t="s">
        <v>112</v>
      </c>
      <c r="M213" s="190" t="s">
        <v>113</v>
      </c>
      <c r="N213" s="191">
        <v>2.3380000000000001</v>
      </c>
      <c r="O213" s="192" t="s">
        <v>112</v>
      </c>
      <c r="P213" s="192" t="s">
        <v>113</v>
      </c>
      <c r="Q213" s="193">
        <v>2.2370000000000001</v>
      </c>
      <c r="R213" s="172" t="str">
        <f t="shared" si="36"/>
        <v>A</v>
      </c>
      <c r="S213" s="175">
        <f t="shared" si="37"/>
        <v>1</v>
      </c>
      <c r="T213" s="175">
        <f t="shared" si="38"/>
        <v>1</v>
      </c>
      <c r="U213" s="175">
        <f t="shared" si="39"/>
        <v>0</v>
      </c>
      <c r="V213" s="179" t="str">
        <f t="shared" si="40"/>
        <v>Pontastacus leptodactylus</v>
      </c>
      <c r="W213" s="179" t="str">
        <f t="shared" si="41"/>
        <v>Pontastacus leptodactylus</v>
      </c>
      <c r="X213" s="175">
        <f t="shared" si="42"/>
        <v>0</v>
      </c>
      <c r="Y213" s="175">
        <f t="shared" si="43"/>
        <v>0</v>
      </c>
      <c r="Z213" s="175">
        <f t="shared" si="44"/>
        <v>0</v>
      </c>
      <c r="AA213" s="175">
        <f t="shared" si="45"/>
        <v>0</v>
      </c>
    </row>
    <row r="214" spans="4:27" ht="15" customHeight="1" x14ac:dyDescent="0.25">
      <c r="D214" s="170">
        <v>1</v>
      </c>
      <c r="E214" s="170">
        <f t="shared" si="46"/>
        <v>1</v>
      </c>
      <c r="F214" s="197" t="s">
        <v>497</v>
      </c>
      <c r="G214" s="197" t="s">
        <v>216</v>
      </c>
      <c r="H214" s="197" t="s">
        <v>217</v>
      </c>
      <c r="I214" s="182">
        <v>44368.556226851855</v>
      </c>
      <c r="J214" s="189" t="s">
        <v>112</v>
      </c>
      <c r="K214" s="189" t="s">
        <v>113</v>
      </c>
      <c r="L214" s="190" t="s">
        <v>112</v>
      </c>
      <c r="M214" s="190" t="s">
        <v>113</v>
      </c>
      <c r="N214" s="191">
        <v>2.5219999999999998</v>
      </c>
      <c r="O214" s="192" t="s">
        <v>112</v>
      </c>
      <c r="P214" s="192" t="s">
        <v>113</v>
      </c>
      <c r="Q214" s="193">
        <v>2.2490000000000001</v>
      </c>
      <c r="R214" s="172" t="str">
        <f t="shared" si="36"/>
        <v>A</v>
      </c>
      <c r="S214" s="175">
        <f t="shared" si="37"/>
        <v>1</v>
      </c>
      <c r="T214" s="175">
        <f t="shared" si="38"/>
        <v>1</v>
      </c>
      <c r="U214" s="175">
        <f t="shared" si="39"/>
        <v>0</v>
      </c>
      <c r="V214" s="179" t="str">
        <f t="shared" si="40"/>
        <v>Pontastacus leptodactylus</v>
      </c>
      <c r="W214" s="179" t="str">
        <f t="shared" si="41"/>
        <v>Pontastacus leptodactylus</v>
      </c>
      <c r="X214" s="175">
        <f t="shared" si="42"/>
        <v>0</v>
      </c>
      <c r="Y214" s="175">
        <f t="shared" si="43"/>
        <v>0</v>
      </c>
      <c r="Z214" s="175">
        <f t="shared" si="44"/>
        <v>0</v>
      </c>
      <c r="AA214" s="175">
        <f t="shared" si="45"/>
        <v>0</v>
      </c>
    </row>
    <row r="215" spans="4:27" ht="15" customHeight="1" x14ac:dyDescent="0.25">
      <c r="D215" s="170">
        <v>1</v>
      </c>
      <c r="E215" s="170">
        <f t="shared" si="46"/>
        <v>1</v>
      </c>
      <c r="F215" s="197" t="s">
        <v>498</v>
      </c>
      <c r="G215" s="197" t="s">
        <v>216</v>
      </c>
      <c r="H215" s="197" t="s">
        <v>217</v>
      </c>
      <c r="I215" s="182">
        <v>44368.557106481479</v>
      </c>
      <c r="J215" s="189" t="s">
        <v>112</v>
      </c>
      <c r="K215" s="189" t="s">
        <v>113</v>
      </c>
      <c r="L215" s="190" t="s">
        <v>112</v>
      </c>
      <c r="M215" s="190" t="s">
        <v>113</v>
      </c>
      <c r="N215" s="191">
        <v>2.63</v>
      </c>
      <c r="O215" s="192" t="s">
        <v>112</v>
      </c>
      <c r="P215" s="192" t="s">
        <v>113</v>
      </c>
      <c r="Q215" s="193">
        <v>2.1840000000000002</v>
      </c>
      <c r="R215" s="172" t="str">
        <f t="shared" si="36"/>
        <v>A</v>
      </c>
      <c r="S215" s="175">
        <f t="shared" si="37"/>
        <v>1</v>
      </c>
      <c r="T215" s="175">
        <f t="shared" si="38"/>
        <v>1</v>
      </c>
      <c r="U215" s="175">
        <f t="shared" si="39"/>
        <v>0</v>
      </c>
      <c r="V215" s="179" t="str">
        <f t="shared" si="40"/>
        <v>Pontastacus leptodactylus</v>
      </c>
      <c r="W215" s="179" t="str">
        <f t="shared" si="41"/>
        <v>Pontastacus leptodactylus</v>
      </c>
      <c r="X215" s="175">
        <f t="shared" si="42"/>
        <v>0</v>
      </c>
      <c r="Y215" s="175">
        <f t="shared" si="43"/>
        <v>0</v>
      </c>
      <c r="Z215" s="175">
        <f t="shared" si="44"/>
        <v>0</v>
      </c>
      <c r="AA215" s="175">
        <f t="shared" si="45"/>
        <v>0</v>
      </c>
    </row>
    <row r="216" spans="4:27" ht="15" customHeight="1" x14ac:dyDescent="0.25">
      <c r="D216" s="170">
        <v>1</v>
      </c>
      <c r="E216" s="170">
        <f t="shared" si="46"/>
        <v>1</v>
      </c>
      <c r="F216" s="197" t="s">
        <v>499</v>
      </c>
      <c r="G216" s="197" t="s">
        <v>216</v>
      </c>
      <c r="H216" s="197" t="s">
        <v>217</v>
      </c>
      <c r="I216" s="182">
        <v>44368.557592592595</v>
      </c>
      <c r="J216" s="189" t="s">
        <v>112</v>
      </c>
      <c r="K216" s="189" t="s">
        <v>113</v>
      </c>
      <c r="L216" s="190" t="s">
        <v>112</v>
      </c>
      <c r="M216" s="190" t="s">
        <v>113</v>
      </c>
      <c r="N216" s="191">
        <v>2.4540000000000002</v>
      </c>
      <c r="O216" s="192" t="s">
        <v>112</v>
      </c>
      <c r="P216" s="192" t="s">
        <v>113</v>
      </c>
      <c r="Q216" s="193">
        <v>2.347</v>
      </c>
      <c r="R216" s="172" t="str">
        <f t="shared" si="36"/>
        <v>A</v>
      </c>
      <c r="S216" s="175">
        <f t="shared" si="37"/>
        <v>1</v>
      </c>
      <c r="T216" s="175">
        <f t="shared" si="38"/>
        <v>1</v>
      </c>
      <c r="U216" s="175">
        <f t="shared" si="39"/>
        <v>0</v>
      </c>
      <c r="V216" s="179" t="str">
        <f t="shared" si="40"/>
        <v>Pontastacus leptodactylus</v>
      </c>
      <c r="W216" s="179" t="str">
        <f t="shared" si="41"/>
        <v>Pontastacus leptodactylus</v>
      </c>
      <c r="X216" s="175">
        <f t="shared" si="42"/>
        <v>0</v>
      </c>
      <c r="Y216" s="175">
        <f t="shared" si="43"/>
        <v>0</v>
      </c>
      <c r="Z216" s="175">
        <f t="shared" si="44"/>
        <v>0</v>
      </c>
      <c r="AA216" s="175">
        <f t="shared" si="45"/>
        <v>0</v>
      </c>
    </row>
    <row r="217" spans="4:27" ht="15" customHeight="1" x14ac:dyDescent="0.25">
      <c r="D217" s="170">
        <v>1</v>
      </c>
      <c r="E217" s="170">
        <f t="shared" si="46"/>
        <v>1</v>
      </c>
      <c r="F217" s="197" t="s">
        <v>500</v>
      </c>
      <c r="G217" s="197" t="s">
        <v>216</v>
      </c>
      <c r="H217" s="197" t="s">
        <v>217</v>
      </c>
      <c r="I217" s="182">
        <v>44368.558518518519</v>
      </c>
      <c r="J217" s="189" t="s">
        <v>112</v>
      </c>
      <c r="K217" s="189" t="s">
        <v>113</v>
      </c>
      <c r="L217" s="190" t="s">
        <v>112</v>
      </c>
      <c r="M217" s="190" t="s">
        <v>113</v>
      </c>
      <c r="N217" s="191">
        <v>2.46</v>
      </c>
      <c r="O217" s="192" t="s">
        <v>112</v>
      </c>
      <c r="P217" s="192" t="s">
        <v>113</v>
      </c>
      <c r="Q217" s="193">
        <v>2.3610000000000002</v>
      </c>
      <c r="R217" s="172" t="str">
        <f t="shared" si="36"/>
        <v>A</v>
      </c>
      <c r="S217" s="175">
        <f t="shared" si="37"/>
        <v>1</v>
      </c>
      <c r="T217" s="175">
        <f t="shared" si="38"/>
        <v>1</v>
      </c>
      <c r="U217" s="175">
        <f t="shared" si="39"/>
        <v>0</v>
      </c>
      <c r="V217" s="179" t="str">
        <f t="shared" si="40"/>
        <v>Pontastacus leptodactylus</v>
      </c>
      <c r="W217" s="179" t="str">
        <f t="shared" si="41"/>
        <v>Pontastacus leptodactylus</v>
      </c>
      <c r="X217" s="175">
        <f t="shared" si="42"/>
        <v>0</v>
      </c>
      <c r="Y217" s="175">
        <f t="shared" si="43"/>
        <v>0</v>
      </c>
      <c r="Z217" s="175">
        <f t="shared" si="44"/>
        <v>0</v>
      </c>
      <c r="AA217" s="175">
        <f t="shared" si="45"/>
        <v>0</v>
      </c>
    </row>
    <row r="218" spans="4:27" ht="15" customHeight="1" x14ac:dyDescent="0.25">
      <c r="D218" s="170">
        <v>1</v>
      </c>
      <c r="E218" s="170">
        <f t="shared" si="46"/>
        <v>1</v>
      </c>
      <c r="F218" s="197" t="s">
        <v>501</v>
      </c>
      <c r="G218" s="197" t="s">
        <v>216</v>
      </c>
      <c r="H218" s="197" t="s">
        <v>217</v>
      </c>
      <c r="I218" s="182">
        <v>44368.560173611113</v>
      </c>
      <c r="J218" s="189" t="s">
        <v>112</v>
      </c>
      <c r="K218" s="189" t="s">
        <v>113</v>
      </c>
      <c r="L218" s="190" t="s">
        <v>112</v>
      </c>
      <c r="M218" s="190" t="s">
        <v>113</v>
      </c>
      <c r="N218" s="191">
        <v>2.2429999999999999</v>
      </c>
      <c r="O218" s="192" t="s">
        <v>112</v>
      </c>
      <c r="P218" s="192" t="s">
        <v>113</v>
      </c>
      <c r="Q218" s="193">
        <v>2.177</v>
      </c>
      <c r="R218" s="172" t="str">
        <f t="shared" si="36"/>
        <v>A</v>
      </c>
      <c r="S218" s="175">
        <f t="shared" si="37"/>
        <v>1</v>
      </c>
      <c r="T218" s="175">
        <f t="shared" si="38"/>
        <v>1</v>
      </c>
      <c r="U218" s="175">
        <f t="shared" si="39"/>
        <v>0</v>
      </c>
      <c r="V218" s="179" t="str">
        <f t="shared" si="40"/>
        <v>Pontastacus leptodactylus</v>
      </c>
      <c r="W218" s="179" t="str">
        <f t="shared" si="41"/>
        <v>Pontastacus leptodactylus</v>
      </c>
      <c r="X218" s="175">
        <f t="shared" si="42"/>
        <v>0</v>
      </c>
      <c r="Y218" s="175">
        <f t="shared" si="43"/>
        <v>0</v>
      </c>
      <c r="Z218" s="175">
        <f t="shared" si="44"/>
        <v>0</v>
      </c>
      <c r="AA218" s="175">
        <f t="shared" si="45"/>
        <v>0</v>
      </c>
    </row>
    <row r="219" spans="4:27" ht="15" customHeight="1" x14ac:dyDescent="0.25">
      <c r="D219" s="170">
        <v>1</v>
      </c>
      <c r="E219" s="170">
        <f t="shared" si="46"/>
        <v>1</v>
      </c>
      <c r="F219" s="197" t="s">
        <v>502</v>
      </c>
      <c r="G219" s="197" t="s">
        <v>216</v>
      </c>
      <c r="H219" s="197" t="s">
        <v>217</v>
      </c>
      <c r="I219" s="182">
        <v>44368.561064814814</v>
      </c>
      <c r="J219" s="189" t="s">
        <v>112</v>
      </c>
      <c r="K219" s="189" t="s">
        <v>113</v>
      </c>
      <c r="L219" s="190" t="s">
        <v>112</v>
      </c>
      <c r="M219" s="190" t="s">
        <v>113</v>
      </c>
      <c r="N219" s="191">
        <v>2.2610000000000001</v>
      </c>
      <c r="O219" s="192" t="s">
        <v>112</v>
      </c>
      <c r="P219" s="192" t="s">
        <v>113</v>
      </c>
      <c r="Q219" s="193">
        <v>2.2010000000000001</v>
      </c>
      <c r="R219" s="172" t="str">
        <f t="shared" si="36"/>
        <v>A</v>
      </c>
      <c r="S219" s="175">
        <f t="shared" si="37"/>
        <v>1</v>
      </c>
      <c r="T219" s="175">
        <f t="shared" si="38"/>
        <v>1</v>
      </c>
      <c r="U219" s="175">
        <f t="shared" si="39"/>
        <v>0</v>
      </c>
      <c r="V219" s="179" t="str">
        <f t="shared" si="40"/>
        <v>Pontastacus leptodactylus</v>
      </c>
      <c r="W219" s="179" t="str">
        <f t="shared" si="41"/>
        <v>Pontastacus leptodactylus</v>
      </c>
      <c r="X219" s="175">
        <f t="shared" si="42"/>
        <v>0</v>
      </c>
      <c r="Y219" s="175">
        <f t="shared" si="43"/>
        <v>0</v>
      </c>
      <c r="Z219" s="175">
        <f t="shared" si="44"/>
        <v>0</v>
      </c>
      <c r="AA219" s="175">
        <f t="shared" si="45"/>
        <v>0</v>
      </c>
    </row>
    <row r="220" spans="4:27" ht="15" customHeight="1" x14ac:dyDescent="0.25">
      <c r="D220" s="170">
        <v>1</v>
      </c>
      <c r="E220" s="170">
        <f t="shared" si="46"/>
        <v>1</v>
      </c>
      <c r="F220" s="197" t="s">
        <v>503</v>
      </c>
      <c r="G220" s="197" t="s">
        <v>216</v>
      </c>
      <c r="H220" s="197" t="s">
        <v>217</v>
      </c>
      <c r="I220" s="182">
        <v>44368.561331018522</v>
      </c>
      <c r="J220" s="189" t="s">
        <v>112</v>
      </c>
      <c r="K220" s="189" t="s">
        <v>113</v>
      </c>
      <c r="L220" s="190" t="s">
        <v>112</v>
      </c>
      <c r="M220" s="190" t="s">
        <v>113</v>
      </c>
      <c r="N220" s="191">
        <v>2.6469999999999998</v>
      </c>
      <c r="O220" s="192" t="s">
        <v>112</v>
      </c>
      <c r="P220" s="192" t="s">
        <v>113</v>
      </c>
      <c r="Q220" s="193">
        <v>2.1779999999999999</v>
      </c>
      <c r="R220" s="172" t="str">
        <f t="shared" si="36"/>
        <v>A</v>
      </c>
      <c r="S220" s="175">
        <f t="shared" si="37"/>
        <v>1</v>
      </c>
      <c r="T220" s="175">
        <f t="shared" si="38"/>
        <v>1</v>
      </c>
      <c r="U220" s="175">
        <f t="shared" si="39"/>
        <v>0</v>
      </c>
      <c r="V220" s="179" t="str">
        <f t="shared" si="40"/>
        <v>Pontastacus leptodactylus</v>
      </c>
      <c r="W220" s="179" t="str">
        <f t="shared" si="41"/>
        <v>Pontastacus leptodactylus</v>
      </c>
      <c r="X220" s="175">
        <f t="shared" si="42"/>
        <v>0</v>
      </c>
      <c r="Y220" s="175">
        <f t="shared" si="43"/>
        <v>0</v>
      </c>
      <c r="Z220" s="175">
        <f t="shared" si="44"/>
        <v>0</v>
      </c>
      <c r="AA220" s="175">
        <f t="shared" si="45"/>
        <v>0</v>
      </c>
    </row>
    <row r="221" spans="4:27" ht="15" customHeight="1" x14ac:dyDescent="0.25">
      <c r="D221" s="170">
        <v>1</v>
      </c>
      <c r="E221" s="170">
        <f t="shared" si="46"/>
        <v>1</v>
      </c>
      <c r="F221" s="197" t="s">
        <v>504</v>
      </c>
      <c r="G221" s="197" t="s">
        <v>216</v>
      </c>
      <c r="H221" s="197" t="s">
        <v>217</v>
      </c>
      <c r="I221" s="182">
        <v>44382.400312500002</v>
      </c>
      <c r="J221" s="189" t="s">
        <v>112</v>
      </c>
      <c r="K221" s="189" t="s">
        <v>113</v>
      </c>
      <c r="L221" s="190" t="s">
        <v>112</v>
      </c>
      <c r="M221" s="190" t="s">
        <v>113</v>
      </c>
      <c r="N221" s="191">
        <v>2.681</v>
      </c>
      <c r="O221" s="192" t="s">
        <v>112</v>
      </c>
      <c r="P221" s="192" t="s">
        <v>113</v>
      </c>
      <c r="Q221" s="193">
        <v>2.1549999999999998</v>
      </c>
      <c r="R221" s="172" t="str">
        <f t="shared" si="36"/>
        <v>A</v>
      </c>
      <c r="S221" s="175">
        <f t="shared" si="37"/>
        <v>1</v>
      </c>
      <c r="T221" s="175">
        <f t="shared" si="38"/>
        <v>1</v>
      </c>
      <c r="U221" s="175">
        <f t="shared" si="39"/>
        <v>0</v>
      </c>
      <c r="V221" s="179" t="str">
        <f t="shared" si="40"/>
        <v>Pontastacus leptodactylus</v>
      </c>
      <c r="W221" s="179" t="str">
        <f t="shared" si="41"/>
        <v>Pontastacus leptodactylus</v>
      </c>
      <c r="X221" s="175">
        <f t="shared" si="42"/>
        <v>0</v>
      </c>
      <c r="Y221" s="175">
        <f t="shared" si="43"/>
        <v>0</v>
      </c>
      <c r="Z221" s="175">
        <f t="shared" si="44"/>
        <v>0</v>
      </c>
      <c r="AA221" s="175">
        <f t="shared" si="45"/>
        <v>0</v>
      </c>
    </row>
    <row r="222" spans="4:27" ht="15" customHeight="1" x14ac:dyDescent="0.25">
      <c r="D222" s="170">
        <v>1</v>
      </c>
      <c r="E222" s="170">
        <f t="shared" si="46"/>
        <v>1</v>
      </c>
      <c r="F222" s="197" t="s">
        <v>505</v>
      </c>
      <c r="G222" s="197" t="s">
        <v>216</v>
      </c>
      <c r="H222" s="197" t="s">
        <v>217</v>
      </c>
      <c r="I222" s="182">
        <v>44477.468993055554</v>
      </c>
      <c r="J222" s="189" t="s">
        <v>112</v>
      </c>
      <c r="K222" s="189" t="s">
        <v>113</v>
      </c>
      <c r="L222" s="190" t="s">
        <v>112</v>
      </c>
      <c r="M222" s="190" t="s">
        <v>113</v>
      </c>
      <c r="N222" s="191">
        <v>2.3919999999999999</v>
      </c>
      <c r="O222" s="192" t="s">
        <v>112</v>
      </c>
      <c r="P222" s="192" t="s">
        <v>113</v>
      </c>
      <c r="Q222" s="193">
        <v>2.1429999999999998</v>
      </c>
      <c r="R222" s="172" t="str">
        <f t="shared" si="36"/>
        <v>A</v>
      </c>
      <c r="S222" s="175">
        <f t="shared" si="37"/>
        <v>1</v>
      </c>
      <c r="T222" s="175">
        <f t="shared" si="38"/>
        <v>1</v>
      </c>
      <c r="U222" s="175">
        <f t="shared" si="39"/>
        <v>0</v>
      </c>
      <c r="V222" s="179" t="str">
        <f t="shared" si="40"/>
        <v>Pontastacus leptodactylus</v>
      </c>
      <c r="W222" s="179" t="str">
        <f t="shared" si="41"/>
        <v>Pontastacus leptodactylus</v>
      </c>
      <c r="X222" s="175">
        <f t="shared" si="42"/>
        <v>0</v>
      </c>
      <c r="Y222" s="175">
        <f t="shared" si="43"/>
        <v>0</v>
      </c>
      <c r="Z222" s="175">
        <f t="shared" si="44"/>
        <v>0</v>
      </c>
      <c r="AA222" s="175">
        <f t="shared" si="45"/>
        <v>0</v>
      </c>
    </row>
    <row r="223" spans="4:27" ht="15" customHeight="1" x14ac:dyDescent="0.25">
      <c r="D223" s="170">
        <v>1</v>
      </c>
      <c r="E223" s="170">
        <f t="shared" si="46"/>
        <v>1</v>
      </c>
      <c r="F223" s="197" t="s">
        <v>506</v>
      </c>
      <c r="G223" s="197" t="s">
        <v>216</v>
      </c>
      <c r="H223" s="197" t="s">
        <v>217</v>
      </c>
      <c r="I223" s="182">
        <v>44382.401261574072</v>
      </c>
      <c r="J223" s="189" t="s">
        <v>112</v>
      </c>
      <c r="K223" s="189" t="s">
        <v>113</v>
      </c>
      <c r="L223" s="190" t="s">
        <v>112</v>
      </c>
      <c r="M223" s="190" t="s">
        <v>113</v>
      </c>
      <c r="N223" s="191">
        <v>2.5049999999999999</v>
      </c>
      <c r="O223" s="192" t="s">
        <v>112</v>
      </c>
      <c r="P223" s="192" t="s">
        <v>113</v>
      </c>
      <c r="Q223" s="193">
        <v>2.1909999999999998</v>
      </c>
      <c r="R223" s="172" t="str">
        <f t="shared" si="36"/>
        <v>A</v>
      </c>
      <c r="S223" s="175">
        <f t="shared" si="37"/>
        <v>1</v>
      </c>
      <c r="T223" s="175">
        <f t="shared" si="38"/>
        <v>1</v>
      </c>
      <c r="U223" s="175">
        <f t="shared" si="39"/>
        <v>0</v>
      </c>
      <c r="V223" s="179" t="str">
        <f t="shared" si="40"/>
        <v>Pontastacus leptodactylus</v>
      </c>
      <c r="W223" s="179" t="str">
        <f t="shared" si="41"/>
        <v>Pontastacus leptodactylus</v>
      </c>
      <c r="X223" s="175">
        <f t="shared" si="42"/>
        <v>0</v>
      </c>
      <c r="Y223" s="175">
        <f t="shared" si="43"/>
        <v>0</v>
      </c>
      <c r="Z223" s="175">
        <f t="shared" si="44"/>
        <v>0</v>
      </c>
      <c r="AA223" s="175">
        <f t="shared" si="45"/>
        <v>0</v>
      </c>
    </row>
    <row r="224" spans="4:27" ht="15" customHeight="1" x14ac:dyDescent="0.25">
      <c r="D224" s="170">
        <v>1</v>
      </c>
      <c r="E224" s="170">
        <f t="shared" si="46"/>
        <v>1</v>
      </c>
      <c r="F224" s="197" t="s">
        <v>507</v>
      </c>
      <c r="G224" s="197" t="s">
        <v>216</v>
      </c>
      <c r="H224" s="197" t="s">
        <v>217</v>
      </c>
      <c r="I224" s="182">
        <v>44382.543692129628</v>
      </c>
      <c r="J224" s="189" t="s">
        <v>112</v>
      </c>
      <c r="K224" s="189" t="s">
        <v>113</v>
      </c>
      <c r="L224" s="190" t="s">
        <v>112</v>
      </c>
      <c r="M224" s="190" t="s">
        <v>113</v>
      </c>
      <c r="N224" s="191">
        <v>2.3450000000000002</v>
      </c>
      <c r="O224" s="192" t="s">
        <v>112</v>
      </c>
      <c r="P224" s="192" t="s">
        <v>113</v>
      </c>
      <c r="Q224" s="193">
        <v>2.2930000000000001</v>
      </c>
      <c r="R224" s="172" t="str">
        <f t="shared" si="36"/>
        <v>A</v>
      </c>
      <c r="S224" s="175">
        <f t="shared" si="37"/>
        <v>1</v>
      </c>
      <c r="T224" s="175">
        <f t="shared" si="38"/>
        <v>1</v>
      </c>
      <c r="U224" s="175">
        <f t="shared" si="39"/>
        <v>0</v>
      </c>
      <c r="V224" s="179" t="str">
        <f t="shared" si="40"/>
        <v>Pontastacus leptodactylus</v>
      </c>
      <c r="W224" s="179" t="str">
        <f t="shared" si="41"/>
        <v>Pontastacus leptodactylus</v>
      </c>
      <c r="X224" s="175">
        <f t="shared" si="42"/>
        <v>0</v>
      </c>
      <c r="Y224" s="175">
        <f t="shared" si="43"/>
        <v>0</v>
      </c>
      <c r="Z224" s="175">
        <f t="shared" si="44"/>
        <v>0</v>
      </c>
      <c r="AA224" s="175">
        <f t="shared" si="45"/>
        <v>0</v>
      </c>
    </row>
    <row r="225" spans="4:27" ht="15" customHeight="1" x14ac:dyDescent="0.25">
      <c r="D225" s="170">
        <v>1</v>
      </c>
      <c r="E225" s="170">
        <f t="shared" si="46"/>
        <v>1</v>
      </c>
      <c r="F225" s="197" t="s">
        <v>508</v>
      </c>
      <c r="G225" s="197" t="s">
        <v>216</v>
      </c>
      <c r="H225" s="197" t="s">
        <v>217</v>
      </c>
      <c r="I225" s="182">
        <v>44483.595717592594</v>
      </c>
      <c r="J225" s="189" t="s">
        <v>112</v>
      </c>
      <c r="K225" s="189" t="s">
        <v>113</v>
      </c>
      <c r="L225" s="190" t="s">
        <v>112</v>
      </c>
      <c r="M225" s="190" t="s">
        <v>113</v>
      </c>
      <c r="N225" s="191">
        <v>2.5089999999999999</v>
      </c>
      <c r="O225" s="192" t="s">
        <v>112</v>
      </c>
      <c r="P225" s="192" t="s">
        <v>113</v>
      </c>
      <c r="Q225" s="193">
        <v>2.335</v>
      </c>
      <c r="R225" s="172" t="str">
        <f t="shared" si="36"/>
        <v>A</v>
      </c>
      <c r="S225" s="175">
        <f t="shared" si="37"/>
        <v>1</v>
      </c>
      <c r="T225" s="175">
        <f t="shared" si="38"/>
        <v>1</v>
      </c>
      <c r="U225" s="175">
        <f t="shared" si="39"/>
        <v>0</v>
      </c>
      <c r="V225" s="179" t="str">
        <f t="shared" si="40"/>
        <v>Pontastacus leptodactylus</v>
      </c>
      <c r="W225" s="179" t="str">
        <f t="shared" si="41"/>
        <v>Pontastacus leptodactylus</v>
      </c>
      <c r="X225" s="175">
        <f t="shared" si="42"/>
        <v>0</v>
      </c>
      <c r="Y225" s="175">
        <f t="shared" si="43"/>
        <v>0</v>
      </c>
      <c r="Z225" s="175">
        <f t="shared" si="44"/>
        <v>0</v>
      </c>
      <c r="AA225" s="175">
        <f t="shared" si="45"/>
        <v>0</v>
      </c>
    </row>
    <row r="226" spans="4:27" ht="15" customHeight="1" x14ac:dyDescent="0.25">
      <c r="D226" s="170">
        <v>1</v>
      </c>
      <c r="E226" s="170">
        <f t="shared" si="46"/>
        <v>1</v>
      </c>
      <c r="F226" s="197" t="s">
        <v>509</v>
      </c>
      <c r="G226" s="197" t="s">
        <v>216</v>
      </c>
      <c r="H226" s="197" t="s">
        <v>217</v>
      </c>
      <c r="I226" s="182">
        <v>44382.545474537037</v>
      </c>
      <c r="J226" s="189" t="s">
        <v>112</v>
      </c>
      <c r="K226" s="189" t="s">
        <v>113</v>
      </c>
      <c r="L226" s="190" t="s">
        <v>112</v>
      </c>
      <c r="M226" s="190" t="s">
        <v>113</v>
      </c>
      <c r="N226" s="191">
        <v>2.41</v>
      </c>
      <c r="O226" s="192" t="s">
        <v>112</v>
      </c>
      <c r="P226" s="192" t="s">
        <v>113</v>
      </c>
      <c r="Q226" s="193">
        <v>2.306</v>
      </c>
      <c r="R226" s="172" t="str">
        <f t="shared" si="36"/>
        <v>A</v>
      </c>
      <c r="S226" s="175">
        <f t="shared" si="37"/>
        <v>1</v>
      </c>
      <c r="T226" s="175">
        <f t="shared" si="38"/>
        <v>1</v>
      </c>
      <c r="U226" s="175">
        <f t="shared" si="39"/>
        <v>0</v>
      </c>
      <c r="V226" s="179" t="str">
        <f t="shared" si="40"/>
        <v>Pontastacus leptodactylus</v>
      </c>
      <c r="W226" s="179" t="str">
        <f t="shared" si="41"/>
        <v>Pontastacus leptodactylus</v>
      </c>
      <c r="X226" s="175">
        <f t="shared" si="42"/>
        <v>0</v>
      </c>
      <c r="Y226" s="175">
        <f t="shared" si="43"/>
        <v>0</v>
      </c>
      <c r="Z226" s="175">
        <f t="shared" si="44"/>
        <v>0</v>
      </c>
      <c r="AA226" s="175">
        <f t="shared" si="45"/>
        <v>0</v>
      </c>
    </row>
    <row r="227" spans="4:27" ht="15" customHeight="1" x14ac:dyDescent="0.25">
      <c r="D227" s="170">
        <v>1</v>
      </c>
      <c r="E227" s="170">
        <f t="shared" si="46"/>
        <v>1</v>
      </c>
      <c r="F227" s="197" t="s">
        <v>510</v>
      </c>
      <c r="G227" s="197" t="s">
        <v>216</v>
      </c>
      <c r="H227" s="197" t="s">
        <v>217</v>
      </c>
      <c r="I227" s="182">
        <v>44382.546157407407</v>
      </c>
      <c r="J227" s="189" t="s">
        <v>112</v>
      </c>
      <c r="K227" s="189" t="s">
        <v>113</v>
      </c>
      <c r="L227" s="190" t="s">
        <v>112</v>
      </c>
      <c r="M227" s="190" t="s">
        <v>113</v>
      </c>
      <c r="N227" s="191">
        <v>2.2930000000000001</v>
      </c>
      <c r="O227" s="192" t="s">
        <v>112</v>
      </c>
      <c r="P227" s="192" t="s">
        <v>113</v>
      </c>
      <c r="Q227" s="193">
        <v>2.274</v>
      </c>
      <c r="R227" s="172" t="str">
        <f t="shared" si="36"/>
        <v>A</v>
      </c>
      <c r="S227" s="175">
        <f t="shared" si="37"/>
        <v>1</v>
      </c>
      <c r="T227" s="175">
        <f t="shared" si="38"/>
        <v>1</v>
      </c>
      <c r="U227" s="175">
        <f t="shared" si="39"/>
        <v>0</v>
      </c>
      <c r="V227" s="179" t="str">
        <f t="shared" si="40"/>
        <v>Pontastacus leptodactylus</v>
      </c>
      <c r="W227" s="179" t="str">
        <f t="shared" si="41"/>
        <v>Pontastacus leptodactylus</v>
      </c>
      <c r="X227" s="175">
        <f t="shared" si="42"/>
        <v>0</v>
      </c>
      <c r="Y227" s="175">
        <f t="shared" si="43"/>
        <v>0</v>
      </c>
      <c r="Z227" s="175">
        <f t="shared" si="44"/>
        <v>0</v>
      </c>
      <c r="AA227" s="175">
        <f t="shared" si="45"/>
        <v>0</v>
      </c>
    </row>
    <row r="228" spans="4:27" ht="15" customHeight="1" x14ac:dyDescent="0.25">
      <c r="D228" s="170">
        <v>1</v>
      </c>
      <c r="E228" s="170">
        <f t="shared" si="46"/>
        <v>1</v>
      </c>
      <c r="F228" s="197" t="s">
        <v>511</v>
      </c>
      <c r="G228" s="197" t="s">
        <v>216</v>
      </c>
      <c r="H228" s="197" t="s">
        <v>217</v>
      </c>
      <c r="I228" s="182">
        <v>44382.546851851854</v>
      </c>
      <c r="J228" s="189" t="s">
        <v>112</v>
      </c>
      <c r="K228" s="189" t="s">
        <v>113</v>
      </c>
      <c r="L228" s="190" t="s">
        <v>112</v>
      </c>
      <c r="M228" s="190" t="s">
        <v>113</v>
      </c>
      <c r="N228" s="191">
        <v>2.1139999999999999</v>
      </c>
      <c r="O228" s="192" t="s">
        <v>112</v>
      </c>
      <c r="P228" s="192" t="s">
        <v>113</v>
      </c>
      <c r="Q228" s="193">
        <v>2.1080000000000001</v>
      </c>
      <c r="R228" s="172" t="str">
        <f t="shared" si="36"/>
        <v>A</v>
      </c>
      <c r="S228" s="175">
        <f t="shared" si="37"/>
        <v>1</v>
      </c>
      <c r="T228" s="175">
        <f t="shared" si="38"/>
        <v>1</v>
      </c>
      <c r="U228" s="175">
        <f t="shared" si="39"/>
        <v>0</v>
      </c>
      <c r="V228" s="179" t="str">
        <f t="shared" si="40"/>
        <v>Pontastacus leptodactylus</v>
      </c>
      <c r="W228" s="179" t="str">
        <f t="shared" si="41"/>
        <v>Pontastacus leptodactylus</v>
      </c>
      <c r="X228" s="175">
        <f t="shared" si="42"/>
        <v>0</v>
      </c>
      <c r="Y228" s="175">
        <f t="shared" si="43"/>
        <v>0</v>
      </c>
      <c r="Z228" s="175">
        <f t="shared" si="44"/>
        <v>0</v>
      </c>
      <c r="AA228" s="175">
        <f t="shared" si="45"/>
        <v>0</v>
      </c>
    </row>
    <row r="229" spans="4:27" ht="15" customHeight="1" x14ac:dyDescent="0.25">
      <c r="D229" s="170">
        <v>1</v>
      </c>
      <c r="E229" s="170">
        <f t="shared" si="46"/>
        <v>1</v>
      </c>
      <c r="F229" s="197" t="s">
        <v>512</v>
      </c>
      <c r="G229" s="197" t="s">
        <v>216</v>
      </c>
      <c r="H229" s="197" t="s">
        <v>217</v>
      </c>
      <c r="I229" s="182">
        <v>44368.552858796298</v>
      </c>
      <c r="J229" s="189" t="s">
        <v>112</v>
      </c>
      <c r="K229" s="189" t="s">
        <v>113</v>
      </c>
      <c r="L229" s="190" t="s">
        <v>112</v>
      </c>
      <c r="M229" s="190" t="s">
        <v>113</v>
      </c>
      <c r="N229" s="191">
        <v>2.492</v>
      </c>
      <c r="O229" s="192" t="s">
        <v>112</v>
      </c>
      <c r="P229" s="192" t="s">
        <v>113</v>
      </c>
      <c r="Q229" s="193">
        <v>2.431</v>
      </c>
      <c r="R229" s="172" t="str">
        <f t="shared" si="36"/>
        <v>A</v>
      </c>
      <c r="S229" s="175">
        <f t="shared" si="37"/>
        <v>1</v>
      </c>
      <c r="T229" s="175">
        <f t="shared" si="38"/>
        <v>1</v>
      </c>
      <c r="U229" s="175">
        <f t="shared" si="39"/>
        <v>0</v>
      </c>
      <c r="V229" s="179" t="str">
        <f t="shared" si="40"/>
        <v>Pontastacus leptodactylus</v>
      </c>
      <c r="W229" s="179" t="str">
        <f t="shared" si="41"/>
        <v>Pontastacus leptodactylus</v>
      </c>
      <c r="X229" s="175">
        <f t="shared" si="42"/>
        <v>0</v>
      </c>
      <c r="Y229" s="175">
        <f t="shared" si="43"/>
        <v>0</v>
      </c>
      <c r="Z229" s="175">
        <f t="shared" si="44"/>
        <v>0</v>
      </c>
      <c r="AA229" s="175">
        <f t="shared" si="45"/>
        <v>0</v>
      </c>
    </row>
    <row r="230" spans="4:27" ht="15" customHeight="1" x14ac:dyDescent="0.25">
      <c r="D230" s="170">
        <v>1</v>
      </c>
      <c r="E230" s="170">
        <f t="shared" si="46"/>
        <v>1</v>
      </c>
      <c r="F230" s="197" t="s">
        <v>513</v>
      </c>
      <c r="G230" s="197" t="s">
        <v>216</v>
      </c>
      <c r="H230" s="197" t="s">
        <v>217</v>
      </c>
      <c r="I230" s="182">
        <v>44368.554016203707</v>
      </c>
      <c r="J230" s="189" t="s">
        <v>112</v>
      </c>
      <c r="K230" s="189" t="s">
        <v>113</v>
      </c>
      <c r="L230" s="190" t="s">
        <v>112</v>
      </c>
      <c r="M230" s="190" t="s">
        <v>113</v>
      </c>
      <c r="N230" s="191">
        <v>2.4889999999999999</v>
      </c>
      <c r="O230" s="192" t="s">
        <v>112</v>
      </c>
      <c r="P230" s="192" t="s">
        <v>113</v>
      </c>
      <c r="Q230" s="193">
        <v>2.472</v>
      </c>
      <c r="R230" s="172" t="str">
        <f t="shared" si="36"/>
        <v>A</v>
      </c>
      <c r="S230" s="175">
        <f t="shared" si="37"/>
        <v>1</v>
      </c>
      <c r="T230" s="175">
        <f t="shared" si="38"/>
        <v>1</v>
      </c>
      <c r="U230" s="175">
        <f t="shared" si="39"/>
        <v>0</v>
      </c>
      <c r="V230" s="179" t="str">
        <f t="shared" si="40"/>
        <v>Pontastacus leptodactylus</v>
      </c>
      <c r="W230" s="179" t="str">
        <f t="shared" si="41"/>
        <v>Pontastacus leptodactylus</v>
      </c>
      <c r="X230" s="175">
        <f t="shared" si="42"/>
        <v>0</v>
      </c>
      <c r="Y230" s="175">
        <f t="shared" si="43"/>
        <v>0</v>
      </c>
      <c r="Z230" s="175">
        <f t="shared" si="44"/>
        <v>0</v>
      </c>
      <c r="AA230" s="175">
        <f t="shared" si="45"/>
        <v>0</v>
      </c>
    </row>
    <row r="231" spans="4:27" ht="15" customHeight="1" x14ac:dyDescent="0.25">
      <c r="D231" s="170">
        <v>1</v>
      </c>
      <c r="E231" s="170">
        <f t="shared" si="46"/>
        <v>1</v>
      </c>
      <c r="F231" s="197" t="s">
        <v>514</v>
      </c>
      <c r="G231" s="197" t="s">
        <v>216</v>
      </c>
      <c r="H231" s="197" t="s">
        <v>217</v>
      </c>
      <c r="I231" s="182">
        <v>44368.5546875</v>
      </c>
      <c r="J231" s="189" t="s">
        <v>112</v>
      </c>
      <c r="K231" s="189" t="s">
        <v>113</v>
      </c>
      <c r="L231" s="190" t="s">
        <v>112</v>
      </c>
      <c r="M231" s="190" t="s">
        <v>113</v>
      </c>
      <c r="N231" s="191">
        <v>2.6110000000000002</v>
      </c>
      <c r="O231" s="192" t="s">
        <v>112</v>
      </c>
      <c r="P231" s="192" t="s">
        <v>113</v>
      </c>
      <c r="Q231" s="193">
        <v>2.4039999999999999</v>
      </c>
      <c r="R231" s="172" t="str">
        <f t="shared" si="36"/>
        <v>A</v>
      </c>
      <c r="S231" s="175">
        <f t="shared" si="37"/>
        <v>1</v>
      </c>
      <c r="T231" s="175">
        <f t="shared" si="38"/>
        <v>1</v>
      </c>
      <c r="U231" s="175">
        <f t="shared" si="39"/>
        <v>0</v>
      </c>
      <c r="V231" s="179" t="str">
        <f t="shared" si="40"/>
        <v>Pontastacus leptodactylus</v>
      </c>
      <c r="W231" s="179" t="str">
        <f t="shared" si="41"/>
        <v>Pontastacus leptodactylus</v>
      </c>
      <c r="X231" s="175">
        <f t="shared" si="42"/>
        <v>0</v>
      </c>
      <c r="Y231" s="175">
        <f t="shared" si="43"/>
        <v>0</v>
      </c>
      <c r="Z231" s="175">
        <f t="shared" si="44"/>
        <v>0</v>
      </c>
      <c r="AA231" s="175">
        <f t="shared" si="45"/>
        <v>0</v>
      </c>
    </row>
    <row r="232" spans="4:27" ht="15" customHeight="1" x14ac:dyDescent="0.25">
      <c r="D232" s="170">
        <v>1</v>
      </c>
      <c r="E232" s="170">
        <f t="shared" si="46"/>
        <v>1</v>
      </c>
      <c r="F232" s="197" t="s">
        <v>515</v>
      </c>
      <c r="G232" s="197" t="s">
        <v>216</v>
      </c>
      <c r="H232" s="197" t="s">
        <v>217</v>
      </c>
      <c r="I232" s="182">
        <v>44368.555833333332</v>
      </c>
      <c r="J232" s="189" t="s">
        <v>112</v>
      </c>
      <c r="K232" s="189" t="s">
        <v>113</v>
      </c>
      <c r="L232" s="190" t="s">
        <v>112</v>
      </c>
      <c r="M232" s="190" t="s">
        <v>113</v>
      </c>
      <c r="N232" s="191">
        <v>2.492</v>
      </c>
      <c r="O232" s="192" t="s">
        <v>112</v>
      </c>
      <c r="P232" s="192" t="s">
        <v>113</v>
      </c>
      <c r="Q232" s="193">
        <v>2.2679999999999998</v>
      </c>
      <c r="R232" s="172" t="str">
        <f t="shared" si="36"/>
        <v>A</v>
      </c>
      <c r="S232" s="175">
        <f t="shared" si="37"/>
        <v>1</v>
      </c>
      <c r="T232" s="175">
        <f t="shared" si="38"/>
        <v>1</v>
      </c>
      <c r="U232" s="175">
        <f t="shared" si="39"/>
        <v>0</v>
      </c>
      <c r="V232" s="179" t="str">
        <f t="shared" si="40"/>
        <v>Pontastacus leptodactylus</v>
      </c>
      <c r="W232" s="179" t="str">
        <f t="shared" si="41"/>
        <v>Pontastacus leptodactylus</v>
      </c>
      <c r="X232" s="175">
        <f t="shared" si="42"/>
        <v>0</v>
      </c>
      <c r="Y232" s="175">
        <f t="shared" si="43"/>
        <v>0</v>
      </c>
      <c r="Z232" s="175">
        <f t="shared" si="44"/>
        <v>0</v>
      </c>
      <c r="AA232" s="175">
        <f t="shared" si="45"/>
        <v>0</v>
      </c>
    </row>
    <row r="233" spans="4:27" ht="15" customHeight="1" x14ac:dyDescent="0.25">
      <c r="D233" s="170">
        <v>1</v>
      </c>
      <c r="E233" s="170">
        <f t="shared" si="46"/>
        <v>1</v>
      </c>
      <c r="F233" s="197" t="s">
        <v>516</v>
      </c>
      <c r="G233" s="197" t="s">
        <v>216</v>
      </c>
      <c r="H233" s="197" t="s">
        <v>217</v>
      </c>
      <c r="I233" s="182">
        <v>44368.556550925925</v>
      </c>
      <c r="J233" s="189" t="s">
        <v>112</v>
      </c>
      <c r="K233" s="189" t="s">
        <v>113</v>
      </c>
      <c r="L233" s="190" t="s">
        <v>112</v>
      </c>
      <c r="M233" s="190" t="s">
        <v>113</v>
      </c>
      <c r="N233" s="191">
        <v>2.5499999999999998</v>
      </c>
      <c r="O233" s="192" t="s">
        <v>112</v>
      </c>
      <c r="P233" s="192" t="s">
        <v>113</v>
      </c>
      <c r="Q233" s="193">
        <v>2.5150000000000001</v>
      </c>
      <c r="R233" s="172" t="str">
        <f t="shared" si="36"/>
        <v>A</v>
      </c>
      <c r="S233" s="175">
        <f t="shared" si="37"/>
        <v>1</v>
      </c>
      <c r="T233" s="175">
        <f t="shared" si="38"/>
        <v>1</v>
      </c>
      <c r="U233" s="175">
        <f t="shared" si="39"/>
        <v>0</v>
      </c>
      <c r="V233" s="179" t="str">
        <f t="shared" si="40"/>
        <v>Pontastacus leptodactylus</v>
      </c>
      <c r="W233" s="179" t="str">
        <f t="shared" si="41"/>
        <v>Pontastacus leptodactylus</v>
      </c>
      <c r="X233" s="175">
        <f t="shared" si="42"/>
        <v>0</v>
      </c>
      <c r="Y233" s="175">
        <f t="shared" si="43"/>
        <v>0</v>
      </c>
      <c r="Z233" s="175">
        <f t="shared" si="44"/>
        <v>0</v>
      </c>
      <c r="AA233" s="175">
        <f t="shared" si="45"/>
        <v>0</v>
      </c>
    </row>
    <row r="234" spans="4:27" ht="15" customHeight="1" x14ac:dyDescent="0.25">
      <c r="D234" s="170">
        <v>1</v>
      </c>
      <c r="E234" s="170">
        <f t="shared" si="46"/>
        <v>1</v>
      </c>
      <c r="F234" s="197" t="s">
        <v>517</v>
      </c>
      <c r="G234" s="197" t="s">
        <v>216</v>
      </c>
      <c r="H234" s="197" t="s">
        <v>217</v>
      </c>
      <c r="I234" s="182">
        <v>44368.557210648149</v>
      </c>
      <c r="J234" s="189" t="s">
        <v>112</v>
      </c>
      <c r="K234" s="189" t="s">
        <v>113</v>
      </c>
      <c r="L234" s="190" t="s">
        <v>112</v>
      </c>
      <c r="M234" s="190" t="s">
        <v>113</v>
      </c>
      <c r="N234" s="191">
        <v>2.5910000000000002</v>
      </c>
      <c r="O234" s="192" t="s">
        <v>112</v>
      </c>
      <c r="P234" s="192" t="s">
        <v>113</v>
      </c>
      <c r="Q234" s="193">
        <v>2.4969999999999999</v>
      </c>
      <c r="R234" s="172" t="str">
        <f t="shared" si="36"/>
        <v>A</v>
      </c>
      <c r="S234" s="175">
        <f t="shared" si="37"/>
        <v>1</v>
      </c>
      <c r="T234" s="175">
        <f t="shared" si="38"/>
        <v>1</v>
      </c>
      <c r="U234" s="175">
        <f t="shared" si="39"/>
        <v>0</v>
      </c>
      <c r="V234" s="179" t="str">
        <f t="shared" si="40"/>
        <v>Pontastacus leptodactylus</v>
      </c>
      <c r="W234" s="179" t="str">
        <f t="shared" si="41"/>
        <v>Pontastacus leptodactylus</v>
      </c>
      <c r="X234" s="175">
        <f t="shared" si="42"/>
        <v>0</v>
      </c>
      <c r="Y234" s="175">
        <f t="shared" si="43"/>
        <v>0</v>
      </c>
      <c r="Z234" s="175">
        <f t="shared" si="44"/>
        <v>0</v>
      </c>
      <c r="AA234" s="175">
        <f t="shared" si="45"/>
        <v>0</v>
      </c>
    </row>
    <row r="235" spans="4:27" ht="15" customHeight="1" x14ac:dyDescent="0.25">
      <c r="D235" s="170">
        <v>1</v>
      </c>
      <c r="E235" s="170">
        <f t="shared" si="46"/>
        <v>1</v>
      </c>
      <c r="F235" s="197" t="s">
        <v>518</v>
      </c>
      <c r="G235" s="197" t="s">
        <v>216</v>
      </c>
      <c r="H235" s="197" t="s">
        <v>217</v>
      </c>
      <c r="I235" s="182">
        <v>44368.557951388888</v>
      </c>
      <c r="J235" s="189" t="s">
        <v>112</v>
      </c>
      <c r="K235" s="189" t="s">
        <v>113</v>
      </c>
      <c r="L235" s="190" t="s">
        <v>112</v>
      </c>
      <c r="M235" s="190" t="s">
        <v>113</v>
      </c>
      <c r="N235" s="191">
        <v>2.617</v>
      </c>
      <c r="O235" s="192" t="s">
        <v>112</v>
      </c>
      <c r="P235" s="192" t="s">
        <v>113</v>
      </c>
      <c r="Q235" s="193">
        <v>2.42</v>
      </c>
      <c r="R235" s="172" t="str">
        <f t="shared" si="36"/>
        <v>A</v>
      </c>
      <c r="S235" s="175">
        <f t="shared" si="37"/>
        <v>1</v>
      </c>
      <c r="T235" s="175">
        <f t="shared" si="38"/>
        <v>1</v>
      </c>
      <c r="U235" s="175">
        <f t="shared" si="39"/>
        <v>0</v>
      </c>
      <c r="V235" s="179" t="str">
        <f t="shared" si="40"/>
        <v>Pontastacus leptodactylus</v>
      </c>
      <c r="W235" s="179" t="str">
        <f t="shared" si="41"/>
        <v>Pontastacus leptodactylus</v>
      </c>
      <c r="X235" s="175">
        <f t="shared" si="42"/>
        <v>0</v>
      </c>
      <c r="Y235" s="175">
        <f t="shared" si="43"/>
        <v>0</v>
      </c>
      <c r="Z235" s="175">
        <f t="shared" si="44"/>
        <v>0</v>
      </c>
      <c r="AA235" s="175">
        <f t="shared" si="45"/>
        <v>0</v>
      </c>
    </row>
    <row r="236" spans="4:27" ht="15" customHeight="1" x14ac:dyDescent="0.25">
      <c r="D236" s="170">
        <v>1</v>
      </c>
      <c r="E236" s="170">
        <f t="shared" si="46"/>
        <v>1</v>
      </c>
      <c r="F236" s="197" t="s">
        <v>519</v>
      </c>
      <c r="G236" s="197" t="s">
        <v>216</v>
      </c>
      <c r="H236" s="197" t="s">
        <v>217</v>
      </c>
      <c r="I236" s="182">
        <v>44368.559363425928</v>
      </c>
      <c r="J236" s="189" t="s">
        <v>112</v>
      </c>
      <c r="K236" s="189" t="s">
        <v>113</v>
      </c>
      <c r="L236" s="190" t="s">
        <v>112</v>
      </c>
      <c r="M236" s="190" t="s">
        <v>113</v>
      </c>
      <c r="N236" s="191">
        <v>2.29</v>
      </c>
      <c r="O236" s="192" t="s">
        <v>112</v>
      </c>
      <c r="P236" s="192" t="s">
        <v>113</v>
      </c>
      <c r="Q236" s="193">
        <v>2.25</v>
      </c>
      <c r="R236" s="172" t="str">
        <f t="shared" si="36"/>
        <v>A</v>
      </c>
      <c r="S236" s="175">
        <f t="shared" si="37"/>
        <v>1</v>
      </c>
      <c r="T236" s="175">
        <f t="shared" si="38"/>
        <v>1</v>
      </c>
      <c r="U236" s="175">
        <f t="shared" si="39"/>
        <v>0</v>
      </c>
      <c r="V236" s="179" t="str">
        <f t="shared" si="40"/>
        <v>Pontastacus leptodactylus</v>
      </c>
      <c r="W236" s="179" t="str">
        <f t="shared" si="41"/>
        <v>Pontastacus leptodactylus</v>
      </c>
      <c r="X236" s="175">
        <f t="shared" si="42"/>
        <v>0</v>
      </c>
      <c r="Y236" s="175">
        <f t="shared" si="43"/>
        <v>0</v>
      </c>
      <c r="Z236" s="175">
        <f t="shared" si="44"/>
        <v>0</v>
      </c>
      <c r="AA236" s="175">
        <f t="shared" si="45"/>
        <v>0</v>
      </c>
    </row>
    <row r="237" spans="4:27" ht="15" customHeight="1" x14ac:dyDescent="0.25">
      <c r="D237" s="170">
        <v>1</v>
      </c>
      <c r="E237" s="170">
        <f t="shared" si="46"/>
        <v>1</v>
      </c>
      <c r="F237" s="197" t="s">
        <v>520</v>
      </c>
      <c r="G237" s="197" t="s">
        <v>216</v>
      </c>
      <c r="H237" s="197" t="s">
        <v>217</v>
      </c>
      <c r="I237" s="182">
        <v>44368.56077546296</v>
      </c>
      <c r="J237" s="189" t="s">
        <v>112</v>
      </c>
      <c r="K237" s="189" t="s">
        <v>113</v>
      </c>
      <c r="L237" s="190" t="s">
        <v>112</v>
      </c>
      <c r="M237" s="190" t="s">
        <v>113</v>
      </c>
      <c r="N237" s="191">
        <v>2.7679999999999998</v>
      </c>
      <c r="O237" s="192" t="s">
        <v>112</v>
      </c>
      <c r="P237" s="192" t="s">
        <v>113</v>
      </c>
      <c r="Q237" s="193">
        <v>2.4649999999999999</v>
      </c>
      <c r="R237" s="172" t="str">
        <f t="shared" si="36"/>
        <v>A</v>
      </c>
      <c r="S237" s="175">
        <f t="shared" si="37"/>
        <v>1</v>
      </c>
      <c r="T237" s="175">
        <f t="shared" si="38"/>
        <v>1</v>
      </c>
      <c r="U237" s="175">
        <f t="shared" si="39"/>
        <v>0</v>
      </c>
      <c r="V237" s="179" t="str">
        <f t="shared" si="40"/>
        <v>Pontastacus leptodactylus</v>
      </c>
      <c r="W237" s="179" t="str">
        <f t="shared" si="41"/>
        <v>Pontastacus leptodactylus</v>
      </c>
      <c r="X237" s="175">
        <f t="shared" si="42"/>
        <v>0</v>
      </c>
      <c r="Y237" s="175">
        <f t="shared" si="43"/>
        <v>0</v>
      </c>
      <c r="Z237" s="175">
        <f t="shared" si="44"/>
        <v>0</v>
      </c>
      <c r="AA237" s="175">
        <f t="shared" si="45"/>
        <v>0</v>
      </c>
    </row>
    <row r="238" spans="4:27" ht="15" customHeight="1" x14ac:dyDescent="0.25">
      <c r="D238" s="170">
        <v>1</v>
      </c>
      <c r="E238" s="170">
        <f t="shared" si="46"/>
        <v>1</v>
      </c>
      <c r="F238" s="197" t="s">
        <v>521</v>
      </c>
      <c r="G238" s="197" t="s">
        <v>216</v>
      </c>
      <c r="H238" s="197" t="s">
        <v>217</v>
      </c>
      <c r="I238" s="182">
        <v>44368.561157407406</v>
      </c>
      <c r="J238" s="189" t="s">
        <v>112</v>
      </c>
      <c r="K238" s="189" t="s">
        <v>113</v>
      </c>
      <c r="L238" s="190" t="s">
        <v>112</v>
      </c>
      <c r="M238" s="190" t="s">
        <v>113</v>
      </c>
      <c r="N238" s="191">
        <v>2.6160000000000001</v>
      </c>
      <c r="O238" s="192" t="s">
        <v>112</v>
      </c>
      <c r="P238" s="192" t="s">
        <v>113</v>
      </c>
      <c r="Q238" s="193">
        <v>2.4470000000000001</v>
      </c>
      <c r="R238" s="172" t="str">
        <f t="shared" si="36"/>
        <v>A</v>
      </c>
      <c r="S238" s="175">
        <f t="shared" si="37"/>
        <v>1</v>
      </c>
      <c r="T238" s="175">
        <f t="shared" si="38"/>
        <v>1</v>
      </c>
      <c r="U238" s="175">
        <f t="shared" si="39"/>
        <v>0</v>
      </c>
      <c r="V238" s="179" t="str">
        <f t="shared" si="40"/>
        <v>Pontastacus leptodactylus</v>
      </c>
      <c r="W238" s="179" t="str">
        <f t="shared" si="41"/>
        <v>Pontastacus leptodactylus</v>
      </c>
      <c r="X238" s="175">
        <f t="shared" si="42"/>
        <v>0</v>
      </c>
      <c r="Y238" s="175">
        <f t="shared" si="43"/>
        <v>0</v>
      </c>
      <c r="Z238" s="175">
        <f t="shared" si="44"/>
        <v>0</v>
      </c>
      <c r="AA238" s="175">
        <f t="shared" si="45"/>
        <v>0</v>
      </c>
    </row>
    <row r="239" spans="4:27" ht="15" customHeight="1" x14ac:dyDescent="0.25">
      <c r="D239" s="170">
        <v>1</v>
      </c>
      <c r="E239" s="170">
        <f t="shared" si="46"/>
        <v>1</v>
      </c>
      <c r="F239" s="197" t="s">
        <v>522</v>
      </c>
      <c r="G239" s="197" t="s">
        <v>216</v>
      </c>
      <c r="H239" s="197" t="s">
        <v>217</v>
      </c>
      <c r="I239" s="182">
        <v>44477.469537037039</v>
      </c>
      <c r="J239" s="189" t="s">
        <v>112</v>
      </c>
      <c r="K239" s="189" t="s">
        <v>113</v>
      </c>
      <c r="L239" s="190" t="s">
        <v>112</v>
      </c>
      <c r="M239" s="190" t="s">
        <v>113</v>
      </c>
      <c r="N239" s="191">
        <v>2.1240000000000001</v>
      </c>
      <c r="O239" s="192" t="s">
        <v>112</v>
      </c>
      <c r="P239" s="192" t="s">
        <v>113</v>
      </c>
      <c r="Q239" s="193">
        <v>2.0790000000000002</v>
      </c>
      <c r="R239" s="172" t="str">
        <f t="shared" si="36"/>
        <v>A</v>
      </c>
      <c r="S239" s="175">
        <f t="shared" si="37"/>
        <v>1</v>
      </c>
      <c r="T239" s="175">
        <f t="shared" si="38"/>
        <v>1</v>
      </c>
      <c r="U239" s="175">
        <f t="shared" si="39"/>
        <v>0</v>
      </c>
      <c r="V239" s="179" t="str">
        <f t="shared" si="40"/>
        <v>Pontastacus leptodactylus</v>
      </c>
      <c r="W239" s="179" t="str">
        <f t="shared" si="41"/>
        <v>Pontastacus leptodactylus</v>
      </c>
      <c r="X239" s="175">
        <f t="shared" si="42"/>
        <v>0</v>
      </c>
      <c r="Y239" s="175">
        <f t="shared" si="43"/>
        <v>0</v>
      </c>
      <c r="Z239" s="175">
        <f t="shared" si="44"/>
        <v>0</v>
      </c>
      <c r="AA239" s="175">
        <f t="shared" si="45"/>
        <v>0</v>
      </c>
    </row>
    <row r="240" spans="4:27" ht="15" customHeight="1" x14ac:dyDescent="0.25">
      <c r="D240" s="170">
        <v>1</v>
      </c>
      <c r="E240" s="170">
        <f t="shared" si="46"/>
        <v>1</v>
      </c>
      <c r="F240" s="197" t="s">
        <v>523</v>
      </c>
      <c r="G240" s="197" t="s">
        <v>216</v>
      </c>
      <c r="H240" s="197" t="s">
        <v>217</v>
      </c>
      <c r="I240" s="182">
        <v>44382.392465277779</v>
      </c>
      <c r="J240" s="189" t="s">
        <v>112</v>
      </c>
      <c r="K240" s="189" t="s">
        <v>113</v>
      </c>
      <c r="L240" s="190" t="s">
        <v>112</v>
      </c>
      <c r="M240" s="190" t="s">
        <v>113</v>
      </c>
      <c r="N240" s="191">
        <v>2.677</v>
      </c>
      <c r="O240" s="192" t="s">
        <v>112</v>
      </c>
      <c r="P240" s="192" t="s">
        <v>113</v>
      </c>
      <c r="Q240" s="193">
        <v>2.4940000000000002</v>
      </c>
      <c r="R240" s="172" t="str">
        <f t="shared" si="36"/>
        <v>A</v>
      </c>
      <c r="S240" s="175">
        <f t="shared" si="37"/>
        <v>1</v>
      </c>
      <c r="T240" s="175">
        <f t="shared" si="38"/>
        <v>1</v>
      </c>
      <c r="U240" s="175">
        <f t="shared" si="39"/>
        <v>0</v>
      </c>
      <c r="V240" s="179" t="str">
        <f t="shared" si="40"/>
        <v>Pontastacus leptodactylus</v>
      </c>
      <c r="W240" s="179" t="str">
        <f t="shared" si="41"/>
        <v>Pontastacus leptodactylus</v>
      </c>
      <c r="X240" s="175">
        <f t="shared" si="42"/>
        <v>0</v>
      </c>
      <c r="Y240" s="175">
        <f t="shared" si="43"/>
        <v>0</v>
      </c>
      <c r="Z240" s="175">
        <f t="shared" si="44"/>
        <v>0</v>
      </c>
      <c r="AA240" s="175">
        <f t="shared" si="45"/>
        <v>0</v>
      </c>
    </row>
    <row r="241" spans="4:27" ht="15" customHeight="1" x14ac:dyDescent="0.25">
      <c r="D241" s="170">
        <v>1</v>
      </c>
      <c r="E241" s="170">
        <f t="shared" si="46"/>
        <v>1</v>
      </c>
      <c r="F241" s="197" t="s">
        <v>524</v>
      </c>
      <c r="G241" s="197" t="s">
        <v>216</v>
      </c>
      <c r="H241" s="197" t="s">
        <v>217</v>
      </c>
      <c r="I241" s="182">
        <v>44382.393414351849</v>
      </c>
      <c r="J241" s="189" t="s">
        <v>112</v>
      </c>
      <c r="K241" s="189" t="s">
        <v>113</v>
      </c>
      <c r="L241" s="190" t="s">
        <v>112</v>
      </c>
      <c r="M241" s="190" t="s">
        <v>113</v>
      </c>
      <c r="N241" s="191">
        <v>2.3650000000000002</v>
      </c>
      <c r="O241" s="192" t="s">
        <v>112</v>
      </c>
      <c r="P241" s="192" t="s">
        <v>113</v>
      </c>
      <c r="Q241" s="193">
        <v>2.2559999999999998</v>
      </c>
      <c r="R241" s="172" t="str">
        <f t="shared" si="36"/>
        <v>A</v>
      </c>
      <c r="S241" s="175">
        <f t="shared" si="37"/>
        <v>1</v>
      </c>
      <c r="T241" s="175">
        <f t="shared" si="38"/>
        <v>1</v>
      </c>
      <c r="U241" s="175">
        <f t="shared" si="39"/>
        <v>0</v>
      </c>
      <c r="V241" s="179" t="str">
        <f t="shared" si="40"/>
        <v>Pontastacus leptodactylus</v>
      </c>
      <c r="W241" s="179" t="str">
        <f t="shared" si="41"/>
        <v>Pontastacus leptodactylus</v>
      </c>
      <c r="X241" s="175">
        <f t="shared" si="42"/>
        <v>0</v>
      </c>
      <c r="Y241" s="175">
        <f t="shared" si="43"/>
        <v>0</v>
      </c>
      <c r="Z241" s="175">
        <f t="shared" si="44"/>
        <v>0</v>
      </c>
      <c r="AA241" s="175">
        <f t="shared" si="45"/>
        <v>0</v>
      </c>
    </row>
    <row r="242" spans="4:27" ht="15" customHeight="1" x14ac:dyDescent="0.25">
      <c r="D242" s="170">
        <v>1</v>
      </c>
      <c r="E242" s="170">
        <f t="shared" si="46"/>
        <v>1</v>
      </c>
      <c r="F242" s="197" t="s">
        <v>525</v>
      </c>
      <c r="G242" s="197" t="s">
        <v>216</v>
      </c>
      <c r="H242" s="197" t="s">
        <v>217</v>
      </c>
      <c r="I242" s="182">
        <v>44382.39398148148</v>
      </c>
      <c r="J242" s="189" t="s">
        <v>112</v>
      </c>
      <c r="K242" s="189" t="s">
        <v>113</v>
      </c>
      <c r="L242" s="190" t="s">
        <v>112</v>
      </c>
      <c r="M242" s="190" t="s">
        <v>113</v>
      </c>
      <c r="N242" s="191">
        <v>2.516</v>
      </c>
      <c r="O242" s="192" t="s">
        <v>112</v>
      </c>
      <c r="P242" s="192" t="s">
        <v>113</v>
      </c>
      <c r="Q242" s="193">
        <v>2.3410000000000002</v>
      </c>
      <c r="R242" s="172" t="str">
        <f t="shared" si="36"/>
        <v>A</v>
      </c>
      <c r="S242" s="175">
        <f t="shared" si="37"/>
        <v>1</v>
      </c>
      <c r="T242" s="175">
        <f t="shared" si="38"/>
        <v>1</v>
      </c>
      <c r="U242" s="175">
        <f t="shared" si="39"/>
        <v>0</v>
      </c>
      <c r="V242" s="179" t="str">
        <f t="shared" si="40"/>
        <v>Pontastacus leptodactylus</v>
      </c>
      <c r="W242" s="179" t="str">
        <f t="shared" si="41"/>
        <v>Pontastacus leptodactylus</v>
      </c>
      <c r="X242" s="175">
        <f t="shared" si="42"/>
        <v>0</v>
      </c>
      <c r="Y242" s="175">
        <f t="shared" si="43"/>
        <v>0</v>
      </c>
      <c r="Z242" s="175">
        <f t="shared" si="44"/>
        <v>0</v>
      </c>
      <c r="AA242" s="175">
        <f t="shared" si="45"/>
        <v>0</v>
      </c>
    </row>
    <row r="243" spans="4:27" ht="15" customHeight="1" x14ac:dyDescent="0.25">
      <c r="D243" s="170">
        <v>1</v>
      </c>
      <c r="E243" s="170">
        <f t="shared" si="46"/>
        <v>1</v>
      </c>
      <c r="F243" s="197" t="s">
        <v>526</v>
      </c>
      <c r="G243" s="197" t="s">
        <v>216</v>
      </c>
      <c r="H243" s="197" t="s">
        <v>217</v>
      </c>
      <c r="I243" s="182">
        <v>44391.637199074074</v>
      </c>
      <c r="J243" s="189" t="s">
        <v>112</v>
      </c>
      <c r="K243" s="189" t="s">
        <v>113</v>
      </c>
      <c r="L243" s="190" t="s">
        <v>112</v>
      </c>
      <c r="M243" s="190" t="s">
        <v>113</v>
      </c>
      <c r="N243" s="191">
        <v>2.4929999999999999</v>
      </c>
      <c r="O243" s="192" t="s">
        <v>112</v>
      </c>
      <c r="P243" s="192" t="s">
        <v>113</v>
      </c>
      <c r="Q243" s="193">
        <v>2.3849999999999998</v>
      </c>
      <c r="R243" s="172" t="str">
        <f t="shared" si="36"/>
        <v>A</v>
      </c>
      <c r="S243" s="175">
        <f t="shared" si="37"/>
        <v>1</v>
      </c>
      <c r="T243" s="175">
        <f t="shared" si="38"/>
        <v>1</v>
      </c>
      <c r="U243" s="175">
        <f t="shared" si="39"/>
        <v>0</v>
      </c>
      <c r="V243" s="179" t="str">
        <f t="shared" si="40"/>
        <v>Pontastacus leptodactylus</v>
      </c>
      <c r="W243" s="179" t="str">
        <f t="shared" si="41"/>
        <v>Pontastacus leptodactylus</v>
      </c>
      <c r="X243" s="175">
        <f t="shared" si="42"/>
        <v>0</v>
      </c>
      <c r="Y243" s="175">
        <f t="shared" si="43"/>
        <v>0</v>
      </c>
      <c r="Z243" s="175">
        <f t="shared" si="44"/>
        <v>0</v>
      </c>
      <c r="AA243" s="175">
        <f t="shared" si="45"/>
        <v>0</v>
      </c>
    </row>
    <row r="244" spans="4:27" ht="15" customHeight="1" x14ac:dyDescent="0.25">
      <c r="D244" s="170">
        <v>1</v>
      </c>
      <c r="E244" s="170">
        <f t="shared" si="46"/>
        <v>1</v>
      </c>
      <c r="F244" s="197" t="s">
        <v>527</v>
      </c>
      <c r="G244" s="197" t="s">
        <v>216</v>
      </c>
      <c r="H244" s="197" t="s">
        <v>217</v>
      </c>
      <c r="I244" s="182">
        <v>44391.637488425928</v>
      </c>
      <c r="J244" s="189" t="s">
        <v>112</v>
      </c>
      <c r="K244" s="189" t="s">
        <v>113</v>
      </c>
      <c r="L244" s="190" t="s">
        <v>112</v>
      </c>
      <c r="M244" s="190" t="s">
        <v>113</v>
      </c>
      <c r="N244" s="191">
        <v>2.5299999999999998</v>
      </c>
      <c r="O244" s="192" t="s">
        <v>112</v>
      </c>
      <c r="P244" s="192" t="s">
        <v>113</v>
      </c>
      <c r="Q244" s="193">
        <v>2.4870000000000001</v>
      </c>
      <c r="R244" s="172" t="str">
        <f t="shared" si="36"/>
        <v>A</v>
      </c>
      <c r="S244" s="175">
        <f t="shared" si="37"/>
        <v>1</v>
      </c>
      <c r="T244" s="175">
        <f t="shared" si="38"/>
        <v>1</v>
      </c>
      <c r="U244" s="175">
        <f t="shared" si="39"/>
        <v>0</v>
      </c>
      <c r="V244" s="179" t="str">
        <f t="shared" si="40"/>
        <v>Pontastacus leptodactylus</v>
      </c>
      <c r="W244" s="179" t="str">
        <f t="shared" si="41"/>
        <v>Pontastacus leptodactylus</v>
      </c>
      <c r="X244" s="175">
        <f t="shared" si="42"/>
        <v>0</v>
      </c>
      <c r="Y244" s="175">
        <f t="shared" si="43"/>
        <v>0</v>
      </c>
      <c r="Z244" s="175">
        <f t="shared" si="44"/>
        <v>0</v>
      </c>
      <c r="AA244" s="175">
        <f t="shared" si="45"/>
        <v>0</v>
      </c>
    </row>
    <row r="245" spans="4:27" ht="15" customHeight="1" x14ac:dyDescent="0.25">
      <c r="D245" s="170">
        <v>1</v>
      </c>
      <c r="E245" s="170">
        <f t="shared" si="46"/>
        <v>1</v>
      </c>
      <c r="F245" s="197" t="s">
        <v>528</v>
      </c>
      <c r="G245" s="197" t="s">
        <v>216</v>
      </c>
      <c r="H245" s="197" t="s">
        <v>217</v>
      </c>
      <c r="I245" s="182">
        <v>44382.396261574075</v>
      </c>
      <c r="J245" s="189" t="s">
        <v>112</v>
      </c>
      <c r="K245" s="189" t="s">
        <v>113</v>
      </c>
      <c r="L245" s="190" t="s">
        <v>112</v>
      </c>
      <c r="M245" s="190" t="s">
        <v>113</v>
      </c>
      <c r="N245" s="191">
        <v>2.44</v>
      </c>
      <c r="O245" s="192" t="s">
        <v>112</v>
      </c>
      <c r="P245" s="192" t="s">
        <v>113</v>
      </c>
      <c r="Q245" s="193">
        <v>2.3769999999999998</v>
      </c>
      <c r="R245" s="172" t="str">
        <f t="shared" si="36"/>
        <v>A</v>
      </c>
      <c r="S245" s="175">
        <f t="shared" si="37"/>
        <v>1</v>
      </c>
      <c r="T245" s="175">
        <f t="shared" si="38"/>
        <v>1</v>
      </c>
      <c r="U245" s="175">
        <f t="shared" si="39"/>
        <v>0</v>
      </c>
      <c r="V245" s="179" t="str">
        <f t="shared" si="40"/>
        <v>Pontastacus leptodactylus</v>
      </c>
      <c r="W245" s="179" t="str">
        <f t="shared" si="41"/>
        <v>Pontastacus leptodactylus</v>
      </c>
      <c r="X245" s="175">
        <f t="shared" si="42"/>
        <v>0</v>
      </c>
      <c r="Y245" s="175">
        <f t="shared" si="43"/>
        <v>0</v>
      </c>
      <c r="Z245" s="175">
        <f t="shared" si="44"/>
        <v>0</v>
      </c>
      <c r="AA245" s="175">
        <f t="shared" si="45"/>
        <v>0</v>
      </c>
    </row>
    <row r="246" spans="4:27" ht="15" customHeight="1" x14ac:dyDescent="0.25">
      <c r="D246" s="170">
        <v>1</v>
      </c>
      <c r="E246" s="170">
        <f t="shared" si="46"/>
        <v>1</v>
      </c>
      <c r="F246" s="197" t="s">
        <v>529</v>
      </c>
      <c r="G246" s="197" t="s">
        <v>216</v>
      </c>
      <c r="H246" s="197" t="s">
        <v>217</v>
      </c>
      <c r="I246" s="182">
        <v>44382.54074074074</v>
      </c>
      <c r="J246" s="189" t="s">
        <v>112</v>
      </c>
      <c r="K246" s="189" t="s">
        <v>113</v>
      </c>
      <c r="L246" s="190" t="s">
        <v>112</v>
      </c>
      <c r="M246" s="190" t="s">
        <v>113</v>
      </c>
      <c r="N246" s="191">
        <v>2.4990000000000001</v>
      </c>
      <c r="O246" s="192" t="s">
        <v>112</v>
      </c>
      <c r="P246" s="192" t="s">
        <v>113</v>
      </c>
      <c r="Q246" s="193">
        <v>2.4420000000000002</v>
      </c>
      <c r="R246" s="172" t="str">
        <f t="shared" si="36"/>
        <v>A</v>
      </c>
      <c r="S246" s="175">
        <f t="shared" si="37"/>
        <v>1</v>
      </c>
      <c r="T246" s="175">
        <f t="shared" si="38"/>
        <v>1</v>
      </c>
      <c r="U246" s="175">
        <f t="shared" si="39"/>
        <v>0</v>
      </c>
      <c r="V246" s="179" t="str">
        <f t="shared" si="40"/>
        <v>Pontastacus leptodactylus</v>
      </c>
      <c r="W246" s="179" t="str">
        <f t="shared" si="41"/>
        <v>Pontastacus leptodactylus</v>
      </c>
      <c r="X246" s="175">
        <f t="shared" si="42"/>
        <v>0</v>
      </c>
      <c r="Y246" s="175">
        <f t="shared" si="43"/>
        <v>0</v>
      </c>
      <c r="Z246" s="175">
        <f t="shared" si="44"/>
        <v>0</v>
      </c>
      <c r="AA246" s="175">
        <f t="shared" si="45"/>
        <v>0</v>
      </c>
    </row>
    <row r="247" spans="4:27" ht="15" customHeight="1" x14ac:dyDescent="0.25">
      <c r="D247" s="170">
        <v>1</v>
      </c>
      <c r="E247" s="170">
        <f t="shared" si="46"/>
        <v>1</v>
      </c>
      <c r="F247" s="197" t="s">
        <v>530</v>
      </c>
      <c r="G247" s="197" t="s">
        <v>216</v>
      </c>
      <c r="H247" s="197" t="s">
        <v>217</v>
      </c>
      <c r="I247" s="182">
        <v>44382.541400462964</v>
      </c>
      <c r="J247" s="189" t="s">
        <v>112</v>
      </c>
      <c r="K247" s="189" t="s">
        <v>113</v>
      </c>
      <c r="L247" s="190" t="s">
        <v>112</v>
      </c>
      <c r="M247" s="190" t="s">
        <v>113</v>
      </c>
      <c r="N247" s="191">
        <v>2.5299999999999998</v>
      </c>
      <c r="O247" s="192" t="s">
        <v>112</v>
      </c>
      <c r="P247" s="192" t="s">
        <v>113</v>
      </c>
      <c r="Q247" s="193">
        <v>1.9350000000000001</v>
      </c>
      <c r="R247" s="172" t="str">
        <f t="shared" si="36"/>
        <v>A</v>
      </c>
      <c r="S247" s="175">
        <f t="shared" si="37"/>
        <v>1</v>
      </c>
      <c r="T247" s="175">
        <f t="shared" si="38"/>
        <v>1</v>
      </c>
      <c r="U247" s="175">
        <f t="shared" si="39"/>
        <v>0</v>
      </c>
      <c r="V247" s="179" t="str">
        <f t="shared" si="40"/>
        <v>Pontastacus leptodactylus</v>
      </c>
      <c r="W247" s="179" t="str">
        <f t="shared" si="41"/>
        <v>Pontastacus leptodactylus</v>
      </c>
      <c r="X247" s="175">
        <f t="shared" si="42"/>
        <v>0</v>
      </c>
      <c r="Y247" s="175">
        <f t="shared" si="43"/>
        <v>0</v>
      </c>
      <c r="Z247" s="175">
        <f t="shared" si="44"/>
        <v>0</v>
      </c>
      <c r="AA247" s="175">
        <f t="shared" si="45"/>
        <v>0</v>
      </c>
    </row>
    <row r="248" spans="4:27" ht="15" customHeight="1" x14ac:dyDescent="0.25">
      <c r="D248" s="170">
        <v>1</v>
      </c>
      <c r="E248" s="170">
        <f t="shared" si="46"/>
        <v>1</v>
      </c>
      <c r="F248" s="197" t="s">
        <v>531</v>
      </c>
      <c r="G248" s="197" t="s">
        <v>216</v>
      </c>
      <c r="H248" s="197" t="s">
        <v>217</v>
      </c>
      <c r="I248" s="182">
        <v>44382.398831018516</v>
      </c>
      <c r="J248" s="189" t="s">
        <v>112</v>
      </c>
      <c r="K248" s="189" t="s">
        <v>113</v>
      </c>
      <c r="L248" s="190" t="s">
        <v>112</v>
      </c>
      <c r="M248" s="190" t="s">
        <v>113</v>
      </c>
      <c r="N248" s="191">
        <v>2.3090000000000002</v>
      </c>
      <c r="O248" s="192" t="s">
        <v>112</v>
      </c>
      <c r="P248" s="192" t="s">
        <v>113</v>
      </c>
      <c r="Q248" s="193">
        <v>2.3090000000000002</v>
      </c>
      <c r="R248" s="172" t="str">
        <f t="shared" si="36"/>
        <v>A</v>
      </c>
      <c r="S248" s="175">
        <f t="shared" si="37"/>
        <v>1</v>
      </c>
      <c r="T248" s="175">
        <f t="shared" si="38"/>
        <v>1</v>
      </c>
      <c r="U248" s="175">
        <f t="shared" si="39"/>
        <v>0</v>
      </c>
      <c r="V248" s="179" t="str">
        <f t="shared" si="40"/>
        <v>Pontastacus leptodactylus</v>
      </c>
      <c r="W248" s="179" t="str">
        <f t="shared" si="41"/>
        <v>Pontastacus leptodactylus</v>
      </c>
      <c r="X248" s="175">
        <f t="shared" si="42"/>
        <v>0</v>
      </c>
      <c r="Y248" s="175">
        <f t="shared" si="43"/>
        <v>0</v>
      </c>
      <c r="Z248" s="175">
        <f t="shared" si="44"/>
        <v>0</v>
      </c>
      <c r="AA248" s="175">
        <f t="shared" si="45"/>
        <v>0</v>
      </c>
    </row>
    <row r="249" spans="4:27" ht="15" customHeight="1" x14ac:dyDescent="0.25">
      <c r="D249" s="170">
        <v>1</v>
      </c>
      <c r="E249" s="170">
        <f t="shared" si="46"/>
        <v>1</v>
      </c>
      <c r="F249" s="197" t="s">
        <v>532</v>
      </c>
      <c r="G249" s="197" t="s">
        <v>216</v>
      </c>
      <c r="H249" s="197" t="s">
        <v>217</v>
      </c>
      <c r="I249" s="182">
        <v>44477.473622685182</v>
      </c>
      <c r="J249" s="189" t="s">
        <v>121</v>
      </c>
      <c r="K249" s="189" t="s">
        <v>122</v>
      </c>
      <c r="L249" s="190" t="s">
        <v>121</v>
      </c>
      <c r="M249" s="190" t="s">
        <v>122</v>
      </c>
      <c r="N249" s="191">
        <v>2.5739999999999998</v>
      </c>
      <c r="O249" s="192" t="s">
        <v>130</v>
      </c>
      <c r="P249" s="192" t="s">
        <v>131</v>
      </c>
      <c r="Q249" s="193">
        <v>1.151</v>
      </c>
      <c r="R249" s="172" t="str">
        <f t="shared" si="36"/>
        <v>A</v>
      </c>
      <c r="S249" s="175">
        <f t="shared" si="37"/>
        <v>1</v>
      </c>
      <c r="T249" s="175">
        <f t="shared" si="38"/>
        <v>1</v>
      </c>
      <c r="U249" s="175">
        <f t="shared" si="39"/>
        <v>0</v>
      </c>
      <c r="V249" s="179" t="str">
        <f t="shared" si="40"/>
        <v>Procambarus clarkii</v>
      </c>
      <c r="W249" s="179" t="str">
        <f t="shared" si="41"/>
        <v>Columba livia</v>
      </c>
      <c r="X249" s="175">
        <f t="shared" si="42"/>
        <v>0</v>
      </c>
      <c r="Y249" s="175">
        <f t="shared" si="43"/>
        <v>0</v>
      </c>
      <c r="Z249" s="175">
        <f t="shared" si="44"/>
        <v>0</v>
      </c>
      <c r="AA249" s="175">
        <f t="shared" si="45"/>
        <v>0</v>
      </c>
    </row>
    <row r="250" spans="4:27" ht="15" customHeight="1" x14ac:dyDescent="0.25">
      <c r="D250" s="170">
        <v>1</v>
      </c>
      <c r="E250" s="170">
        <f t="shared" si="46"/>
        <v>1</v>
      </c>
      <c r="F250" s="197" t="s">
        <v>533</v>
      </c>
      <c r="G250" s="197" t="s">
        <v>216</v>
      </c>
      <c r="H250" s="197" t="s">
        <v>217</v>
      </c>
      <c r="I250" s="182">
        <v>44364.559907407405</v>
      </c>
      <c r="J250" s="189" t="s">
        <v>121</v>
      </c>
      <c r="K250" s="189" t="s">
        <v>122</v>
      </c>
      <c r="L250" s="190" t="s">
        <v>121</v>
      </c>
      <c r="M250" s="190" t="s">
        <v>122</v>
      </c>
      <c r="N250" s="191">
        <v>2.3570000000000002</v>
      </c>
      <c r="O250" s="192" t="s">
        <v>121</v>
      </c>
      <c r="P250" s="192" t="s">
        <v>122</v>
      </c>
      <c r="Q250" s="193">
        <v>1.474</v>
      </c>
      <c r="R250" s="172" t="str">
        <f t="shared" si="36"/>
        <v>A</v>
      </c>
      <c r="S250" s="175">
        <f t="shared" si="37"/>
        <v>1</v>
      </c>
      <c r="T250" s="175">
        <f t="shared" si="38"/>
        <v>1</v>
      </c>
      <c r="U250" s="175">
        <f t="shared" si="39"/>
        <v>0</v>
      </c>
      <c r="V250" s="179" t="str">
        <f t="shared" si="40"/>
        <v>Procambarus clarkii</v>
      </c>
      <c r="W250" s="179" t="str">
        <f t="shared" si="41"/>
        <v>Procambarus clarkii</v>
      </c>
      <c r="X250" s="175">
        <f t="shared" si="42"/>
        <v>0</v>
      </c>
      <c r="Y250" s="175">
        <f t="shared" si="43"/>
        <v>0</v>
      </c>
      <c r="Z250" s="175">
        <f t="shared" si="44"/>
        <v>0</v>
      </c>
      <c r="AA250" s="175">
        <f t="shared" si="45"/>
        <v>0</v>
      </c>
    </row>
    <row r="251" spans="4:27" ht="15" customHeight="1" x14ac:dyDescent="0.25">
      <c r="D251" s="170">
        <v>1</v>
      </c>
      <c r="E251" s="170">
        <f t="shared" si="46"/>
        <v>1</v>
      </c>
      <c r="F251" s="197" t="s">
        <v>534</v>
      </c>
      <c r="G251" s="197" t="s">
        <v>216</v>
      </c>
      <c r="H251" s="197" t="s">
        <v>217</v>
      </c>
      <c r="I251" s="182">
        <v>44364.562013888892</v>
      </c>
      <c r="J251" s="189" t="s">
        <v>121</v>
      </c>
      <c r="K251" s="189" t="s">
        <v>122</v>
      </c>
      <c r="L251" s="190" t="s">
        <v>121</v>
      </c>
      <c r="M251" s="190" t="s">
        <v>122</v>
      </c>
      <c r="N251" s="191">
        <v>2.121</v>
      </c>
      <c r="O251" s="192" t="s">
        <v>121</v>
      </c>
      <c r="P251" s="192" t="s">
        <v>122</v>
      </c>
      <c r="Q251" s="193">
        <v>2.0790000000000002</v>
      </c>
      <c r="R251" s="172" t="str">
        <f t="shared" si="36"/>
        <v>A</v>
      </c>
      <c r="S251" s="175">
        <f t="shared" si="37"/>
        <v>1</v>
      </c>
      <c r="T251" s="175">
        <f t="shared" si="38"/>
        <v>1</v>
      </c>
      <c r="U251" s="175">
        <f t="shared" si="39"/>
        <v>0</v>
      </c>
      <c r="V251" s="179" t="str">
        <f t="shared" si="40"/>
        <v>Procambarus clarkii</v>
      </c>
      <c r="W251" s="179" t="str">
        <f t="shared" si="41"/>
        <v>Procambarus clarkii</v>
      </c>
      <c r="X251" s="175">
        <f t="shared" si="42"/>
        <v>0</v>
      </c>
      <c r="Y251" s="175">
        <f t="shared" si="43"/>
        <v>0</v>
      </c>
      <c r="Z251" s="175">
        <f t="shared" si="44"/>
        <v>0</v>
      </c>
      <c r="AA251" s="175">
        <f t="shared" si="45"/>
        <v>0</v>
      </c>
    </row>
    <row r="252" spans="4:27" ht="15" customHeight="1" x14ac:dyDescent="0.25">
      <c r="D252" s="170">
        <v>1</v>
      </c>
      <c r="E252" s="170">
        <f t="shared" si="46"/>
        <v>1</v>
      </c>
      <c r="F252" s="197" t="s">
        <v>535</v>
      </c>
      <c r="G252" s="197" t="s">
        <v>216</v>
      </c>
      <c r="H252" s="197" t="s">
        <v>217</v>
      </c>
      <c r="I252" s="182">
        <v>44364.563125000001</v>
      </c>
      <c r="J252" s="189" t="s">
        <v>121</v>
      </c>
      <c r="K252" s="189" t="s">
        <v>122</v>
      </c>
      <c r="L252" s="190" t="s">
        <v>121</v>
      </c>
      <c r="M252" s="190" t="s">
        <v>122</v>
      </c>
      <c r="N252" s="191">
        <v>2.3679999999999999</v>
      </c>
      <c r="O252" s="192" t="s">
        <v>121</v>
      </c>
      <c r="P252" s="192" t="s">
        <v>122</v>
      </c>
      <c r="Q252" s="193">
        <v>2.34</v>
      </c>
      <c r="R252" s="172" t="str">
        <f t="shared" si="36"/>
        <v>A</v>
      </c>
      <c r="S252" s="175">
        <f t="shared" si="37"/>
        <v>1</v>
      </c>
      <c r="T252" s="175">
        <f t="shared" si="38"/>
        <v>1</v>
      </c>
      <c r="U252" s="175">
        <f t="shared" si="39"/>
        <v>0</v>
      </c>
      <c r="V252" s="179" t="str">
        <f t="shared" si="40"/>
        <v>Procambarus clarkii</v>
      </c>
      <c r="W252" s="179" t="str">
        <f t="shared" si="41"/>
        <v>Procambarus clarkii</v>
      </c>
      <c r="X252" s="175">
        <f t="shared" si="42"/>
        <v>0</v>
      </c>
      <c r="Y252" s="175">
        <f t="shared" si="43"/>
        <v>0</v>
      </c>
      <c r="Z252" s="175">
        <f t="shared" si="44"/>
        <v>0</v>
      </c>
      <c r="AA252" s="175">
        <f t="shared" si="45"/>
        <v>0</v>
      </c>
    </row>
    <row r="253" spans="4:27" ht="15" customHeight="1" x14ac:dyDescent="0.25">
      <c r="D253" s="170">
        <v>1</v>
      </c>
      <c r="E253" s="170">
        <f t="shared" si="46"/>
        <v>1</v>
      </c>
      <c r="F253" s="197" t="s">
        <v>536</v>
      </c>
      <c r="G253" s="197" t="s">
        <v>276</v>
      </c>
      <c r="H253" s="197" t="s">
        <v>217</v>
      </c>
      <c r="I253" s="182">
        <v>44364.564293981479</v>
      </c>
      <c r="J253" s="189" t="s">
        <v>121</v>
      </c>
      <c r="K253" s="189" t="s">
        <v>122</v>
      </c>
      <c r="L253" s="190" t="s">
        <v>121</v>
      </c>
      <c r="M253" s="190" t="s">
        <v>122</v>
      </c>
      <c r="N253" s="191">
        <v>2.5539999999999998</v>
      </c>
      <c r="O253" s="192" t="s">
        <v>121</v>
      </c>
      <c r="P253" s="192" t="s">
        <v>122</v>
      </c>
      <c r="Q253" s="193">
        <v>2.4390000000000001</v>
      </c>
      <c r="R253" s="172" t="str">
        <f t="shared" si="36"/>
        <v>A</v>
      </c>
      <c r="S253" s="175">
        <f t="shared" si="37"/>
        <v>1</v>
      </c>
      <c r="T253" s="175">
        <f t="shared" si="38"/>
        <v>1</v>
      </c>
      <c r="U253" s="175">
        <f t="shared" si="39"/>
        <v>0</v>
      </c>
      <c r="V253" s="179" t="str">
        <f t="shared" si="40"/>
        <v>Procambarus clarkii</v>
      </c>
      <c r="W253" s="179" t="str">
        <f t="shared" si="41"/>
        <v>Procambarus clarkii</v>
      </c>
      <c r="X253" s="175">
        <f t="shared" si="42"/>
        <v>0</v>
      </c>
      <c r="Y253" s="175">
        <f t="shared" si="43"/>
        <v>0</v>
      </c>
      <c r="Z253" s="175">
        <f t="shared" si="44"/>
        <v>0</v>
      </c>
      <c r="AA253" s="175">
        <f t="shared" si="45"/>
        <v>0</v>
      </c>
    </row>
    <row r="254" spans="4:27" ht="15" customHeight="1" x14ac:dyDescent="0.25">
      <c r="D254" s="170">
        <v>1</v>
      </c>
      <c r="E254" s="170">
        <f t="shared" si="46"/>
        <v>1</v>
      </c>
      <c r="F254" s="197" t="s">
        <v>537</v>
      </c>
      <c r="G254" s="197" t="s">
        <v>216</v>
      </c>
      <c r="H254" s="197" t="s">
        <v>217</v>
      </c>
      <c r="I254" s="182">
        <v>44364.565810185188</v>
      </c>
      <c r="J254" s="189" t="s">
        <v>121</v>
      </c>
      <c r="K254" s="189" t="s">
        <v>122</v>
      </c>
      <c r="L254" s="190" t="s">
        <v>121</v>
      </c>
      <c r="M254" s="190" t="s">
        <v>122</v>
      </c>
      <c r="N254" s="191">
        <v>2.4460000000000002</v>
      </c>
      <c r="O254" s="192" t="s">
        <v>121</v>
      </c>
      <c r="P254" s="192" t="s">
        <v>122</v>
      </c>
      <c r="Q254" s="193">
        <v>2.3250000000000002</v>
      </c>
      <c r="R254" s="172" t="str">
        <f t="shared" ref="R254:R317" si="47">IF(OR(AND(N254&gt;=$B$20,Q254&lt;$B$21),AND(L254=O254,M254=P254,N254&gt;=$B$20,Q254&gt;=$B$20),AND(L254=O254,N254&gt;=$B$20,Q254&lt;2,Q254&gt;=$B$21)),"A",IF(OR(AND(N254&lt;$B$20,Q254&lt;$B$21),AND(L254=O254,OR(M254&lt;&gt;P254,M254=P254),N254&gt;=$B$21,Q254&gt;=$B$21)),"B",
IF(AND(L254&lt;&gt;O254,N254&gt;=$B$21,Q254&gt;=$B$21),"C",0)))</f>
        <v>A</v>
      </c>
      <c r="S254" s="175">
        <f t="shared" ref="S254:S317" si="48">1-U254+Z254</f>
        <v>1</v>
      </c>
      <c r="T254" s="175">
        <f t="shared" ref="T254:T317" si="49">IF(AND(L254=J254,M254=K254,N254&gt;=$B$20,R254="A"),1,0)</f>
        <v>1</v>
      </c>
      <c r="U254" s="175">
        <f t="shared" ref="U254:U317" si="50">IF(T254=1,0,1)</f>
        <v>0</v>
      </c>
      <c r="V254" s="179" t="str">
        <f t="shared" ref="V254:V317" si="51">L254&amp;" "&amp;M254</f>
        <v>Procambarus clarkii</v>
      </c>
      <c r="W254" s="179" t="str">
        <f t="shared" ref="W254:W317" si="52">O254&amp;" "&amp;P254</f>
        <v>Procambarus clarkii</v>
      </c>
      <c r="X254" s="175">
        <f t="shared" ref="X254:X317" si="53">IF(AND(V254=$B$1,N254&gt;=$B$20),1,0)</f>
        <v>0</v>
      </c>
      <c r="Y254" s="175">
        <f t="shared" ref="Y254:Y317" si="54">IF(AND(W254=$B$1,Q254&gt;=$B$20),1,0)</f>
        <v>0</v>
      </c>
      <c r="Z254" s="175">
        <f t="shared" ref="Z254:Z317" si="55">IF(AND(V254=$B$1,N254&gt;=$B$20,R254="A"),1,0)</f>
        <v>0</v>
      </c>
      <c r="AA254" s="175">
        <f t="shared" ref="AA254:AA317" si="56">IF(1-(X254+Y254)&gt;0,0,1)</f>
        <v>0</v>
      </c>
    </row>
    <row r="255" spans="4:27" ht="15" customHeight="1" x14ac:dyDescent="0.25">
      <c r="D255" s="170">
        <v>1</v>
      </c>
      <c r="E255" s="170">
        <f t="shared" si="46"/>
        <v>1</v>
      </c>
      <c r="F255" s="197" t="s">
        <v>538</v>
      </c>
      <c r="G255" s="197" t="s">
        <v>216</v>
      </c>
      <c r="H255" s="197" t="s">
        <v>217</v>
      </c>
      <c r="I255" s="182">
        <v>44364.567858796298</v>
      </c>
      <c r="J255" s="189" t="s">
        <v>121</v>
      </c>
      <c r="K255" s="189" t="s">
        <v>122</v>
      </c>
      <c r="L255" s="190" t="s">
        <v>121</v>
      </c>
      <c r="M255" s="190" t="s">
        <v>122</v>
      </c>
      <c r="N255" s="191">
        <v>2.15</v>
      </c>
      <c r="O255" s="192" t="s">
        <v>121</v>
      </c>
      <c r="P255" s="192" t="s">
        <v>122</v>
      </c>
      <c r="Q255" s="193">
        <v>2.0960000000000001</v>
      </c>
      <c r="R255" s="172" t="str">
        <f t="shared" si="47"/>
        <v>A</v>
      </c>
      <c r="S255" s="175">
        <f t="shared" si="48"/>
        <v>1</v>
      </c>
      <c r="T255" s="175">
        <f t="shared" si="49"/>
        <v>1</v>
      </c>
      <c r="U255" s="175">
        <f t="shared" si="50"/>
        <v>0</v>
      </c>
      <c r="V255" s="179" t="str">
        <f t="shared" si="51"/>
        <v>Procambarus clarkii</v>
      </c>
      <c r="W255" s="179" t="str">
        <f t="shared" si="52"/>
        <v>Procambarus clarkii</v>
      </c>
      <c r="X255" s="175">
        <f t="shared" si="53"/>
        <v>0</v>
      </c>
      <c r="Y255" s="175">
        <f t="shared" si="54"/>
        <v>0</v>
      </c>
      <c r="Z255" s="175">
        <f t="shared" si="55"/>
        <v>0</v>
      </c>
      <c r="AA255" s="175">
        <f t="shared" si="56"/>
        <v>0</v>
      </c>
    </row>
    <row r="256" spans="4:27" ht="15" customHeight="1" x14ac:dyDescent="0.25">
      <c r="D256" s="170">
        <v>1</v>
      </c>
      <c r="E256" s="170">
        <f t="shared" si="46"/>
        <v>1</v>
      </c>
      <c r="F256" s="197" t="s">
        <v>539</v>
      </c>
      <c r="G256" s="197" t="s">
        <v>216</v>
      </c>
      <c r="H256" s="197" t="s">
        <v>217</v>
      </c>
      <c r="I256" s="182">
        <v>44364.569247685184</v>
      </c>
      <c r="J256" s="189" t="s">
        <v>121</v>
      </c>
      <c r="K256" s="189" t="s">
        <v>122</v>
      </c>
      <c r="L256" s="190" t="s">
        <v>121</v>
      </c>
      <c r="M256" s="190" t="s">
        <v>122</v>
      </c>
      <c r="N256" s="191">
        <v>2.3439999999999999</v>
      </c>
      <c r="O256" s="192" t="s">
        <v>121</v>
      </c>
      <c r="P256" s="192" t="s">
        <v>122</v>
      </c>
      <c r="Q256" s="193">
        <v>2.1989999999999998</v>
      </c>
      <c r="R256" s="172" t="str">
        <f t="shared" si="47"/>
        <v>A</v>
      </c>
      <c r="S256" s="175">
        <f t="shared" si="48"/>
        <v>1</v>
      </c>
      <c r="T256" s="175">
        <f t="shared" si="49"/>
        <v>1</v>
      </c>
      <c r="U256" s="175">
        <f t="shared" si="50"/>
        <v>0</v>
      </c>
      <c r="V256" s="179" t="str">
        <f t="shared" si="51"/>
        <v>Procambarus clarkii</v>
      </c>
      <c r="W256" s="179" t="str">
        <f t="shared" si="52"/>
        <v>Procambarus clarkii</v>
      </c>
      <c r="X256" s="175">
        <f t="shared" si="53"/>
        <v>0</v>
      </c>
      <c r="Y256" s="175">
        <f t="shared" si="54"/>
        <v>0</v>
      </c>
      <c r="Z256" s="175">
        <f t="shared" si="55"/>
        <v>0</v>
      </c>
      <c r="AA256" s="175">
        <f t="shared" si="56"/>
        <v>0</v>
      </c>
    </row>
    <row r="257" spans="4:27" ht="15" customHeight="1" x14ac:dyDescent="0.25">
      <c r="D257" s="170">
        <v>1</v>
      </c>
      <c r="E257" s="170">
        <f t="shared" si="46"/>
        <v>1</v>
      </c>
      <c r="F257" s="197" t="s">
        <v>540</v>
      </c>
      <c r="G257" s="197" t="s">
        <v>216</v>
      </c>
      <c r="H257" s="197" t="s">
        <v>217</v>
      </c>
      <c r="I257" s="182">
        <v>44364.570277777777</v>
      </c>
      <c r="J257" s="189" t="s">
        <v>121</v>
      </c>
      <c r="K257" s="189" t="s">
        <v>122</v>
      </c>
      <c r="L257" s="190" t="s">
        <v>121</v>
      </c>
      <c r="M257" s="190" t="s">
        <v>122</v>
      </c>
      <c r="N257" s="191">
        <v>2.5070000000000001</v>
      </c>
      <c r="O257" s="192" t="s">
        <v>121</v>
      </c>
      <c r="P257" s="192" t="s">
        <v>122</v>
      </c>
      <c r="Q257" s="193">
        <v>2.34</v>
      </c>
      <c r="R257" s="172" t="str">
        <f t="shared" si="47"/>
        <v>A</v>
      </c>
      <c r="S257" s="175">
        <f t="shared" si="48"/>
        <v>1</v>
      </c>
      <c r="T257" s="175">
        <f t="shared" si="49"/>
        <v>1</v>
      </c>
      <c r="U257" s="175">
        <f t="shared" si="50"/>
        <v>0</v>
      </c>
      <c r="V257" s="179" t="str">
        <f t="shared" si="51"/>
        <v>Procambarus clarkii</v>
      </c>
      <c r="W257" s="179" t="str">
        <f t="shared" si="52"/>
        <v>Procambarus clarkii</v>
      </c>
      <c r="X257" s="175">
        <f t="shared" si="53"/>
        <v>0</v>
      </c>
      <c r="Y257" s="175">
        <f t="shared" si="54"/>
        <v>0</v>
      </c>
      <c r="Z257" s="175">
        <f t="shared" si="55"/>
        <v>0</v>
      </c>
      <c r="AA257" s="175">
        <f t="shared" si="56"/>
        <v>0</v>
      </c>
    </row>
    <row r="258" spans="4:27" ht="15" customHeight="1" x14ac:dyDescent="0.25">
      <c r="D258" s="170">
        <v>1</v>
      </c>
      <c r="E258" s="170">
        <f t="shared" si="46"/>
        <v>1</v>
      </c>
      <c r="F258" s="197" t="s">
        <v>541</v>
      </c>
      <c r="G258" s="197" t="s">
        <v>216</v>
      </c>
      <c r="H258" s="197" t="s">
        <v>217</v>
      </c>
      <c r="I258" s="182">
        <v>44364.57203703704</v>
      </c>
      <c r="J258" s="189" t="s">
        <v>121</v>
      </c>
      <c r="K258" s="189" t="s">
        <v>122</v>
      </c>
      <c r="L258" s="190" t="s">
        <v>121</v>
      </c>
      <c r="M258" s="190" t="s">
        <v>122</v>
      </c>
      <c r="N258" s="191">
        <v>2.1139999999999999</v>
      </c>
      <c r="O258" s="192" t="s">
        <v>121</v>
      </c>
      <c r="P258" s="192" t="s">
        <v>122</v>
      </c>
      <c r="Q258" s="193">
        <v>1.9590000000000001</v>
      </c>
      <c r="R258" s="172" t="str">
        <f t="shared" si="47"/>
        <v>A</v>
      </c>
      <c r="S258" s="175">
        <f t="shared" si="48"/>
        <v>1</v>
      </c>
      <c r="T258" s="175">
        <f t="shared" si="49"/>
        <v>1</v>
      </c>
      <c r="U258" s="175">
        <f t="shared" si="50"/>
        <v>0</v>
      </c>
      <c r="V258" s="179" t="str">
        <f t="shared" si="51"/>
        <v>Procambarus clarkii</v>
      </c>
      <c r="W258" s="179" t="str">
        <f t="shared" si="52"/>
        <v>Procambarus clarkii</v>
      </c>
      <c r="X258" s="175">
        <f t="shared" si="53"/>
        <v>0</v>
      </c>
      <c r="Y258" s="175">
        <f t="shared" si="54"/>
        <v>0</v>
      </c>
      <c r="Z258" s="175">
        <f t="shared" si="55"/>
        <v>0</v>
      </c>
      <c r="AA258" s="175">
        <f t="shared" si="56"/>
        <v>0</v>
      </c>
    </row>
    <row r="259" spans="4:27" ht="15" customHeight="1" x14ac:dyDescent="0.25">
      <c r="D259" s="170">
        <v>1</v>
      </c>
      <c r="E259" s="170">
        <f t="shared" ref="E259:E322" si="57">D259*S259</f>
        <v>1</v>
      </c>
      <c r="F259" s="197" t="s">
        <v>542</v>
      </c>
      <c r="G259" s="197" t="s">
        <v>216</v>
      </c>
      <c r="H259" s="197" t="s">
        <v>217</v>
      </c>
      <c r="I259" s="182">
        <v>44375.555671296293</v>
      </c>
      <c r="J259" s="189" t="s">
        <v>121</v>
      </c>
      <c r="K259" s="189" t="s">
        <v>122</v>
      </c>
      <c r="L259" s="190" t="s">
        <v>121</v>
      </c>
      <c r="M259" s="190" t="s">
        <v>122</v>
      </c>
      <c r="N259" s="191">
        <v>2.2360000000000002</v>
      </c>
      <c r="O259" s="192" t="s">
        <v>121</v>
      </c>
      <c r="P259" s="192" t="s">
        <v>122</v>
      </c>
      <c r="Q259" s="193">
        <v>2.0099999999999998</v>
      </c>
      <c r="R259" s="172" t="str">
        <f t="shared" si="47"/>
        <v>A</v>
      </c>
      <c r="S259" s="175">
        <f t="shared" si="48"/>
        <v>1</v>
      </c>
      <c r="T259" s="175">
        <f t="shared" si="49"/>
        <v>1</v>
      </c>
      <c r="U259" s="175">
        <f t="shared" si="50"/>
        <v>0</v>
      </c>
      <c r="V259" s="179" t="str">
        <f t="shared" si="51"/>
        <v>Procambarus clarkii</v>
      </c>
      <c r="W259" s="179" t="str">
        <f t="shared" si="52"/>
        <v>Procambarus clarkii</v>
      </c>
      <c r="X259" s="175">
        <f t="shared" si="53"/>
        <v>0</v>
      </c>
      <c r="Y259" s="175">
        <f t="shared" si="54"/>
        <v>0</v>
      </c>
      <c r="Z259" s="175">
        <f t="shared" si="55"/>
        <v>0</v>
      </c>
      <c r="AA259" s="175">
        <f t="shared" si="56"/>
        <v>0</v>
      </c>
    </row>
    <row r="260" spans="4:27" ht="15" customHeight="1" x14ac:dyDescent="0.25">
      <c r="D260" s="170">
        <v>1</v>
      </c>
      <c r="E260" s="170">
        <f t="shared" si="57"/>
        <v>1</v>
      </c>
      <c r="F260" s="197" t="s">
        <v>543</v>
      </c>
      <c r="G260" s="197" t="s">
        <v>216</v>
      </c>
      <c r="H260" s="197" t="s">
        <v>217</v>
      </c>
      <c r="I260" s="182">
        <v>44364.576053240744</v>
      </c>
      <c r="J260" s="189" t="s">
        <v>121</v>
      </c>
      <c r="K260" s="189" t="s">
        <v>122</v>
      </c>
      <c r="L260" s="190" t="s">
        <v>121</v>
      </c>
      <c r="M260" s="190" t="s">
        <v>122</v>
      </c>
      <c r="N260" s="191">
        <v>2.2519999999999998</v>
      </c>
      <c r="O260" s="192" t="s">
        <v>109</v>
      </c>
      <c r="P260" s="192" t="s">
        <v>111</v>
      </c>
      <c r="Q260" s="193">
        <v>1.29</v>
      </c>
      <c r="R260" s="172" t="str">
        <f t="shared" si="47"/>
        <v>A</v>
      </c>
      <c r="S260" s="175">
        <f t="shared" si="48"/>
        <v>1</v>
      </c>
      <c r="T260" s="175">
        <f t="shared" si="49"/>
        <v>1</v>
      </c>
      <c r="U260" s="175">
        <f t="shared" si="50"/>
        <v>0</v>
      </c>
      <c r="V260" s="179" t="str">
        <f t="shared" si="51"/>
        <v>Procambarus clarkii</v>
      </c>
      <c r="W260" s="179" t="str">
        <f t="shared" si="52"/>
        <v>Austropotamobius torrentium</v>
      </c>
      <c r="X260" s="175">
        <f t="shared" si="53"/>
        <v>0</v>
      </c>
      <c r="Y260" s="175">
        <f t="shared" si="54"/>
        <v>0</v>
      </c>
      <c r="Z260" s="175">
        <f t="shared" si="55"/>
        <v>0</v>
      </c>
      <c r="AA260" s="175">
        <f t="shared" si="56"/>
        <v>0</v>
      </c>
    </row>
    <row r="261" spans="4:27" ht="15" customHeight="1" x14ac:dyDescent="0.25">
      <c r="D261" s="170">
        <v>1</v>
      </c>
      <c r="E261" s="170">
        <f t="shared" si="57"/>
        <v>1</v>
      </c>
      <c r="F261" s="197" t="s">
        <v>544</v>
      </c>
      <c r="G261" s="197" t="s">
        <v>216</v>
      </c>
      <c r="H261" s="197" t="s">
        <v>217</v>
      </c>
      <c r="I261" s="182">
        <v>44364.578009259261</v>
      </c>
      <c r="J261" s="189" t="s">
        <v>121</v>
      </c>
      <c r="K261" s="189" t="s">
        <v>122</v>
      </c>
      <c r="L261" s="190" t="s">
        <v>121</v>
      </c>
      <c r="M261" s="190" t="s">
        <v>122</v>
      </c>
      <c r="N261" s="191">
        <v>2.1989999999999998</v>
      </c>
      <c r="O261" s="192" t="s">
        <v>121</v>
      </c>
      <c r="P261" s="192" t="s">
        <v>122</v>
      </c>
      <c r="Q261" s="193">
        <v>2.1720000000000002</v>
      </c>
      <c r="R261" s="172" t="str">
        <f t="shared" si="47"/>
        <v>A</v>
      </c>
      <c r="S261" s="175">
        <f t="shared" si="48"/>
        <v>1</v>
      </c>
      <c r="T261" s="175">
        <f t="shared" si="49"/>
        <v>1</v>
      </c>
      <c r="U261" s="175">
        <f t="shared" si="50"/>
        <v>0</v>
      </c>
      <c r="V261" s="179" t="str">
        <f t="shared" si="51"/>
        <v>Procambarus clarkii</v>
      </c>
      <c r="W261" s="179" t="str">
        <f t="shared" si="52"/>
        <v>Procambarus clarkii</v>
      </c>
      <c r="X261" s="175">
        <f t="shared" si="53"/>
        <v>0</v>
      </c>
      <c r="Y261" s="175">
        <f t="shared" si="54"/>
        <v>0</v>
      </c>
      <c r="Z261" s="175">
        <f t="shared" si="55"/>
        <v>0</v>
      </c>
      <c r="AA261" s="175">
        <f t="shared" si="56"/>
        <v>0</v>
      </c>
    </row>
    <row r="262" spans="4:27" ht="15" customHeight="1" x14ac:dyDescent="0.25">
      <c r="D262" s="170">
        <v>1</v>
      </c>
      <c r="E262" s="170">
        <f t="shared" si="57"/>
        <v>1</v>
      </c>
      <c r="F262" s="197" t="s">
        <v>545</v>
      </c>
      <c r="G262" s="197" t="s">
        <v>216</v>
      </c>
      <c r="H262" s="197" t="s">
        <v>217</v>
      </c>
      <c r="I262" s="182">
        <v>44364.579733796294</v>
      </c>
      <c r="J262" s="189" t="s">
        <v>121</v>
      </c>
      <c r="K262" s="189" t="s">
        <v>122</v>
      </c>
      <c r="L262" s="190" t="s">
        <v>121</v>
      </c>
      <c r="M262" s="190" t="s">
        <v>122</v>
      </c>
      <c r="N262" s="191">
        <v>2.1800000000000002</v>
      </c>
      <c r="O262" s="192" t="s">
        <v>121</v>
      </c>
      <c r="P262" s="192" t="s">
        <v>122</v>
      </c>
      <c r="Q262" s="193">
        <v>1.3129999999999999</v>
      </c>
      <c r="R262" s="172" t="str">
        <f t="shared" si="47"/>
        <v>A</v>
      </c>
      <c r="S262" s="175">
        <f t="shared" si="48"/>
        <v>1</v>
      </c>
      <c r="T262" s="175">
        <f t="shared" si="49"/>
        <v>1</v>
      </c>
      <c r="U262" s="175">
        <f t="shared" si="50"/>
        <v>0</v>
      </c>
      <c r="V262" s="179" t="str">
        <f t="shared" si="51"/>
        <v>Procambarus clarkii</v>
      </c>
      <c r="W262" s="179" t="str">
        <f t="shared" si="52"/>
        <v>Procambarus clarkii</v>
      </c>
      <c r="X262" s="175">
        <f t="shared" si="53"/>
        <v>0</v>
      </c>
      <c r="Y262" s="175">
        <f t="shared" si="54"/>
        <v>0</v>
      </c>
      <c r="Z262" s="175">
        <f t="shared" si="55"/>
        <v>0</v>
      </c>
      <c r="AA262" s="175">
        <f t="shared" si="56"/>
        <v>0</v>
      </c>
    </row>
    <row r="263" spans="4:27" ht="15" customHeight="1" x14ac:dyDescent="0.25">
      <c r="D263" s="170">
        <v>1</v>
      </c>
      <c r="E263" s="170">
        <f t="shared" si="57"/>
        <v>1</v>
      </c>
      <c r="F263" s="197" t="s">
        <v>546</v>
      </c>
      <c r="G263" s="197" t="s">
        <v>216</v>
      </c>
      <c r="H263" s="197" t="s">
        <v>217</v>
      </c>
      <c r="I263" s="182">
        <v>44364.553263888891</v>
      </c>
      <c r="J263" s="189" t="s">
        <v>121</v>
      </c>
      <c r="K263" s="189" t="s">
        <v>122</v>
      </c>
      <c r="L263" s="190" t="s">
        <v>121</v>
      </c>
      <c r="M263" s="190" t="s">
        <v>122</v>
      </c>
      <c r="N263" s="191">
        <v>2.4489999999999998</v>
      </c>
      <c r="O263" s="192" t="s">
        <v>121</v>
      </c>
      <c r="P263" s="192" t="s">
        <v>122</v>
      </c>
      <c r="Q263" s="193">
        <v>1.417</v>
      </c>
      <c r="R263" s="172" t="str">
        <f t="shared" si="47"/>
        <v>A</v>
      </c>
      <c r="S263" s="175">
        <f t="shared" si="48"/>
        <v>1</v>
      </c>
      <c r="T263" s="175">
        <f t="shared" si="49"/>
        <v>1</v>
      </c>
      <c r="U263" s="175">
        <f t="shared" si="50"/>
        <v>0</v>
      </c>
      <c r="V263" s="179" t="str">
        <f t="shared" si="51"/>
        <v>Procambarus clarkii</v>
      </c>
      <c r="W263" s="179" t="str">
        <f t="shared" si="52"/>
        <v>Procambarus clarkii</v>
      </c>
      <c r="X263" s="175">
        <f t="shared" si="53"/>
        <v>0</v>
      </c>
      <c r="Y263" s="175">
        <f t="shared" si="54"/>
        <v>0</v>
      </c>
      <c r="Z263" s="175">
        <f t="shared" si="55"/>
        <v>0</v>
      </c>
      <c r="AA263" s="175">
        <f t="shared" si="56"/>
        <v>0</v>
      </c>
    </row>
    <row r="264" spans="4:27" ht="15" customHeight="1" x14ac:dyDescent="0.25">
      <c r="D264" s="170">
        <v>1</v>
      </c>
      <c r="E264" s="170">
        <f t="shared" si="57"/>
        <v>1</v>
      </c>
      <c r="F264" s="197" t="s">
        <v>547</v>
      </c>
      <c r="G264" s="197" t="s">
        <v>216</v>
      </c>
      <c r="H264" s="197" t="s">
        <v>217</v>
      </c>
      <c r="I264" s="182">
        <v>44364.554074074076</v>
      </c>
      <c r="J264" s="189" t="s">
        <v>121</v>
      </c>
      <c r="K264" s="189" t="s">
        <v>122</v>
      </c>
      <c r="L264" s="190" t="s">
        <v>121</v>
      </c>
      <c r="M264" s="190" t="s">
        <v>122</v>
      </c>
      <c r="N264" s="191">
        <v>2.1619999999999999</v>
      </c>
      <c r="O264" s="192" t="s">
        <v>121</v>
      </c>
      <c r="P264" s="192" t="s">
        <v>122</v>
      </c>
      <c r="Q264" s="193">
        <v>1.869</v>
      </c>
      <c r="R264" s="172" t="str">
        <f t="shared" si="47"/>
        <v>A</v>
      </c>
      <c r="S264" s="175">
        <f t="shared" si="48"/>
        <v>1</v>
      </c>
      <c r="T264" s="175">
        <f t="shared" si="49"/>
        <v>1</v>
      </c>
      <c r="U264" s="175">
        <f t="shared" si="50"/>
        <v>0</v>
      </c>
      <c r="V264" s="179" t="str">
        <f t="shared" si="51"/>
        <v>Procambarus clarkii</v>
      </c>
      <c r="W264" s="179" t="str">
        <f t="shared" si="52"/>
        <v>Procambarus clarkii</v>
      </c>
      <c r="X264" s="175">
        <f t="shared" si="53"/>
        <v>0</v>
      </c>
      <c r="Y264" s="175">
        <f t="shared" si="54"/>
        <v>0</v>
      </c>
      <c r="Z264" s="175">
        <f t="shared" si="55"/>
        <v>0</v>
      </c>
      <c r="AA264" s="175">
        <f t="shared" si="56"/>
        <v>0</v>
      </c>
    </row>
    <row r="265" spans="4:27" ht="15" customHeight="1" x14ac:dyDescent="0.25">
      <c r="D265" s="170">
        <v>1</v>
      </c>
      <c r="E265" s="170">
        <f t="shared" si="57"/>
        <v>1</v>
      </c>
      <c r="F265" s="197" t="s">
        <v>548</v>
      </c>
      <c r="G265" s="197" t="s">
        <v>216</v>
      </c>
      <c r="H265" s="197" t="s">
        <v>217</v>
      </c>
      <c r="I265" s="182">
        <v>44448.572164351855</v>
      </c>
      <c r="J265" s="189" t="s">
        <v>121</v>
      </c>
      <c r="K265" s="189" t="s">
        <v>122</v>
      </c>
      <c r="L265" s="190" t="s">
        <v>121</v>
      </c>
      <c r="M265" s="190" t="s">
        <v>122</v>
      </c>
      <c r="N265" s="191">
        <v>2.1259999999999999</v>
      </c>
      <c r="O265" s="192" t="s">
        <v>121</v>
      </c>
      <c r="P265" s="192" t="s">
        <v>122</v>
      </c>
      <c r="Q265" s="193">
        <v>2.1059999999999999</v>
      </c>
      <c r="R265" s="172" t="str">
        <f t="shared" si="47"/>
        <v>A</v>
      </c>
      <c r="S265" s="175">
        <f t="shared" si="48"/>
        <v>1</v>
      </c>
      <c r="T265" s="175">
        <f t="shared" si="49"/>
        <v>1</v>
      </c>
      <c r="U265" s="175">
        <f t="shared" si="50"/>
        <v>0</v>
      </c>
      <c r="V265" s="179" t="str">
        <f t="shared" si="51"/>
        <v>Procambarus clarkii</v>
      </c>
      <c r="W265" s="179" t="str">
        <f t="shared" si="52"/>
        <v>Procambarus clarkii</v>
      </c>
      <c r="X265" s="175">
        <f t="shared" si="53"/>
        <v>0</v>
      </c>
      <c r="Y265" s="175">
        <f t="shared" si="54"/>
        <v>0</v>
      </c>
      <c r="Z265" s="175">
        <f t="shared" si="55"/>
        <v>0</v>
      </c>
      <c r="AA265" s="175">
        <f t="shared" si="56"/>
        <v>0</v>
      </c>
    </row>
    <row r="266" spans="4:27" ht="15" customHeight="1" x14ac:dyDescent="0.25">
      <c r="D266" s="170">
        <v>1</v>
      </c>
      <c r="E266" s="170">
        <f t="shared" si="57"/>
        <v>1</v>
      </c>
      <c r="F266" s="197" t="s">
        <v>549</v>
      </c>
      <c r="G266" s="197" t="s">
        <v>216</v>
      </c>
      <c r="H266" s="197" t="s">
        <v>217</v>
      </c>
      <c r="I266" s="182">
        <v>44448.573564814818</v>
      </c>
      <c r="J266" s="189" t="s">
        <v>121</v>
      </c>
      <c r="K266" s="189" t="s">
        <v>122</v>
      </c>
      <c r="L266" s="190" t="s">
        <v>121</v>
      </c>
      <c r="M266" s="190" t="s">
        <v>122</v>
      </c>
      <c r="N266" s="191">
        <v>2.0259999999999998</v>
      </c>
      <c r="O266" s="192" t="s">
        <v>121</v>
      </c>
      <c r="P266" s="192" t="s">
        <v>122</v>
      </c>
      <c r="Q266" s="193">
        <v>1.776</v>
      </c>
      <c r="R266" s="172" t="str">
        <f t="shared" si="47"/>
        <v>A</v>
      </c>
      <c r="S266" s="175">
        <f t="shared" si="48"/>
        <v>1</v>
      </c>
      <c r="T266" s="175">
        <f t="shared" si="49"/>
        <v>1</v>
      </c>
      <c r="U266" s="175">
        <f t="shared" si="50"/>
        <v>0</v>
      </c>
      <c r="V266" s="179" t="str">
        <f t="shared" si="51"/>
        <v>Procambarus clarkii</v>
      </c>
      <c r="W266" s="179" t="str">
        <f t="shared" si="52"/>
        <v>Procambarus clarkii</v>
      </c>
      <c r="X266" s="175">
        <f t="shared" si="53"/>
        <v>0</v>
      </c>
      <c r="Y266" s="175">
        <f t="shared" si="54"/>
        <v>0</v>
      </c>
      <c r="Z266" s="175">
        <f t="shared" si="55"/>
        <v>0</v>
      </c>
      <c r="AA266" s="175">
        <f t="shared" si="56"/>
        <v>0</v>
      </c>
    </row>
    <row r="267" spans="4:27" ht="15" customHeight="1" x14ac:dyDescent="0.25">
      <c r="D267" s="170">
        <v>1</v>
      </c>
      <c r="E267" s="170">
        <f t="shared" si="57"/>
        <v>1</v>
      </c>
      <c r="F267" s="197" t="s">
        <v>550</v>
      </c>
      <c r="G267" s="197" t="s">
        <v>216</v>
      </c>
      <c r="H267" s="197" t="s">
        <v>217</v>
      </c>
      <c r="I267" s="182">
        <v>44448.603252314817</v>
      </c>
      <c r="J267" s="189" t="s">
        <v>121</v>
      </c>
      <c r="K267" s="189" t="s">
        <v>122</v>
      </c>
      <c r="L267" s="190" t="s">
        <v>121</v>
      </c>
      <c r="M267" s="190" t="s">
        <v>122</v>
      </c>
      <c r="N267" s="191">
        <v>2.226</v>
      </c>
      <c r="O267" s="192" t="s">
        <v>121</v>
      </c>
      <c r="P267" s="192" t="s">
        <v>122</v>
      </c>
      <c r="Q267" s="193">
        <v>2.1080000000000001</v>
      </c>
      <c r="R267" s="172" t="str">
        <f t="shared" si="47"/>
        <v>A</v>
      </c>
      <c r="S267" s="175">
        <f t="shared" si="48"/>
        <v>1</v>
      </c>
      <c r="T267" s="175">
        <f t="shared" si="49"/>
        <v>1</v>
      </c>
      <c r="U267" s="175">
        <f t="shared" si="50"/>
        <v>0</v>
      </c>
      <c r="V267" s="179" t="str">
        <f t="shared" si="51"/>
        <v>Procambarus clarkii</v>
      </c>
      <c r="W267" s="179" t="str">
        <f t="shared" si="52"/>
        <v>Procambarus clarkii</v>
      </c>
      <c r="X267" s="175">
        <f t="shared" si="53"/>
        <v>0</v>
      </c>
      <c r="Y267" s="175">
        <f t="shared" si="54"/>
        <v>0</v>
      </c>
      <c r="Z267" s="175">
        <f t="shared" si="55"/>
        <v>0</v>
      </c>
      <c r="AA267" s="175">
        <f t="shared" si="56"/>
        <v>0</v>
      </c>
    </row>
    <row r="268" spans="4:27" ht="15" customHeight="1" x14ac:dyDescent="0.25">
      <c r="D268" s="170">
        <v>1</v>
      </c>
      <c r="E268" s="170">
        <f t="shared" si="57"/>
        <v>1</v>
      </c>
      <c r="F268" s="197" t="s">
        <v>551</v>
      </c>
      <c r="G268" s="197" t="s">
        <v>216</v>
      </c>
      <c r="H268" s="197" t="s">
        <v>217</v>
      </c>
      <c r="I268" s="182">
        <v>44448.60428240741</v>
      </c>
      <c r="J268" s="189" t="s">
        <v>121</v>
      </c>
      <c r="K268" s="189" t="s">
        <v>122</v>
      </c>
      <c r="L268" s="190" t="s">
        <v>121</v>
      </c>
      <c r="M268" s="190" t="s">
        <v>122</v>
      </c>
      <c r="N268" s="191">
        <v>2.367</v>
      </c>
      <c r="O268" s="192" t="s">
        <v>121</v>
      </c>
      <c r="P268" s="192" t="s">
        <v>122</v>
      </c>
      <c r="Q268" s="193">
        <v>2.3639999999999999</v>
      </c>
      <c r="R268" s="172" t="str">
        <f t="shared" si="47"/>
        <v>A</v>
      </c>
      <c r="S268" s="175">
        <f t="shared" si="48"/>
        <v>1</v>
      </c>
      <c r="T268" s="175">
        <f t="shared" si="49"/>
        <v>1</v>
      </c>
      <c r="U268" s="175">
        <f t="shared" si="50"/>
        <v>0</v>
      </c>
      <c r="V268" s="179" t="str">
        <f t="shared" si="51"/>
        <v>Procambarus clarkii</v>
      </c>
      <c r="W268" s="179" t="str">
        <f t="shared" si="52"/>
        <v>Procambarus clarkii</v>
      </c>
      <c r="X268" s="175">
        <f t="shared" si="53"/>
        <v>0</v>
      </c>
      <c r="Y268" s="175">
        <f t="shared" si="54"/>
        <v>0</v>
      </c>
      <c r="Z268" s="175">
        <f t="shared" si="55"/>
        <v>0</v>
      </c>
      <c r="AA268" s="175">
        <f t="shared" si="56"/>
        <v>0</v>
      </c>
    </row>
    <row r="269" spans="4:27" ht="15" customHeight="1" x14ac:dyDescent="0.25">
      <c r="D269" s="170">
        <v>1</v>
      </c>
      <c r="E269" s="170">
        <f t="shared" si="57"/>
        <v>1</v>
      </c>
      <c r="F269" s="197" t="s">
        <v>552</v>
      </c>
      <c r="G269" s="197" t="s">
        <v>216</v>
      </c>
      <c r="H269" s="197" t="s">
        <v>217</v>
      </c>
      <c r="I269" s="182">
        <v>44447.41034722222</v>
      </c>
      <c r="J269" s="189" t="s">
        <v>121</v>
      </c>
      <c r="K269" s="189" t="s">
        <v>122</v>
      </c>
      <c r="L269" s="190" t="s">
        <v>121</v>
      </c>
      <c r="M269" s="190" t="s">
        <v>122</v>
      </c>
      <c r="N269" s="191">
        <v>2.38</v>
      </c>
      <c r="O269" s="192" t="s">
        <v>121</v>
      </c>
      <c r="P269" s="192" t="s">
        <v>122</v>
      </c>
      <c r="Q269" s="193">
        <v>2.3380000000000001</v>
      </c>
      <c r="R269" s="172" t="str">
        <f t="shared" si="47"/>
        <v>A</v>
      </c>
      <c r="S269" s="175">
        <f t="shared" si="48"/>
        <v>1</v>
      </c>
      <c r="T269" s="175">
        <f t="shared" si="49"/>
        <v>1</v>
      </c>
      <c r="U269" s="175">
        <f t="shared" si="50"/>
        <v>0</v>
      </c>
      <c r="V269" s="179" t="str">
        <f t="shared" si="51"/>
        <v>Procambarus clarkii</v>
      </c>
      <c r="W269" s="179" t="str">
        <f t="shared" si="52"/>
        <v>Procambarus clarkii</v>
      </c>
      <c r="X269" s="175">
        <f t="shared" si="53"/>
        <v>0</v>
      </c>
      <c r="Y269" s="175">
        <f t="shared" si="54"/>
        <v>0</v>
      </c>
      <c r="Z269" s="175">
        <f t="shared" si="55"/>
        <v>0</v>
      </c>
      <c r="AA269" s="175">
        <f t="shared" si="56"/>
        <v>0</v>
      </c>
    </row>
    <row r="270" spans="4:27" ht="15" customHeight="1" x14ac:dyDescent="0.25">
      <c r="D270" s="170">
        <v>1</v>
      </c>
      <c r="E270" s="170">
        <f t="shared" si="57"/>
        <v>1</v>
      </c>
      <c r="F270" s="197" t="s">
        <v>553</v>
      </c>
      <c r="G270" s="197" t="s">
        <v>216</v>
      </c>
      <c r="H270" s="197" t="s">
        <v>217</v>
      </c>
      <c r="I270" s="182">
        <v>44446.649722222224</v>
      </c>
      <c r="J270" s="189" t="s">
        <v>121</v>
      </c>
      <c r="K270" s="189" t="s">
        <v>122</v>
      </c>
      <c r="L270" s="190" t="s">
        <v>121</v>
      </c>
      <c r="M270" s="190" t="s">
        <v>122</v>
      </c>
      <c r="N270" s="191">
        <v>2.3559999999999999</v>
      </c>
      <c r="O270" s="192" t="s">
        <v>121</v>
      </c>
      <c r="P270" s="192" t="s">
        <v>122</v>
      </c>
      <c r="Q270" s="193">
        <v>2.3420000000000001</v>
      </c>
      <c r="R270" s="172" t="str">
        <f t="shared" si="47"/>
        <v>A</v>
      </c>
      <c r="S270" s="175">
        <f t="shared" si="48"/>
        <v>1</v>
      </c>
      <c r="T270" s="175">
        <f t="shared" si="49"/>
        <v>1</v>
      </c>
      <c r="U270" s="175">
        <f t="shared" si="50"/>
        <v>0</v>
      </c>
      <c r="V270" s="179" t="str">
        <f t="shared" si="51"/>
        <v>Procambarus clarkii</v>
      </c>
      <c r="W270" s="179" t="str">
        <f t="shared" si="52"/>
        <v>Procambarus clarkii</v>
      </c>
      <c r="X270" s="175">
        <f t="shared" si="53"/>
        <v>0</v>
      </c>
      <c r="Y270" s="175">
        <f t="shared" si="54"/>
        <v>0</v>
      </c>
      <c r="Z270" s="175">
        <f t="shared" si="55"/>
        <v>0</v>
      </c>
      <c r="AA270" s="175">
        <f t="shared" si="56"/>
        <v>0</v>
      </c>
    </row>
    <row r="271" spans="4:27" ht="15" customHeight="1" x14ac:dyDescent="0.25">
      <c r="D271" s="170">
        <v>1</v>
      </c>
      <c r="E271" s="170">
        <f t="shared" si="57"/>
        <v>1</v>
      </c>
      <c r="F271" s="197" t="s">
        <v>554</v>
      </c>
      <c r="G271" s="197" t="s">
        <v>216</v>
      </c>
      <c r="H271" s="197" t="s">
        <v>217</v>
      </c>
      <c r="I271" s="182">
        <v>44446.655543981484</v>
      </c>
      <c r="J271" s="189" t="s">
        <v>121</v>
      </c>
      <c r="K271" s="189" t="s">
        <v>122</v>
      </c>
      <c r="L271" s="190" t="s">
        <v>121</v>
      </c>
      <c r="M271" s="190" t="s">
        <v>122</v>
      </c>
      <c r="N271" s="191">
        <v>2.024</v>
      </c>
      <c r="O271" s="192" t="s">
        <v>121</v>
      </c>
      <c r="P271" s="192" t="s">
        <v>122</v>
      </c>
      <c r="Q271" s="193">
        <v>1.919</v>
      </c>
      <c r="R271" s="172" t="str">
        <f t="shared" si="47"/>
        <v>A</v>
      </c>
      <c r="S271" s="175">
        <f t="shared" si="48"/>
        <v>1</v>
      </c>
      <c r="T271" s="175">
        <f t="shared" si="49"/>
        <v>1</v>
      </c>
      <c r="U271" s="175">
        <f t="shared" si="50"/>
        <v>0</v>
      </c>
      <c r="V271" s="179" t="str">
        <f t="shared" si="51"/>
        <v>Procambarus clarkii</v>
      </c>
      <c r="W271" s="179" t="str">
        <f t="shared" si="52"/>
        <v>Procambarus clarkii</v>
      </c>
      <c r="X271" s="175">
        <f t="shared" si="53"/>
        <v>0</v>
      </c>
      <c r="Y271" s="175">
        <f t="shared" si="54"/>
        <v>0</v>
      </c>
      <c r="Z271" s="175">
        <f t="shared" si="55"/>
        <v>0</v>
      </c>
      <c r="AA271" s="175">
        <f t="shared" si="56"/>
        <v>0</v>
      </c>
    </row>
    <row r="272" spans="4:27" ht="15" customHeight="1" x14ac:dyDescent="0.25">
      <c r="D272" s="170">
        <v>1</v>
      </c>
      <c r="E272" s="170">
        <f t="shared" si="57"/>
        <v>1</v>
      </c>
      <c r="F272" s="197" t="s">
        <v>555</v>
      </c>
      <c r="G272" s="197" t="s">
        <v>216</v>
      </c>
      <c r="H272" s="197" t="s">
        <v>217</v>
      </c>
      <c r="I272" s="182">
        <v>44447.418414351851</v>
      </c>
      <c r="J272" s="189" t="s">
        <v>121</v>
      </c>
      <c r="K272" s="189" t="s">
        <v>122</v>
      </c>
      <c r="L272" s="190" t="s">
        <v>121</v>
      </c>
      <c r="M272" s="190" t="s">
        <v>122</v>
      </c>
      <c r="N272" s="191">
        <v>2.2789999999999999</v>
      </c>
      <c r="O272" s="192" t="s">
        <v>121</v>
      </c>
      <c r="P272" s="192" t="s">
        <v>122</v>
      </c>
      <c r="Q272" s="193">
        <v>2.157</v>
      </c>
      <c r="R272" s="172" t="str">
        <f t="shared" si="47"/>
        <v>A</v>
      </c>
      <c r="S272" s="175">
        <f t="shared" si="48"/>
        <v>1</v>
      </c>
      <c r="T272" s="175">
        <f t="shared" si="49"/>
        <v>1</v>
      </c>
      <c r="U272" s="175">
        <f t="shared" si="50"/>
        <v>0</v>
      </c>
      <c r="V272" s="179" t="str">
        <f t="shared" si="51"/>
        <v>Procambarus clarkii</v>
      </c>
      <c r="W272" s="179" t="str">
        <f t="shared" si="52"/>
        <v>Procambarus clarkii</v>
      </c>
      <c r="X272" s="175">
        <f t="shared" si="53"/>
        <v>0</v>
      </c>
      <c r="Y272" s="175">
        <f t="shared" si="54"/>
        <v>0</v>
      </c>
      <c r="Z272" s="175">
        <f t="shared" si="55"/>
        <v>0</v>
      </c>
      <c r="AA272" s="175">
        <f t="shared" si="56"/>
        <v>0</v>
      </c>
    </row>
    <row r="273" spans="4:27" ht="15" customHeight="1" x14ac:dyDescent="0.25">
      <c r="D273" s="170">
        <v>1</v>
      </c>
      <c r="E273" s="170">
        <f t="shared" si="57"/>
        <v>1</v>
      </c>
      <c r="F273" s="197" t="s">
        <v>556</v>
      </c>
      <c r="G273" s="197" t="s">
        <v>216</v>
      </c>
      <c r="H273" s="197" t="s">
        <v>217</v>
      </c>
      <c r="I273" s="182">
        <v>44446.661990740744</v>
      </c>
      <c r="J273" s="189" t="s">
        <v>121</v>
      </c>
      <c r="K273" s="189" t="s">
        <v>122</v>
      </c>
      <c r="L273" s="190" t="s">
        <v>121</v>
      </c>
      <c r="M273" s="190" t="s">
        <v>122</v>
      </c>
      <c r="N273" s="191">
        <v>2.419</v>
      </c>
      <c r="O273" s="192" t="s">
        <v>121</v>
      </c>
      <c r="P273" s="192" t="s">
        <v>122</v>
      </c>
      <c r="Q273" s="193">
        <v>2.1840000000000002</v>
      </c>
      <c r="R273" s="172" t="str">
        <f t="shared" si="47"/>
        <v>A</v>
      </c>
      <c r="S273" s="175">
        <f t="shared" si="48"/>
        <v>1</v>
      </c>
      <c r="T273" s="175">
        <f t="shared" si="49"/>
        <v>1</v>
      </c>
      <c r="U273" s="175">
        <f t="shared" si="50"/>
        <v>0</v>
      </c>
      <c r="V273" s="179" t="str">
        <f t="shared" si="51"/>
        <v>Procambarus clarkii</v>
      </c>
      <c r="W273" s="179" t="str">
        <f t="shared" si="52"/>
        <v>Procambarus clarkii</v>
      </c>
      <c r="X273" s="175">
        <f t="shared" si="53"/>
        <v>0</v>
      </c>
      <c r="Y273" s="175">
        <f t="shared" si="54"/>
        <v>0</v>
      </c>
      <c r="Z273" s="175">
        <f t="shared" si="55"/>
        <v>0</v>
      </c>
      <c r="AA273" s="175">
        <f t="shared" si="56"/>
        <v>0</v>
      </c>
    </row>
    <row r="274" spans="4:27" ht="15" customHeight="1" x14ac:dyDescent="0.25">
      <c r="D274" s="170">
        <v>1</v>
      </c>
      <c r="E274" s="170">
        <f t="shared" si="57"/>
        <v>1</v>
      </c>
      <c r="F274" s="197" t="s">
        <v>557</v>
      </c>
      <c r="G274" s="197" t="s">
        <v>216</v>
      </c>
      <c r="H274" s="197" t="s">
        <v>217</v>
      </c>
      <c r="I274" s="182">
        <v>44446.663217592592</v>
      </c>
      <c r="J274" s="189" t="s">
        <v>121</v>
      </c>
      <c r="K274" s="189" t="s">
        <v>122</v>
      </c>
      <c r="L274" s="190" t="s">
        <v>121</v>
      </c>
      <c r="M274" s="190" t="s">
        <v>122</v>
      </c>
      <c r="N274" s="191">
        <v>2.2170000000000001</v>
      </c>
      <c r="O274" s="192" t="s">
        <v>121</v>
      </c>
      <c r="P274" s="192" t="s">
        <v>122</v>
      </c>
      <c r="Q274" s="193">
        <v>1.974</v>
      </c>
      <c r="R274" s="172" t="str">
        <f t="shared" si="47"/>
        <v>A</v>
      </c>
      <c r="S274" s="175">
        <f t="shared" si="48"/>
        <v>1</v>
      </c>
      <c r="T274" s="175">
        <f t="shared" si="49"/>
        <v>1</v>
      </c>
      <c r="U274" s="175">
        <f t="shared" si="50"/>
        <v>0</v>
      </c>
      <c r="V274" s="179" t="str">
        <f t="shared" si="51"/>
        <v>Procambarus clarkii</v>
      </c>
      <c r="W274" s="179" t="str">
        <f t="shared" si="52"/>
        <v>Procambarus clarkii</v>
      </c>
      <c r="X274" s="175">
        <f t="shared" si="53"/>
        <v>0</v>
      </c>
      <c r="Y274" s="175">
        <f t="shared" si="54"/>
        <v>0</v>
      </c>
      <c r="Z274" s="175">
        <f t="shared" si="55"/>
        <v>0</v>
      </c>
      <c r="AA274" s="175">
        <f t="shared" si="56"/>
        <v>0</v>
      </c>
    </row>
    <row r="275" spans="4:27" ht="15" customHeight="1" x14ac:dyDescent="0.25">
      <c r="D275" s="170">
        <v>1</v>
      </c>
      <c r="E275" s="170">
        <f t="shared" si="57"/>
        <v>1</v>
      </c>
      <c r="F275" s="197" t="s">
        <v>558</v>
      </c>
      <c r="G275" s="197" t="s">
        <v>216</v>
      </c>
      <c r="H275" s="197" t="s">
        <v>217</v>
      </c>
      <c r="I275" s="182">
        <v>44446.667372685188</v>
      </c>
      <c r="J275" s="189" t="s">
        <v>121</v>
      </c>
      <c r="K275" s="189" t="s">
        <v>122</v>
      </c>
      <c r="L275" s="190" t="s">
        <v>121</v>
      </c>
      <c r="M275" s="190" t="s">
        <v>122</v>
      </c>
      <c r="N275" s="191">
        <v>2.2909999999999999</v>
      </c>
      <c r="O275" s="192" t="s">
        <v>121</v>
      </c>
      <c r="P275" s="192" t="s">
        <v>122</v>
      </c>
      <c r="Q275" s="193">
        <v>2.0830000000000002</v>
      </c>
      <c r="R275" s="172" t="str">
        <f t="shared" si="47"/>
        <v>A</v>
      </c>
      <c r="S275" s="175">
        <f t="shared" si="48"/>
        <v>1</v>
      </c>
      <c r="T275" s="175">
        <f t="shared" si="49"/>
        <v>1</v>
      </c>
      <c r="U275" s="175">
        <f t="shared" si="50"/>
        <v>0</v>
      </c>
      <c r="V275" s="179" t="str">
        <f t="shared" si="51"/>
        <v>Procambarus clarkii</v>
      </c>
      <c r="W275" s="179" t="str">
        <f t="shared" si="52"/>
        <v>Procambarus clarkii</v>
      </c>
      <c r="X275" s="175">
        <f t="shared" si="53"/>
        <v>0</v>
      </c>
      <c r="Y275" s="175">
        <f t="shared" si="54"/>
        <v>0</v>
      </c>
      <c r="Z275" s="175">
        <f t="shared" si="55"/>
        <v>0</v>
      </c>
      <c r="AA275" s="175">
        <f t="shared" si="56"/>
        <v>0</v>
      </c>
    </row>
    <row r="276" spans="4:27" ht="15" customHeight="1" x14ac:dyDescent="0.25">
      <c r="D276" s="170">
        <v>1</v>
      </c>
      <c r="E276" s="170">
        <f t="shared" si="57"/>
        <v>1</v>
      </c>
      <c r="F276" s="197" t="s">
        <v>559</v>
      </c>
      <c r="G276" s="197" t="s">
        <v>216</v>
      </c>
      <c r="H276" s="197" t="s">
        <v>217</v>
      </c>
      <c r="I276" s="182">
        <v>44446.66946759259</v>
      </c>
      <c r="J276" s="189" t="s">
        <v>121</v>
      </c>
      <c r="K276" s="189" t="s">
        <v>122</v>
      </c>
      <c r="L276" s="190" t="s">
        <v>121</v>
      </c>
      <c r="M276" s="190" t="s">
        <v>122</v>
      </c>
      <c r="N276" s="191">
        <v>2.194</v>
      </c>
      <c r="O276" s="192" t="s">
        <v>121</v>
      </c>
      <c r="P276" s="192" t="s">
        <v>122</v>
      </c>
      <c r="Q276" s="193">
        <v>2.04</v>
      </c>
      <c r="R276" s="172" t="str">
        <f t="shared" si="47"/>
        <v>A</v>
      </c>
      <c r="S276" s="175">
        <f t="shared" si="48"/>
        <v>1</v>
      </c>
      <c r="T276" s="175">
        <f t="shared" si="49"/>
        <v>1</v>
      </c>
      <c r="U276" s="175">
        <f t="shared" si="50"/>
        <v>0</v>
      </c>
      <c r="V276" s="179" t="str">
        <f t="shared" si="51"/>
        <v>Procambarus clarkii</v>
      </c>
      <c r="W276" s="179" t="str">
        <f t="shared" si="52"/>
        <v>Procambarus clarkii</v>
      </c>
      <c r="X276" s="175">
        <f t="shared" si="53"/>
        <v>0</v>
      </c>
      <c r="Y276" s="175">
        <f t="shared" si="54"/>
        <v>0</v>
      </c>
      <c r="Z276" s="175">
        <f t="shared" si="55"/>
        <v>0</v>
      </c>
      <c r="AA276" s="175">
        <f t="shared" si="56"/>
        <v>0</v>
      </c>
    </row>
    <row r="277" spans="4:27" ht="15" customHeight="1" x14ac:dyDescent="0.25">
      <c r="D277" s="170">
        <v>1</v>
      </c>
      <c r="E277" s="170">
        <f t="shared" si="57"/>
        <v>1</v>
      </c>
      <c r="F277" s="197" t="s">
        <v>560</v>
      </c>
      <c r="G277" s="197" t="s">
        <v>216</v>
      </c>
      <c r="H277" s="197" t="s">
        <v>217</v>
      </c>
      <c r="I277" s="182">
        <v>44446.671481481484</v>
      </c>
      <c r="J277" s="189" t="s">
        <v>121</v>
      </c>
      <c r="K277" s="189" t="s">
        <v>122</v>
      </c>
      <c r="L277" s="190" t="s">
        <v>121</v>
      </c>
      <c r="M277" s="190" t="s">
        <v>122</v>
      </c>
      <c r="N277" s="191">
        <v>2.1869999999999998</v>
      </c>
      <c r="O277" s="192" t="s">
        <v>121</v>
      </c>
      <c r="P277" s="192" t="s">
        <v>122</v>
      </c>
      <c r="Q277" s="193">
        <v>2.1269999999999998</v>
      </c>
      <c r="R277" s="172" t="str">
        <f t="shared" si="47"/>
        <v>A</v>
      </c>
      <c r="S277" s="175">
        <f t="shared" si="48"/>
        <v>1</v>
      </c>
      <c r="T277" s="175">
        <f t="shared" si="49"/>
        <v>1</v>
      </c>
      <c r="U277" s="175">
        <f t="shared" si="50"/>
        <v>0</v>
      </c>
      <c r="V277" s="179" t="str">
        <f t="shared" si="51"/>
        <v>Procambarus clarkii</v>
      </c>
      <c r="W277" s="179" t="str">
        <f t="shared" si="52"/>
        <v>Procambarus clarkii</v>
      </c>
      <c r="X277" s="175">
        <f t="shared" si="53"/>
        <v>0</v>
      </c>
      <c r="Y277" s="175">
        <f t="shared" si="54"/>
        <v>0</v>
      </c>
      <c r="Z277" s="175">
        <f t="shared" si="55"/>
        <v>0</v>
      </c>
      <c r="AA277" s="175">
        <f t="shared" si="56"/>
        <v>0</v>
      </c>
    </row>
    <row r="278" spans="4:27" ht="15" customHeight="1" x14ac:dyDescent="0.25">
      <c r="D278" s="170">
        <v>1</v>
      </c>
      <c r="E278" s="170">
        <f t="shared" si="57"/>
        <v>1</v>
      </c>
      <c r="F278" s="197" t="s">
        <v>561</v>
      </c>
      <c r="G278" s="197" t="s">
        <v>216</v>
      </c>
      <c r="H278" s="197" t="s">
        <v>217</v>
      </c>
      <c r="I278" s="182">
        <v>44446.673171296294</v>
      </c>
      <c r="J278" s="189" t="s">
        <v>121</v>
      </c>
      <c r="K278" s="189" t="s">
        <v>122</v>
      </c>
      <c r="L278" s="190" t="s">
        <v>121</v>
      </c>
      <c r="M278" s="190" t="s">
        <v>122</v>
      </c>
      <c r="N278" s="191">
        <v>2.5830000000000002</v>
      </c>
      <c r="O278" s="192" t="s">
        <v>121</v>
      </c>
      <c r="P278" s="192" t="s">
        <v>122</v>
      </c>
      <c r="Q278" s="193">
        <v>2.4169999999999998</v>
      </c>
      <c r="R278" s="172" t="str">
        <f t="shared" si="47"/>
        <v>A</v>
      </c>
      <c r="S278" s="175">
        <f t="shared" si="48"/>
        <v>1</v>
      </c>
      <c r="T278" s="175">
        <f t="shared" si="49"/>
        <v>1</v>
      </c>
      <c r="U278" s="175">
        <f t="shared" si="50"/>
        <v>0</v>
      </c>
      <c r="V278" s="179" t="str">
        <f t="shared" si="51"/>
        <v>Procambarus clarkii</v>
      </c>
      <c r="W278" s="179" t="str">
        <f t="shared" si="52"/>
        <v>Procambarus clarkii</v>
      </c>
      <c r="X278" s="175">
        <f t="shared" si="53"/>
        <v>0</v>
      </c>
      <c r="Y278" s="175">
        <f t="shared" si="54"/>
        <v>0</v>
      </c>
      <c r="Z278" s="175">
        <f t="shared" si="55"/>
        <v>0</v>
      </c>
      <c r="AA278" s="175">
        <f t="shared" si="56"/>
        <v>0</v>
      </c>
    </row>
    <row r="279" spans="4:27" ht="15" customHeight="1" x14ac:dyDescent="0.25">
      <c r="D279" s="170">
        <v>1</v>
      </c>
      <c r="E279" s="170">
        <f t="shared" si="57"/>
        <v>1</v>
      </c>
      <c r="F279" s="197" t="s">
        <v>562</v>
      </c>
      <c r="G279" s="197" t="s">
        <v>216</v>
      </c>
      <c r="H279" s="197" t="s">
        <v>217</v>
      </c>
      <c r="I279" s="182">
        <v>44468.554768518516</v>
      </c>
      <c r="J279" s="189" t="s">
        <v>121</v>
      </c>
      <c r="K279" s="189" t="s">
        <v>122</v>
      </c>
      <c r="L279" s="190" t="s">
        <v>121</v>
      </c>
      <c r="M279" s="190" t="s">
        <v>122</v>
      </c>
      <c r="N279" s="191">
        <v>2.0310000000000001</v>
      </c>
      <c r="O279" s="192" t="s">
        <v>121</v>
      </c>
      <c r="P279" s="192" t="s">
        <v>122</v>
      </c>
      <c r="Q279" s="193">
        <v>1.9590000000000001</v>
      </c>
      <c r="R279" s="172" t="str">
        <f t="shared" si="47"/>
        <v>A</v>
      </c>
      <c r="S279" s="175">
        <f t="shared" si="48"/>
        <v>1</v>
      </c>
      <c r="T279" s="175">
        <f t="shared" si="49"/>
        <v>1</v>
      </c>
      <c r="U279" s="175">
        <f t="shared" si="50"/>
        <v>0</v>
      </c>
      <c r="V279" s="179" t="str">
        <f t="shared" si="51"/>
        <v>Procambarus clarkii</v>
      </c>
      <c r="W279" s="179" t="str">
        <f t="shared" si="52"/>
        <v>Procambarus clarkii</v>
      </c>
      <c r="X279" s="175">
        <f t="shared" si="53"/>
        <v>0</v>
      </c>
      <c r="Y279" s="175">
        <f t="shared" si="54"/>
        <v>0</v>
      </c>
      <c r="Z279" s="175">
        <f t="shared" si="55"/>
        <v>0</v>
      </c>
      <c r="AA279" s="175">
        <f t="shared" si="56"/>
        <v>0</v>
      </c>
    </row>
    <row r="280" spans="4:27" ht="15" customHeight="1" x14ac:dyDescent="0.25">
      <c r="D280" s="170">
        <v>1</v>
      </c>
      <c r="E280" s="170">
        <f t="shared" si="57"/>
        <v>1</v>
      </c>
      <c r="F280" s="197" t="s">
        <v>563</v>
      </c>
      <c r="G280" s="197" t="s">
        <v>216</v>
      </c>
      <c r="H280" s="197" t="s">
        <v>217</v>
      </c>
      <c r="I280" s="182">
        <v>44468.405347222222</v>
      </c>
      <c r="J280" s="189" t="s">
        <v>121</v>
      </c>
      <c r="K280" s="189" t="s">
        <v>122</v>
      </c>
      <c r="L280" s="190" t="s">
        <v>121</v>
      </c>
      <c r="M280" s="190" t="s">
        <v>122</v>
      </c>
      <c r="N280" s="191">
        <v>2.1349999999999998</v>
      </c>
      <c r="O280" s="192" t="s">
        <v>121</v>
      </c>
      <c r="P280" s="192" t="s">
        <v>122</v>
      </c>
      <c r="Q280" s="193">
        <v>2.0720000000000001</v>
      </c>
      <c r="R280" s="172" t="str">
        <f t="shared" si="47"/>
        <v>A</v>
      </c>
      <c r="S280" s="175">
        <f t="shared" si="48"/>
        <v>1</v>
      </c>
      <c r="T280" s="175">
        <f t="shared" si="49"/>
        <v>1</v>
      </c>
      <c r="U280" s="175">
        <f t="shared" si="50"/>
        <v>0</v>
      </c>
      <c r="V280" s="179" t="str">
        <f t="shared" si="51"/>
        <v>Procambarus clarkii</v>
      </c>
      <c r="W280" s="179" t="str">
        <f t="shared" si="52"/>
        <v>Procambarus clarkii</v>
      </c>
      <c r="X280" s="175">
        <f t="shared" si="53"/>
        <v>0</v>
      </c>
      <c r="Y280" s="175">
        <f t="shared" si="54"/>
        <v>0</v>
      </c>
      <c r="Z280" s="175">
        <f t="shared" si="55"/>
        <v>0</v>
      </c>
      <c r="AA280" s="175">
        <f t="shared" si="56"/>
        <v>0</v>
      </c>
    </row>
    <row r="281" spans="4:27" ht="15" customHeight="1" x14ac:dyDescent="0.25">
      <c r="D281" s="170">
        <v>1</v>
      </c>
      <c r="E281" s="170">
        <f t="shared" si="57"/>
        <v>1</v>
      </c>
      <c r="F281" s="197" t="s">
        <v>564</v>
      </c>
      <c r="G281" s="197" t="s">
        <v>216</v>
      </c>
      <c r="H281" s="197" t="s">
        <v>217</v>
      </c>
      <c r="I281" s="182">
        <v>44468.406006944446</v>
      </c>
      <c r="J281" s="189" t="s">
        <v>121</v>
      </c>
      <c r="K281" s="189" t="s">
        <v>122</v>
      </c>
      <c r="L281" s="190" t="s">
        <v>121</v>
      </c>
      <c r="M281" s="190" t="s">
        <v>122</v>
      </c>
      <c r="N281" s="191">
        <v>2.3490000000000002</v>
      </c>
      <c r="O281" s="192" t="s">
        <v>121</v>
      </c>
      <c r="P281" s="192" t="s">
        <v>122</v>
      </c>
      <c r="Q281" s="193">
        <v>2.0390000000000001</v>
      </c>
      <c r="R281" s="172" t="str">
        <f t="shared" si="47"/>
        <v>A</v>
      </c>
      <c r="S281" s="175">
        <f t="shared" si="48"/>
        <v>1</v>
      </c>
      <c r="T281" s="175">
        <f t="shared" si="49"/>
        <v>1</v>
      </c>
      <c r="U281" s="175">
        <f t="shared" si="50"/>
        <v>0</v>
      </c>
      <c r="V281" s="179" t="str">
        <f t="shared" si="51"/>
        <v>Procambarus clarkii</v>
      </c>
      <c r="W281" s="179" t="str">
        <f t="shared" si="52"/>
        <v>Procambarus clarkii</v>
      </c>
      <c r="X281" s="175">
        <f t="shared" si="53"/>
        <v>0</v>
      </c>
      <c r="Y281" s="175">
        <f t="shared" si="54"/>
        <v>0</v>
      </c>
      <c r="Z281" s="175">
        <f t="shared" si="55"/>
        <v>0</v>
      </c>
      <c r="AA281" s="175">
        <f t="shared" si="56"/>
        <v>0</v>
      </c>
    </row>
    <row r="282" spans="4:27" ht="15" customHeight="1" x14ac:dyDescent="0.25">
      <c r="D282" s="170">
        <v>1</v>
      </c>
      <c r="E282" s="170">
        <f t="shared" si="57"/>
        <v>1</v>
      </c>
      <c r="F282" s="197" t="s">
        <v>565</v>
      </c>
      <c r="G282" s="197" t="s">
        <v>216</v>
      </c>
      <c r="H282" s="197" t="s">
        <v>217</v>
      </c>
      <c r="I282" s="182">
        <v>44468.55568287037</v>
      </c>
      <c r="J282" s="189" t="s">
        <v>121</v>
      </c>
      <c r="K282" s="189" t="s">
        <v>122</v>
      </c>
      <c r="L282" s="190" t="s">
        <v>121</v>
      </c>
      <c r="M282" s="190" t="s">
        <v>122</v>
      </c>
      <c r="N282" s="191">
        <v>2.1869999999999998</v>
      </c>
      <c r="O282" s="192" t="s">
        <v>121</v>
      </c>
      <c r="P282" s="192" t="s">
        <v>122</v>
      </c>
      <c r="Q282" s="193">
        <v>2.1120000000000001</v>
      </c>
      <c r="R282" s="172" t="str">
        <f t="shared" si="47"/>
        <v>A</v>
      </c>
      <c r="S282" s="175">
        <f t="shared" si="48"/>
        <v>1</v>
      </c>
      <c r="T282" s="175">
        <f t="shared" si="49"/>
        <v>1</v>
      </c>
      <c r="U282" s="175">
        <f t="shared" si="50"/>
        <v>0</v>
      </c>
      <c r="V282" s="179" t="str">
        <f t="shared" si="51"/>
        <v>Procambarus clarkii</v>
      </c>
      <c r="W282" s="179" t="str">
        <f t="shared" si="52"/>
        <v>Procambarus clarkii</v>
      </c>
      <c r="X282" s="175">
        <f t="shared" si="53"/>
        <v>0</v>
      </c>
      <c r="Y282" s="175">
        <f t="shared" si="54"/>
        <v>0</v>
      </c>
      <c r="Z282" s="175">
        <f t="shared" si="55"/>
        <v>0</v>
      </c>
      <c r="AA282" s="175">
        <f t="shared" si="56"/>
        <v>0</v>
      </c>
    </row>
    <row r="283" spans="4:27" ht="15" customHeight="1" x14ac:dyDescent="0.25">
      <c r="D283" s="170">
        <v>1</v>
      </c>
      <c r="E283" s="170">
        <f t="shared" si="57"/>
        <v>1</v>
      </c>
      <c r="F283" s="197" t="s">
        <v>566</v>
      </c>
      <c r="G283" s="197" t="s">
        <v>216</v>
      </c>
      <c r="H283" s="197" t="s">
        <v>217</v>
      </c>
      <c r="I283" s="182">
        <v>44468.408460648148</v>
      </c>
      <c r="J283" s="189" t="s">
        <v>121</v>
      </c>
      <c r="K283" s="189" t="s">
        <v>122</v>
      </c>
      <c r="L283" s="190" t="s">
        <v>121</v>
      </c>
      <c r="M283" s="190" t="s">
        <v>122</v>
      </c>
      <c r="N283" s="191">
        <v>2.3359999999999999</v>
      </c>
      <c r="O283" s="192" t="s">
        <v>121</v>
      </c>
      <c r="P283" s="192" t="s">
        <v>122</v>
      </c>
      <c r="Q283" s="193">
        <v>2.23</v>
      </c>
      <c r="R283" s="172" t="str">
        <f t="shared" si="47"/>
        <v>A</v>
      </c>
      <c r="S283" s="175">
        <f t="shared" si="48"/>
        <v>1</v>
      </c>
      <c r="T283" s="175">
        <f t="shared" si="49"/>
        <v>1</v>
      </c>
      <c r="U283" s="175">
        <f t="shared" si="50"/>
        <v>0</v>
      </c>
      <c r="V283" s="179" t="str">
        <f t="shared" si="51"/>
        <v>Procambarus clarkii</v>
      </c>
      <c r="W283" s="179" t="str">
        <f t="shared" si="52"/>
        <v>Procambarus clarkii</v>
      </c>
      <c r="X283" s="175">
        <f t="shared" si="53"/>
        <v>0</v>
      </c>
      <c r="Y283" s="175">
        <f t="shared" si="54"/>
        <v>0</v>
      </c>
      <c r="Z283" s="175">
        <f t="shared" si="55"/>
        <v>0</v>
      </c>
      <c r="AA283" s="175">
        <f t="shared" si="56"/>
        <v>0</v>
      </c>
    </row>
    <row r="284" spans="4:27" ht="15" customHeight="1" x14ac:dyDescent="0.25">
      <c r="D284" s="170">
        <v>1</v>
      </c>
      <c r="E284" s="170">
        <f t="shared" si="57"/>
        <v>1</v>
      </c>
      <c r="F284" s="197" t="s">
        <v>567</v>
      </c>
      <c r="G284" s="197" t="s">
        <v>216</v>
      </c>
      <c r="H284" s="197" t="s">
        <v>217</v>
      </c>
      <c r="I284" s="182">
        <v>44468.411435185182</v>
      </c>
      <c r="J284" s="189" t="s">
        <v>121</v>
      </c>
      <c r="K284" s="189" t="s">
        <v>122</v>
      </c>
      <c r="L284" s="190" t="s">
        <v>121</v>
      </c>
      <c r="M284" s="190" t="s">
        <v>122</v>
      </c>
      <c r="N284" s="191">
        <v>2.2360000000000002</v>
      </c>
      <c r="O284" s="192" t="s">
        <v>121</v>
      </c>
      <c r="P284" s="192" t="s">
        <v>122</v>
      </c>
      <c r="Q284" s="193">
        <v>2.0339999999999998</v>
      </c>
      <c r="R284" s="172" t="str">
        <f t="shared" si="47"/>
        <v>A</v>
      </c>
      <c r="S284" s="175">
        <f t="shared" si="48"/>
        <v>1</v>
      </c>
      <c r="T284" s="175">
        <f t="shared" si="49"/>
        <v>1</v>
      </c>
      <c r="U284" s="175">
        <f t="shared" si="50"/>
        <v>0</v>
      </c>
      <c r="V284" s="179" t="str">
        <f t="shared" si="51"/>
        <v>Procambarus clarkii</v>
      </c>
      <c r="W284" s="179" t="str">
        <f t="shared" si="52"/>
        <v>Procambarus clarkii</v>
      </c>
      <c r="X284" s="175">
        <f t="shared" si="53"/>
        <v>0</v>
      </c>
      <c r="Y284" s="175">
        <f t="shared" si="54"/>
        <v>0</v>
      </c>
      <c r="Z284" s="175">
        <f t="shared" si="55"/>
        <v>0</v>
      </c>
      <c r="AA284" s="175">
        <f t="shared" si="56"/>
        <v>0</v>
      </c>
    </row>
    <row r="285" spans="4:27" ht="15" customHeight="1" x14ac:dyDescent="0.25">
      <c r="D285" s="170">
        <v>1</v>
      </c>
      <c r="E285" s="170">
        <f t="shared" si="57"/>
        <v>1</v>
      </c>
      <c r="F285" s="197" t="s">
        <v>568</v>
      </c>
      <c r="G285" s="197" t="s">
        <v>216</v>
      </c>
      <c r="H285" s="197" t="s">
        <v>217</v>
      </c>
      <c r="I285" s="182">
        <v>44468.557268518518</v>
      </c>
      <c r="J285" s="189" t="s">
        <v>121</v>
      </c>
      <c r="K285" s="189" t="s">
        <v>122</v>
      </c>
      <c r="L285" s="190" t="s">
        <v>121</v>
      </c>
      <c r="M285" s="190" t="s">
        <v>122</v>
      </c>
      <c r="N285" s="191">
        <v>2.5310000000000001</v>
      </c>
      <c r="O285" s="192" t="s">
        <v>121</v>
      </c>
      <c r="P285" s="192" t="s">
        <v>122</v>
      </c>
      <c r="Q285" s="193">
        <v>2.1030000000000002</v>
      </c>
      <c r="R285" s="172" t="str">
        <f t="shared" si="47"/>
        <v>A</v>
      </c>
      <c r="S285" s="175">
        <f t="shared" si="48"/>
        <v>1</v>
      </c>
      <c r="T285" s="175">
        <f t="shared" si="49"/>
        <v>1</v>
      </c>
      <c r="U285" s="175">
        <f t="shared" si="50"/>
        <v>0</v>
      </c>
      <c r="V285" s="179" t="str">
        <f t="shared" si="51"/>
        <v>Procambarus clarkii</v>
      </c>
      <c r="W285" s="179" t="str">
        <f t="shared" si="52"/>
        <v>Procambarus clarkii</v>
      </c>
      <c r="X285" s="175">
        <f t="shared" si="53"/>
        <v>0</v>
      </c>
      <c r="Y285" s="175">
        <f t="shared" si="54"/>
        <v>0</v>
      </c>
      <c r="Z285" s="175">
        <f t="shared" si="55"/>
        <v>0</v>
      </c>
      <c r="AA285" s="175">
        <f t="shared" si="56"/>
        <v>0</v>
      </c>
    </row>
    <row r="286" spans="4:27" ht="15" customHeight="1" x14ac:dyDescent="0.25">
      <c r="D286" s="170">
        <v>1</v>
      </c>
      <c r="E286" s="170">
        <f t="shared" si="57"/>
        <v>1</v>
      </c>
      <c r="F286" s="197" t="s">
        <v>569</v>
      </c>
      <c r="G286" s="197" t="s">
        <v>216</v>
      </c>
      <c r="H286" s="197" t="s">
        <v>217</v>
      </c>
      <c r="I286" s="182">
        <v>44468.414201388892</v>
      </c>
      <c r="J286" s="189" t="s">
        <v>121</v>
      </c>
      <c r="K286" s="189" t="s">
        <v>122</v>
      </c>
      <c r="L286" s="190" t="s">
        <v>121</v>
      </c>
      <c r="M286" s="190" t="s">
        <v>122</v>
      </c>
      <c r="N286" s="191">
        <v>2.1850000000000001</v>
      </c>
      <c r="O286" s="192" t="s">
        <v>121</v>
      </c>
      <c r="P286" s="192" t="s">
        <v>122</v>
      </c>
      <c r="Q286" s="193">
        <v>2.09</v>
      </c>
      <c r="R286" s="172" t="str">
        <f t="shared" si="47"/>
        <v>A</v>
      </c>
      <c r="S286" s="175">
        <f t="shared" si="48"/>
        <v>1</v>
      </c>
      <c r="T286" s="175">
        <f t="shared" si="49"/>
        <v>1</v>
      </c>
      <c r="U286" s="175">
        <f t="shared" si="50"/>
        <v>0</v>
      </c>
      <c r="V286" s="179" t="str">
        <f t="shared" si="51"/>
        <v>Procambarus clarkii</v>
      </c>
      <c r="W286" s="179" t="str">
        <f t="shared" si="52"/>
        <v>Procambarus clarkii</v>
      </c>
      <c r="X286" s="175">
        <f t="shared" si="53"/>
        <v>0</v>
      </c>
      <c r="Y286" s="175">
        <f t="shared" si="54"/>
        <v>0</v>
      </c>
      <c r="Z286" s="175">
        <f t="shared" si="55"/>
        <v>0</v>
      </c>
      <c r="AA286" s="175">
        <f t="shared" si="56"/>
        <v>0</v>
      </c>
    </row>
    <row r="287" spans="4:27" ht="15" customHeight="1" x14ac:dyDescent="0.25">
      <c r="D287" s="170">
        <v>1</v>
      </c>
      <c r="E287" s="170">
        <f t="shared" si="57"/>
        <v>1</v>
      </c>
      <c r="F287" s="197" t="s">
        <v>570</v>
      </c>
      <c r="G287" s="197" t="s">
        <v>216</v>
      </c>
      <c r="H287" s="197" t="s">
        <v>217</v>
      </c>
      <c r="I287" s="182">
        <v>44491.461747685185</v>
      </c>
      <c r="J287" s="189" t="s">
        <v>121</v>
      </c>
      <c r="K287" s="189" t="s">
        <v>122</v>
      </c>
      <c r="L287" s="190" t="s">
        <v>121</v>
      </c>
      <c r="M287" s="190" t="s">
        <v>122</v>
      </c>
      <c r="N287" s="191">
        <v>2.5339999999999998</v>
      </c>
      <c r="O287" s="192" t="s">
        <v>121</v>
      </c>
      <c r="P287" s="192" t="s">
        <v>122</v>
      </c>
      <c r="Q287" s="193">
        <v>2.4860000000000002</v>
      </c>
      <c r="R287" s="172" t="str">
        <f t="shared" si="47"/>
        <v>A</v>
      </c>
      <c r="S287" s="175">
        <f t="shared" si="48"/>
        <v>1</v>
      </c>
      <c r="T287" s="175">
        <f t="shared" si="49"/>
        <v>1</v>
      </c>
      <c r="U287" s="175">
        <f t="shared" si="50"/>
        <v>0</v>
      </c>
      <c r="V287" s="179" t="str">
        <f t="shared" si="51"/>
        <v>Procambarus clarkii</v>
      </c>
      <c r="W287" s="179" t="str">
        <f t="shared" si="52"/>
        <v>Procambarus clarkii</v>
      </c>
      <c r="X287" s="175">
        <f t="shared" si="53"/>
        <v>0</v>
      </c>
      <c r="Y287" s="175">
        <f t="shared" si="54"/>
        <v>0</v>
      </c>
      <c r="Z287" s="175">
        <f t="shared" si="55"/>
        <v>0</v>
      </c>
      <c r="AA287" s="175">
        <f t="shared" si="56"/>
        <v>0</v>
      </c>
    </row>
    <row r="288" spans="4:27" ht="15" customHeight="1" x14ac:dyDescent="0.25">
      <c r="D288" s="170">
        <v>1</v>
      </c>
      <c r="E288" s="170">
        <f t="shared" si="57"/>
        <v>1</v>
      </c>
      <c r="F288" s="197" t="s">
        <v>571</v>
      </c>
      <c r="G288" s="197" t="s">
        <v>216</v>
      </c>
      <c r="H288" s="197" t="s">
        <v>217</v>
      </c>
      <c r="I288" s="182">
        <v>44468.494398148148</v>
      </c>
      <c r="J288" s="189" t="s">
        <v>121</v>
      </c>
      <c r="K288" s="189" t="s">
        <v>122</v>
      </c>
      <c r="L288" s="190" t="s">
        <v>121</v>
      </c>
      <c r="M288" s="190" t="s">
        <v>122</v>
      </c>
      <c r="N288" s="191">
        <v>2.5299999999999998</v>
      </c>
      <c r="O288" s="192" t="s">
        <v>121</v>
      </c>
      <c r="P288" s="192" t="s">
        <v>122</v>
      </c>
      <c r="Q288" s="193">
        <v>2.1970000000000001</v>
      </c>
      <c r="R288" s="172" t="str">
        <f t="shared" si="47"/>
        <v>A</v>
      </c>
      <c r="S288" s="175">
        <f t="shared" si="48"/>
        <v>1</v>
      </c>
      <c r="T288" s="175">
        <f t="shared" si="49"/>
        <v>1</v>
      </c>
      <c r="U288" s="175">
        <f t="shared" si="50"/>
        <v>0</v>
      </c>
      <c r="V288" s="179" t="str">
        <f t="shared" si="51"/>
        <v>Procambarus clarkii</v>
      </c>
      <c r="W288" s="179" t="str">
        <f t="shared" si="52"/>
        <v>Procambarus clarkii</v>
      </c>
      <c r="X288" s="175">
        <f t="shared" si="53"/>
        <v>0</v>
      </c>
      <c r="Y288" s="175">
        <f t="shared" si="54"/>
        <v>0</v>
      </c>
      <c r="Z288" s="175">
        <f t="shared" si="55"/>
        <v>0</v>
      </c>
      <c r="AA288" s="175">
        <f t="shared" si="56"/>
        <v>0</v>
      </c>
    </row>
    <row r="289" spans="4:27" ht="15" customHeight="1" x14ac:dyDescent="0.25">
      <c r="D289" s="170">
        <v>1</v>
      </c>
      <c r="E289" s="170">
        <f t="shared" si="57"/>
        <v>1</v>
      </c>
      <c r="F289" s="197" t="s">
        <v>572</v>
      </c>
      <c r="G289" s="197" t="s">
        <v>216</v>
      </c>
      <c r="H289" s="197" t="s">
        <v>217</v>
      </c>
      <c r="I289" s="182">
        <v>44469.386493055557</v>
      </c>
      <c r="J289" s="189" t="s">
        <v>121</v>
      </c>
      <c r="K289" s="189" t="s">
        <v>122</v>
      </c>
      <c r="L289" s="190" t="s">
        <v>121</v>
      </c>
      <c r="M289" s="190" t="s">
        <v>122</v>
      </c>
      <c r="N289" s="191">
        <v>2.27</v>
      </c>
      <c r="O289" s="192" t="s">
        <v>121</v>
      </c>
      <c r="P289" s="192" t="s">
        <v>122</v>
      </c>
      <c r="Q289" s="193">
        <v>2.0230000000000001</v>
      </c>
      <c r="R289" s="172" t="str">
        <f t="shared" si="47"/>
        <v>A</v>
      </c>
      <c r="S289" s="175">
        <f t="shared" si="48"/>
        <v>1</v>
      </c>
      <c r="T289" s="175">
        <f t="shared" si="49"/>
        <v>1</v>
      </c>
      <c r="U289" s="175">
        <f t="shared" si="50"/>
        <v>0</v>
      </c>
      <c r="V289" s="179" t="str">
        <f t="shared" si="51"/>
        <v>Procambarus clarkii</v>
      </c>
      <c r="W289" s="179" t="str">
        <f t="shared" si="52"/>
        <v>Procambarus clarkii</v>
      </c>
      <c r="X289" s="175">
        <f t="shared" si="53"/>
        <v>0</v>
      </c>
      <c r="Y289" s="175">
        <f t="shared" si="54"/>
        <v>0</v>
      </c>
      <c r="Z289" s="175">
        <f t="shared" si="55"/>
        <v>0</v>
      </c>
      <c r="AA289" s="175">
        <f t="shared" si="56"/>
        <v>0</v>
      </c>
    </row>
    <row r="290" spans="4:27" ht="15" customHeight="1" x14ac:dyDescent="0.25">
      <c r="D290" s="170">
        <v>1</v>
      </c>
      <c r="E290" s="170">
        <f t="shared" si="57"/>
        <v>1</v>
      </c>
      <c r="F290" s="197" t="s">
        <v>573</v>
      </c>
      <c r="G290" s="197" t="s">
        <v>216</v>
      </c>
      <c r="H290" s="197" t="s">
        <v>217</v>
      </c>
      <c r="I290" s="182">
        <v>44469.392071759263</v>
      </c>
      <c r="J290" s="189" t="s">
        <v>121</v>
      </c>
      <c r="K290" s="189" t="s">
        <v>122</v>
      </c>
      <c r="L290" s="190" t="s">
        <v>121</v>
      </c>
      <c r="M290" s="190" t="s">
        <v>122</v>
      </c>
      <c r="N290" s="191">
        <v>2.2949999999999999</v>
      </c>
      <c r="O290" s="192" t="s">
        <v>121</v>
      </c>
      <c r="P290" s="192" t="s">
        <v>122</v>
      </c>
      <c r="Q290" s="193">
        <v>1.87</v>
      </c>
      <c r="R290" s="172" t="str">
        <f t="shared" si="47"/>
        <v>A</v>
      </c>
      <c r="S290" s="175">
        <f t="shared" si="48"/>
        <v>1</v>
      </c>
      <c r="T290" s="175">
        <f t="shared" si="49"/>
        <v>1</v>
      </c>
      <c r="U290" s="175">
        <f t="shared" si="50"/>
        <v>0</v>
      </c>
      <c r="V290" s="179" t="str">
        <f t="shared" si="51"/>
        <v>Procambarus clarkii</v>
      </c>
      <c r="W290" s="179" t="str">
        <f t="shared" si="52"/>
        <v>Procambarus clarkii</v>
      </c>
      <c r="X290" s="175">
        <f t="shared" si="53"/>
        <v>0</v>
      </c>
      <c r="Y290" s="175">
        <f t="shared" si="54"/>
        <v>0</v>
      </c>
      <c r="Z290" s="175">
        <f t="shared" si="55"/>
        <v>0</v>
      </c>
      <c r="AA290" s="175">
        <f t="shared" si="56"/>
        <v>0</v>
      </c>
    </row>
    <row r="291" spans="4:27" ht="15" customHeight="1" x14ac:dyDescent="0.25">
      <c r="D291" s="170">
        <v>1</v>
      </c>
      <c r="E291" s="170">
        <f t="shared" si="57"/>
        <v>1</v>
      </c>
      <c r="F291" s="197" t="s">
        <v>574</v>
      </c>
      <c r="G291" s="197" t="s">
        <v>216</v>
      </c>
      <c r="H291" s="197" t="s">
        <v>217</v>
      </c>
      <c r="I291" s="182">
        <v>44469.521620370368</v>
      </c>
      <c r="J291" s="189" t="s">
        <v>121</v>
      </c>
      <c r="K291" s="189" t="s">
        <v>122</v>
      </c>
      <c r="L291" s="190" t="s">
        <v>121</v>
      </c>
      <c r="M291" s="190" t="s">
        <v>122</v>
      </c>
      <c r="N291" s="191">
        <v>2.0049999999999999</v>
      </c>
      <c r="O291" s="192" t="s">
        <v>121</v>
      </c>
      <c r="P291" s="192" t="s">
        <v>122</v>
      </c>
      <c r="Q291" s="193">
        <v>1.8180000000000001</v>
      </c>
      <c r="R291" s="172" t="str">
        <f t="shared" si="47"/>
        <v>A</v>
      </c>
      <c r="S291" s="175">
        <f t="shared" si="48"/>
        <v>1</v>
      </c>
      <c r="T291" s="175">
        <f t="shared" si="49"/>
        <v>1</v>
      </c>
      <c r="U291" s="175">
        <f t="shared" si="50"/>
        <v>0</v>
      </c>
      <c r="V291" s="179" t="str">
        <f t="shared" si="51"/>
        <v>Procambarus clarkii</v>
      </c>
      <c r="W291" s="179" t="str">
        <f t="shared" si="52"/>
        <v>Procambarus clarkii</v>
      </c>
      <c r="X291" s="175">
        <f t="shared" si="53"/>
        <v>0</v>
      </c>
      <c r="Y291" s="175">
        <f t="shared" si="54"/>
        <v>0</v>
      </c>
      <c r="Z291" s="175">
        <f t="shared" si="55"/>
        <v>0</v>
      </c>
      <c r="AA291" s="175">
        <f t="shared" si="56"/>
        <v>0</v>
      </c>
    </row>
    <row r="292" spans="4:27" ht="15" customHeight="1" x14ac:dyDescent="0.25">
      <c r="D292" s="170">
        <v>1</v>
      </c>
      <c r="E292" s="170">
        <f t="shared" si="57"/>
        <v>1</v>
      </c>
      <c r="F292" s="197" t="s">
        <v>575</v>
      </c>
      <c r="G292" s="197" t="s">
        <v>216</v>
      </c>
      <c r="H292" s="197" t="s">
        <v>217</v>
      </c>
      <c r="I292" s="182">
        <v>44469.394629629627</v>
      </c>
      <c r="J292" s="189" t="s">
        <v>121</v>
      </c>
      <c r="K292" s="189" t="s">
        <v>122</v>
      </c>
      <c r="L292" s="190" t="s">
        <v>121</v>
      </c>
      <c r="M292" s="190" t="s">
        <v>122</v>
      </c>
      <c r="N292" s="191">
        <v>2.2730000000000001</v>
      </c>
      <c r="O292" s="192" t="s">
        <v>121</v>
      </c>
      <c r="P292" s="192" t="s">
        <v>122</v>
      </c>
      <c r="Q292" s="193">
        <v>2.0409999999999999</v>
      </c>
      <c r="R292" s="172" t="str">
        <f t="shared" si="47"/>
        <v>A</v>
      </c>
      <c r="S292" s="175">
        <f t="shared" si="48"/>
        <v>1</v>
      </c>
      <c r="T292" s="175">
        <f t="shared" si="49"/>
        <v>1</v>
      </c>
      <c r="U292" s="175">
        <f t="shared" si="50"/>
        <v>0</v>
      </c>
      <c r="V292" s="179" t="str">
        <f t="shared" si="51"/>
        <v>Procambarus clarkii</v>
      </c>
      <c r="W292" s="179" t="str">
        <f t="shared" si="52"/>
        <v>Procambarus clarkii</v>
      </c>
      <c r="X292" s="175">
        <f t="shared" si="53"/>
        <v>0</v>
      </c>
      <c r="Y292" s="175">
        <f t="shared" si="54"/>
        <v>0</v>
      </c>
      <c r="Z292" s="175">
        <f t="shared" si="55"/>
        <v>0</v>
      </c>
      <c r="AA292" s="175">
        <f t="shared" si="56"/>
        <v>0</v>
      </c>
    </row>
    <row r="293" spans="4:27" ht="15" customHeight="1" x14ac:dyDescent="0.25">
      <c r="D293" s="170">
        <v>1</v>
      </c>
      <c r="E293" s="170">
        <f t="shared" si="57"/>
        <v>1</v>
      </c>
      <c r="F293" s="197" t="s">
        <v>576</v>
      </c>
      <c r="G293" s="197" t="s">
        <v>216</v>
      </c>
      <c r="H293" s="197" t="s">
        <v>217</v>
      </c>
      <c r="I293" s="182">
        <v>44480.493310185186</v>
      </c>
      <c r="J293" s="189" t="s">
        <v>121</v>
      </c>
      <c r="K293" s="189" t="s">
        <v>122</v>
      </c>
      <c r="L293" s="190" t="s">
        <v>121</v>
      </c>
      <c r="M293" s="190" t="s">
        <v>122</v>
      </c>
      <c r="N293" s="191">
        <v>2.2789999999999999</v>
      </c>
      <c r="O293" s="192" t="s">
        <v>121</v>
      </c>
      <c r="P293" s="192" t="s">
        <v>122</v>
      </c>
      <c r="Q293" s="193">
        <v>2.2309999999999999</v>
      </c>
      <c r="R293" s="172" t="str">
        <f t="shared" si="47"/>
        <v>A</v>
      </c>
      <c r="S293" s="175">
        <f t="shared" si="48"/>
        <v>1</v>
      </c>
      <c r="T293" s="175">
        <f t="shared" si="49"/>
        <v>1</v>
      </c>
      <c r="U293" s="175">
        <f t="shared" si="50"/>
        <v>0</v>
      </c>
      <c r="V293" s="179" t="str">
        <f t="shared" si="51"/>
        <v>Procambarus clarkii</v>
      </c>
      <c r="W293" s="179" t="str">
        <f t="shared" si="52"/>
        <v>Procambarus clarkii</v>
      </c>
      <c r="X293" s="175">
        <f t="shared" si="53"/>
        <v>0</v>
      </c>
      <c r="Y293" s="175">
        <f t="shared" si="54"/>
        <v>0</v>
      </c>
      <c r="Z293" s="175">
        <f t="shared" si="55"/>
        <v>0</v>
      </c>
      <c r="AA293" s="175">
        <f t="shared" si="56"/>
        <v>0</v>
      </c>
    </row>
    <row r="294" spans="4:27" ht="15" customHeight="1" x14ac:dyDescent="0.25">
      <c r="D294" s="170">
        <v>1</v>
      </c>
      <c r="E294" s="170">
        <f t="shared" si="57"/>
        <v>1</v>
      </c>
      <c r="F294" s="197" t="s">
        <v>577</v>
      </c>
      <c r="G294" s="197" t="s">
        <v>216</v>
      </c>
      <c r="H294" s="197" t="s">
        <v>217</v>
      </c>
      <c r="I294" s="182">
        <v>44480.493680555555</v>
      </c>
      <c r="J294" s="189" t="s">
        <v>121</v>
      </c>
      <c r="K294" s="189" t="s">
        <v>122</v>
      </c>
      <c r="L294" s="190" t="s">
        <v>121</v>
      </c>
      <c r="M294" s="190" t="s">
        <v>122</v>
      </c>
      <c r="N294" s="191">
        <v>2.3730000000000002</v>
      </c>
      <c r="O294" s="192" t="s">
        <v>121</v>
      </c>
      <c r="P294" s="192" t="s">
        <v>122</v>
      </c>
      <c r="Q294" s="193">
        <v>2.294</v>
      </c>
      <c r="R294" s="172" t="str">
        <f t="shared" si="47"/>
        <v>A</v>
      </c>
      <c r="S294" s="175">
        <f t="shared" si="48"/>
        <v>1</v>
      </c>
      <c r="T294" s="175">
        <f t="shared" si="49"/>
        <v>1</v>
      </c>
      <c r="U294" s="175">
        <f t="shared" si="50"/>
        <v>0</v>
      </c>
      <c r="V294" s="179" t="str">
        <f t="shared" si="51"/>
        <v>Procambarus clarkii</v>
      </c>
      <c r="W294" s="179" t="str">
        <f t="shared" si="52"/>
        <v>Procambarus clarkii</v>
      </c>
      <c r="X294" s="175">
        <f t="shared" si="53"/>
        <v>0</v>
      </c>
      <c r="Y294" s="175">
        <f t="shared" si="54"/>
        <v>0</v>
      </c>
      <c r="Z294" s="175">
        <f t="shared" si="55"/>
        <v>0</v>
      </c>
      <c r="AA294" s="175">
        <f t="shared" si="56"/>
        <v>0</v>
      </c>
    </row>
    <row r="295" spans="4:27" ht="15" customHeight="1" x14ac:dyDescent="0.25">
      <c r="D295" s="170">
        <v>1</v>
      </c>
      <c r="E295" s="170">
        <f t="shared" si="57"/>
        <v>1</v>
      </c>
      <c r="F295" s="197" t="s">
        <v>578</v>
      </c>
      <c r="G295" s="197" t="s">
        <v>216</v>
      </c>
      <c r="H295" s="197" t="s">
        <v>217</v>
      </c>
      <c r="I295" s="182">
        <v>44480.495081018518</v>
      </c>
      <c r="J295" s="189" t="s">
        <v>121</v>
      </c>
      <c r="K295" s="189" t="s">
        <v>122</v>
      </c>
      <c r="L295" s="190" t="s">
        <v>121</v>
      </c>
      <c r="M295" s="190" t="s">
        <v>122</v>
      </c>
      <c r="N295" s="191">
        <v>2.2810000000000001</v>
      </c>
      <c r="O295" s="192" t="s">
        <v>121</v>
      </c>
      <c r="P295" s="192" t="s">
        <v>122</v>
      </c>
      <c r="Q295" s="193">
        <v>2.254</v>
      </c>
      <c r="R295" s="172" t="str">
        <f t="shared" si="47"/>
        <v>A</v>
      </c>
      <c r="S295" s="175">
        <f t="shared" si="48"/>
        <v>1</v>
      </c>
      <c r="T295" s="175">
        <f t="shared" si="49"/>
        <v>1</v>
      </c>
      <c r="U295" s="175">
        <f t="shared" si="50"/>
        <v>0</v>
      </c>
      <c r="V295" s="179" t="str">
        <f t="shared" si="51"/>
        <v>Procambarus clarkii</v>
      </c>
      <c r="W295" s="179" t="str">
        <f t="shared" si="52"/>
        <v>Procambarus clarkii</v>
      </c>
      <c r="X295" s="175">
        <f t="shared" si="53"/>
        <v>0</v>
      </c>
      <c r="Y295" s="175">
        <f t="shared" si="54"/>
        <v>0</v>
      </c>
      <c r="Z295" s="175">
        <f t="shared" si="55"/>
        <v>0</v>
      </c>
      <c r="AA295" s="175">
        <f t="shared" si="56"/>
        <v>0</v>
      </c>
    </row>
    <row r="296" spans="4:27" ht="15" customHeight="1" x14ac:dyDescent="0.25">
      <c r="D296" s="170">
        <v>1</v>
      </c>
      <c r="E296" s="170">
        <f t="shared" si="57"/>
        <v>1</v>
      </c>
      <c r="F296" s="197" t="s">
        <v>579</v>
      </c>
      <c r="G296" s="197" t="s">
        <v>216</v>
      </c>
      <c r="H296" s="197" t="s">
        <v>217</v>
      </c>
      <c r="I296" s="182">
        <v>44480.495694444442</v>
      </c>
      <c r="J296" s="189" t="s">
        <v>121</v>
      </c>
      <c r="K296" s="189" t="s">
        <v>122</v>
      </c>
      <c r="L296" s="190" t="s">
        <v>121</v>
      </c>
      <c r="M296" s="190" t="s">
        <v>122</v>
      </c>
      <c r="N296" s="191">
        <v>2.4289999999999998</v>
      </c>
      <c r="O296" s="192" t="s">
        <v>121</v>
      </c>
      <c r="P296" s="192" t="s">
        <v>122</v>
      </c>
      <c r="Q296" s="193">
        <v>2.0030000000000001</v>
      </c>
      <c r="R296" s="172" t="str">
        <f t="shared" si="47"/>
        <v>A</v>
      </c>
      <c r="S296" s="175">
        <f t="shared" si="48"/>
        <v>1</v>
      </c>
      <c r="T296" s="175">
        <f t="shared" si="49"/>
        <v>1</v>
      </c>
      <c r="U296" s="175">
        <f t="shared" si="50"/>
        <v>0</v>
      </c>
      <c r="V296" s="179" t="str">
        <f t="shared" si="51"/>
        <v>Procambarus clarkii</v>
      </c>
      <c r="W296" s="179" t="str">
        <f t="shared" si="52"/>
        <v>Procambarus clarkii</v>
      </c>
      <c r="X296" s="175">
        <f t="shared" si="53"/>
        <v>0</v>
      </c>
      <c r="Y296" s="175">
        <f t="shared" si="54"/>
        <v>0</v>
      </c>
      <c r="Z296" s="175">
        <f t="shared" si="55"/>
        <v>0</v>
      </c>
      <c r="AA296" s="175">
        <f t="shared" si="56"/>
        <v>0</v>
      </c>
    </row>
    <row r="297" spans="4:27" ht="15" customHeight="1" x14ac:dyDescent="0.25">
      <c r="D297" s="170">
        <v>1</v>
      </c>
      <c r="E297" s="170">
        <f t="shared" si="57"/>
        <v>1</v>
      </c>
      <c r="F297" s="197" t="s">
        <v>580</v>
      </c>
      <c r="G297" s="197" t="s">
        <v>216</v>
      </c>
      <c r="H297" s="197" t="s">
        <v>217</v>
      </c>
      <c r="I297" s="182">
        <v>44480.496076388888</v>
      </c>
      <c r="J297" s="189" t="s">
        <v>121</v>
      </c>
      <c r="K297" s="189" t="s">
        <v>122</v>
      </c>
      <c r="L297" s="190" t="s">
        <v>121</v>
      </c>
      <c r="M297" s="190" t="s">
        <v>122</v>
      </c>
      <c r="N297" s="191">
        <v>2.4380000000000002</v>
      </c>
      <c r="O297" s="192" t="s">
        <v>121</v>
      </c>
      <c r="P297" s="192" t="s">
        <v>122</v>
      </c>
      <c r="Q297" s="193">
        <v>2.35</v>
      </c>
      <c r="R297" s="172" t="str">
        <f t="shared" si="47"/>
        <v>A</v>
      </c>
      <c r="S297" s="175">
        <f t="shared" si="48"/>
        <v>1</v>
      </c>
      <c r="T297" s="175">
        <f t="shared" si="49"/>
        <v>1</v>
      </c>
      <c r="U297" s="175">
        <f t="shared" si="50"/>
        <v>0</v>
      </c>
      <c r="V297" s="179" t="str">
        <f t="shared" si="51"/>
        <v>Procambarus clarkii</v>
      </c>
      <c r="W297" s="179" t="str">
        <f t="shared" si="52"/>
        <v>Procambarus clarkii</v>
      </c>
      <c r="X297" s="175">
        <f t="shared" si="53"/>
        <v>0</v>
      </c>
      <c r="Y297" s="175">
        <f t="shared" si="54"/>
        <v>0</v>
      </c>
      <c r="Z297" s="175">
        <f t="shared" si="55"/>
        <v>0</v>
      </c>
      <c r="AA297" s="175">
        <f t="shared" si="56"/>
        <v>0</v>
      </c>
    </row>
    <row r="298" spans="4:27" ht="15" customHeight="1" x14ac:dyDescent="0.25">
      <c r="D298" s="170">
        <v>1</v>
      </c>
      <c r="E298" s="170">
        <f t="shared" si="57"/>
        <v>1</v>
      </c>
      <c r="F298" s="197" t="s">
        <v>581</v>
      </c>
      <c r="G298" s="197" t="s">
        <v>216</v>
      </c>
      <c r="H298" s="197" t="s">
        <v>217</v>
      </c>
      <c r="I298" s="182">
        <v>44480.496932870374</v>
      </c>
      <c r="J298" s="189" t="s">
        <v>121</v>
      </c>
      <c r="K298" s="189" t="s">
        <v>122</v>
      </c>
      <c r="L298" s="190" t="s">
        <v>121</v>
      </c>
      <c r="M298" s="190" t="s">
        <v>122</v>
      </c>
      <c r="N298" s="191">
        <v>2.3809999999999998</v>
      </c>
      <c r="O298" s="192" t="s">
        <v>121</v>
      </c>
      <c r="P298" s="192" t="s">
        <v>122</v>
      </c>
      <c r="Q298" s="193">
        <v>2.0449999999999999</v>
      </c>
      <c r="R298" s="172" t="str">
        <f t="shared" si="47"/>
        <v>A</v>
      </c>
      <c r="S298" s="175">
        <f t="shared" si="48"/>
        <v>1</v>
      </c>
      <c r="T298" s="175">
        <f t="shared" si="49"/>
        <v>1</v>
      </c>
      <c r="U298" s="175">
        <f t="shared" si="50"/>
        <v>0</v>
      </c>
      <c r="V298" s="179" t="str">
        <f t="shared" si="51"/>
        <v>Procambarus clarkii</v>
      </c>
      <c r="W298" s="179" t="str">
        <f t="shared" si="52"/>
        <v>Procambarus clarkii</v>
      </c>
      <c r="X298" s="175">
        <f t="shared" si="53"/>
        <v>0</v>
      </c>
      <c r="Y298" s="175">
        <f t="shared" si="54"/>
        <v>0</v>
      </c>
      <c r="Z298" s="175">
        <f t="shared" si="55"/>
        <v>0</v>
      </c>
      <c r="AA298" s="175">
        <f t="shared" si="56"/>
        <v>0</v>
      </c>
    </row>
    <row r="299" spans="4:27" ht="15" customHeight="1" x14ac:dyDescent="0.25">
      <c r="D299" s="170">
        <v>1</v>
      </c>
      <c r="E299" s="170">
        <f t="shared" si="57"/>
        <v>1</v>
      </c>
      <c r="F299" s="197" t="s">
        <v>582</v>
      </c>
      <c r="G299" s="197" t="s">
        <v>216</v>
      </c>
      <c r="H299" s="197" t="s">
        <v>217</v>
      </c>
      <c r="I299" s="182">
        <v>44480.497442129628</v>
      </c>
      <c r="J299" s="189" t="s">
        <v>121</v>
      </c>
      <c r="K299" s="189" t="s">
        <v>122</v>
      </c>
      <c r="L299" s="190" t="s">
        <v>121</v>
      </c>
      <c r="M299" s="190" t="s">
        <v>122</v>
      </c>
      <c r="N299" s="191">
        <v>2.4780000000000002</v>
      </c>
      <c r="O299" s="192" t="s">
        <v>121</v>
      </c>
      <c r="P299" s="192" t="s">
        <v>122</v>
      </c>
      <c r="Q299" s="193">
        <v>2.1960000000000002</v>
      </c>
      <c r="R299" s="172" t="str">
        <f t="shared" si="47"/>
        <v>A</v>
      </c>
      <c r="S299" s="175">
        <f t="shared" si="48"/>
        <v>1</v>
      </c>
      <c r="T299" s="175">
        <f t="shared" si="49"/>
        <v>1</v>
      </c>
      <c r="U299" s="175">
        <f t="shared" si="50"/>
        <v>0</v>
      </c>
      <c r="V299" s="179" t="str">
        <f t="shared" si="51"/>
        <v>Procambarus clarkii</v>
      </c>
      <c r="W299" s="179" t="str">
        <f t="shared" si="52"/>
        <v>Procambarus clarkii</v>
      </c>
      <c r="X299" s="175">
        <f t="shared" si="53"/>
        <v>0</v>
      </c>
      <c r="Y299" s="175">
        <f t="shared" si="54"/>
        <v>0</v>
      </c>
      <c r="Z299" s="175">
        <f t="shared" si="55"/>
        <v>0</v>
      </c>
      <c r="AA299" s="175">
        <f t="shared" si="56"/>
        <v>0</v>
      </c>
    </row>
    <row r="300" spans="4:27" ht="15" customHeight="1" x14ac:dyDescent="0.25">
      <c r="D300" s="170">
        <v>1</v>
      </c>
      <c r="E300" s="170">
        <f t="shared" si="57"/>
        <v>1</v>
      </c>
      <c r="F300" s="197" t="s">
        <v>583</v>
      </c>
      <c r="G300" s="197" t="s">
        <v>216</v>
      </c>
      <c r="H300" s="197" t="s">
        <v>217</v>
      </c>
      <c r="I300" s="182">
        <v>44480.49827546296</v>
      </c>
      <c r="J300" s="189" t="s">
        <v>121</v>
      </c>
      <c r="K300" s="189" t="s">
        <v>122</v>
      </c>
      <c r="L300" s="190" t="s">
        <v>121</v>
      </c>
      <c r="M300" s="190" t="s">
        <v>122</v>
      </c>
      <c r="N300" s="191">
        <v>2.2109999999999999</v>
      </c>
      <c r="O300" s="192" t="s">
        <v>121</v>
      </c>
      <c r="P300" s="192" t="s">
        <v>122</v>
      </c>
      <c r="Q300" s="193">
        <v>2.004</v>
      </c>
      <c r="R300" s="172" t="str">
        <f t="shared" si="47"/>
        <v>A</v>
      </c>
      <c r="S300" s="175">
        <f t="shared" si="48"/>
        <v>1</v>
      </c>
      <c r="T300" s="175">
        <f t="shared" si="49"/>
        <v>1</v>
      </c>
      <c r="U300" s="175">
        <f t="shared" si="50"/>
        <v>0</v>
      </c>
      <c r="V300" s="179" t="str">
        <f t="shared" si="51"/>
        <v>Procambarus clarkii</v>
      </c>
      <c r="W300" s="179" t="str">
        <f t="shared" si="52"/>
        <v>Procambarus clarkii</v>
      </c>
      <c r="X300" s="175">
        <f t="shared" si="53"/>
        <v>0</v>
      </c>
      <c r="Y300" s="175">
        <f t="shared" si="54"/>
        <v>0</v>
      </c>
      <c r="Z300" s="175">
        <f t="shared" si="55"/>
        <v>0</v>
      </c>
      <c r="AA300" s="175">
        <f t="shared" si="56"/>
        <v>0</v>
      </c>
    </row>
    <row r="301" spans="4:27" ht="15" customHeight="1" x14ac:dyDescent="0.25">
      <c r="D301" s="170">
        <v>1</v>
      </c>
      <c r="E301" s="170">
        <f t="shared" si="57"/>
        <v>1</v>
      </c>
      <c r="F301" s="197" t="s">
        <v>584</v>
      </c>
      <c r="G301" s="197" t="s">
        <v>216</v>
      </c>
      <c r="H301" s="197" t="s">
        <v>217</v>
      </c>
      <c r="I301" s="182">
        <v>44480.498981481483</v>
      </c>
      <c r="J301" s="189" t="s">
        <v>121</v>
      </c>
      <c r="K301" s="189" t="s">
        <v>122</v>
      </c>
      <c r="L301" s="190" t="s">
        <v>121</v>
      </c>
      <c r="M301" s="190" t="s">
        <v>122</v>
      </c>
      <c r="N301" s="191">
        <v>2.2949999999999999</v>
      </c>
      <c r="O301" s="192" t="s">
        <v>121</v>
      </c>
      <c r="P301" s="192" t="s">
        <v>122</v>
      </c>
      <c r="Q301" s="193">
        <v>2.0209999999999999</v>
      </c>
      <c r="R301" s="172" t="str">
        <f t="shared" si="47"/>
        <v>A</v>
      </c>
      <c r="S301" s="175">
        <f t="shared" si="48"/>
        <v>1</v>
      </c>
      <c r="T301" s="175">
        <f t="shared" si="49"/>
        <v>1</v>
      </c>
      <c r="U301" s="175">
        <f t="shared" si="50"/>
        <v>0</v>
      </c>
      <c r="V301" s="179" t="str">
        <f t="shared" si="51"/>
        <v>Procambarus clarkii</v>
      </c>
      <c r="W301" s="179" t="str">
        <f t="shared" si="52"/>
        <v>Procambarus clarkii</v>
      </c>
      <c r="X301" s="175">
        <f t="shared" si="53"/>
        <v>0</v>
      </c>
      <c r="Y301" s="175">
        <f t="shared" si="54"/>
        <v>0</v>
      </c>
      <c r="Z301" s="175">
        <f t="shared" si="55"/>
        <v>0</v>
      </c>
      <c r="AA301" s="175">
        <f t="shared" si="56"/>
        <v>0</v>
      </c>
    </row>
    <row r="302" spans="4:27" ht="15" customHeight="1" x14ac:dyDescent="0.25">
      <c r="D302" s="170">
        <v>1</v>
      </c>
      <c r="E302" s="170">
        <f t="shared" si="57"/>
        <v>1</v>
      </c>
      <c r="F302" s="197" t="s">
        <v>585</v>
      </c>
      <c r="G302" s="197" t="s">
        <v>216</v>
      </c>
      <c r="H302" s="197" t="s">
        <v>217</v>
      </c>
      <c r="I302" s="182">
        <v>44480.499189814815</v>
      </c>
      <c r="J302" s="189" t="s">
        <v>121</v>
      </c>
      <c r="K302" s="189" t="s">
        <v>122</v>
      </c>
      <c r="L302" s="190" t="s">
        <v>121</v>
      </c>
      <c r="M302" s="190" t="s">
        <v>122</v>
      </c>
      <c r="N302" s="191">
        <v>2.09</v>
      </c>
      <c r="O302" s="192" t="s">
        <v>121</v>
      </c>
      <c r="P302" s="192" t="s">
        <v>122</v>
      </c>
      <c r="Q302" s="193">
        <v>2.0390000000000001</v>
      </c>
      <c r="R302" s="172" t="str">
        <f t="shared" si="47"/>
        <v>A</v>
      </c>
      <c r="S302" s="175">
        <f t="shared" si="48"/>
        <v>1</v>
      </c>
      <c r="T302" s="175">
        <f t="shared" si="49"/>
        <v>1</v>
      </c>
      <c r="U302" s="175">
        <f t="shared" si="50"/>
        <v>0</v>
      </c>
      <c r="V302" s="179" t="str">
        <f t="shared" si="51"/>
        <v>Procambarus clarkii</v>
      </c>
      <c r="W302" s="179" t="str">
        <f t="shared" si="52"/>
        <v>Procambarus clarkii</v>
      </c>
      <c r="X302" s="175">
        <f t="shared" si="53"/>
        <v>0</v>
      </c>
      <c r="Y302" s="175">
        <f t="shared" si="54"/>
        <v>0</v>
      </c>
      <c r="Z302" s="175">
        <f t="shared" si="55"/>
        <v>0</v>
      </c>
      <c r="AA302" s="175">
        <f t="shared" si="56"/>
        <v>0</v>
      </c>
    </row>
    <row r="303" spans="4:27" ht="15" customHeight="1" x14ac:dyDescent="0.25">
      <c r="D303" s="170">
        <v>1</v>
      </c>
      <c r="E303" s="170">
        <f t="shared" si="57"/>
        <v>1</v>
      </c>
      <c r="F303" s="197" t="s">
        <v>586</v>
      </c>
      <c r="G303" s="197" t="s">
        <v>216</v>
      </c>
      <c r="H303" s="197" t="s">
        <v>217</v>
      </c>
      <c r="I303" s="182">
        <v>44480.499814814815</v>
      </c>
      <c r="J303" s="189" t="s">
        <v>121</v>
      </c>
      <c r="K303" s="189" t="s">
        <v>122</v>
      </c>
      <c r="L303" s="190" t="s">
        <v>121</v>
      </c>
      <c r="M303" s="190" t="s">
        <v>122</v>
      </c>
      <c r="N303" s="191">
        <v>2.42</v>
      </c>
      <c r="O303" s="192" t="s">
        <v>121</v>
      </c>
      <c r="P303" s="192" t="s">
        <v>122</v>
      </c>
      <c r="Q303" s="193">
        <v>2.1110000000000002</v>
      </c>
      <c r="R303" s="172" t="str">
        <f t="shared" si="47"/>
        <v>A</v>
      </c>
      <c r="S303" s="175">
        <f t="shared" si="48"/>
        <v>1</v>
      </c>
      <c r="T303" s="175">
        <f t="shared" si="49"/>
        <v>1</v>
      </c>
      <c r="U303" s="175">
        <f t="shared" si="50"/>
        <v>0</v>
      </c>
      <c r="V303" s="179" t="str">
        <f t="shared" si="51"/>
        <v>Procambarus clarkii</v>
      </c>
      <c r="W303" s="179" t="str">
        <f t="shared" si="52"/>
        <v>Procambarus clarkii</v>
      </c>
      <c r="X303" s="175">
        <f t="shared" si="53"/>
        <v>0</v>
      </c>
      <c r="Y303" s="175">
        <f t="shared" si="54"/>
        <v>0</v>
      </c>
      <c r="Z303" s="175">
        <f t="shared" si="55"/>
        <v>0</v>
      </c>
      <c r="AA303" s="175">
        <f t="shared" si="56"/>
        <v>0</v>
      </c>
    </row>
    <row r="304" spans="4:27" ht="15" customHeight="1" x14ac:dyDescent="0.25">
      <c r="D304" s="170">
        <v>1</v>
      </c>
      <c r="E304" s="170">
        <f t="shared" si="57"/>
        <v>1</v>
      </c>
      <c r="F304" s="197" t="s">
        <v>587</v>
      </c>
      <c r="G304" s="197" t="s">
        <v>216</v>
      </c>
      <c r="H304" s="197" t="s">
        <v>217</v>
      </c>
      <c r="I304" s="182">
        <v>44480.500405092593</v>
      </c>
      <c r="J304" s="189" t="s">
        <v>121</v>
      </c>
      <c r="K304" s="189" t="s">
        <v>122</v>
      </c>
      <c r="L304" s="190" t="s">
        <v>121</v>
      </c>
      <c r="M304" s="190" t="s">
        <v>122</v>
      </c>
      <c r="N304" s="191">
        <v>2.2010000000000001</v>
      </c>
      <c r="O304" s="192" t="s">
        <v>121</v>
      </c>
      <c r="P304" s="192" t="s">
        <v>122</v>
      </c>
      <c r="Q304" s="193">
        <v>2.2000000000000002</v>
      </c>
      <c r="R304" s="172" t="str">
        <f t="shared" si="47"/>
        <v>A</v>
      </c>
      <c r="S304" s="175">
        <f t="shared" si="48"/>
        <v>1</v>
      </c>
      <c r="T304" s="175">
        <f t="shared" si="49"/>
        <v>1</v>
      </c>
      <c r="U304" s="175">
        <f t="shared" si="50"/>
        <v>0</v>
      </c>
      <c r="V304" s="179" t="str">
        <f t="shared" si="51"/>
        <v>Procambarus clarkii</v>
      </c>
      <c r="W304" s="179" t="str">
        <f t="shared" si="52"/>
        <v>Procambarus clarkii</v>
      </c>
      <c r="X304" s="175">
        <f t="shared" si="53"/>
        <v>0</v>
      </c>
      <c r="Y304" s="175">
        <f t="shared" si="54"/>
        <v>0</v>
      </c>
      <c r="Z304" s="175">
        <f t="shared" si="55"/>
        <v>0</v>
      </c>
      <c r="AA304" s="175">
        <f t="shared" si="56"/>
        <v>0</v>
      </c>
    </row>
    <row r="305" spans="4:27" ht="15" customHeight="1" x14ac:dyDescent="0.25">
      <c r="D305" s="170">
        <v>1</v>
      </c>
      <c r="E305" s="170">
        <f t="shared" si="57"/>
        <v>1</v>
      </c>
      <c r="F305" s="197" t="s">
        <v>588</v>
      </c>
      <c r="G305" s="197" t="s">
        <v>216</v>
      </c>
      <c r="H305" s="197" t="s">
        <v>217</v>
      </c>
      <c r="I305" s="182">
        <v>44480.500555555554</v>
      </c>
      <c r="J305" s="189" t="s">
        <v>121</v>
      </c>
      <c r="K305" s="189" t="s">
        <v>122</v>
      </c>
      <c r="L305" s="190" t="s">
        <v>121</v>
      </c>
      <c r="M305" s="190" t="s">
        <v>122</v>
      </c>
      <c r="N305" s="191">
        <v>2.0579999999999998</v>
      </c>
      <c r="O305" s="192" t="s">
        <v>121</v>
      </c>
      <c r="P305" s="192" t="s">
        <v>122</v>
      </c>
      <c r="Q305" s="193">
        <v>2.0579999999999998</v>
      </c>
      <c r="R305" s="172" t="str">
        <f t="shared" si="47"/>
        <v>A</v>
      </c>
      <c r="S305" s="175">
        <f t="shared" si="48"/>
        <v>1</v>
      </c>
      <c r="T305" s="175">
        <f t="shared" si="49"/>
        <v>1</v>
      </c>
      <c r="U305" s="175">
        <f t="shared" si="50"/>
        <v>0</v>
      </c>
      <c r="V305" s="179" t="str">
        <f t="shared" si="51"/>
        <v>Procambarus clarkii</v>
      </c>
      <c r="W305" s="179" t="str">
        <f t="shared" si="52"/>
        <v>Procambarus clarkii</v>
      </c>
      <c r="X305" s="175">
        <f t="shared" si="53"/>
        <v>0</v>
      </c>
      <c r="Y305" s="175">
        <f t="shared" si="54"/>
        <v>0</v>
      </c>
      <c r="Z305" s="175">
        <f t="shared" si="55"/>
        <v>0</v>
      </c>
      <c r="AA305" s="175">
        <f t="shared" si="56"/>
        <v>0</v>
      </c>
    </row>
    <row r="306" spans="4:27" ht="15" customHeight="1" x14ac:dyDescent="0.25">
      <c r="D306" s="170">
        <v>1</v>
      </c>
      <c r="E306" s="170">
        <f t="shared" si="57"/>
        <v>1</v>
      </c>
      <c r="F306" s="197" t="s">
        <v>589</v>
      </c>
      <c r="G306" s="197" t="s">
        <v>216</v>
      </c>
      <c r="H306" s="197" t="s">
        <v>217</v>
      </c>
      <c r="I306" s="182">
        <v>44480.501030092593</v>
      </c>
      <c r="J306" s="189" t="s">
        <v>121</v>
      </c>
      <c r="K306" s="189" t="s">
        <v>122</v>
      </c>
      <c r="L306" s="190" t="s">
        <v>121</v>
      </c>
      <c r="M306" s="190" t="s">
        <v>122</v>
      </c>
      <c r="N306" s="191">
        <v>2.4249999999999998</v>
      </c>
      <c r="O306" s="192" t="s">
        <v>121</v>
      </c>
      <c r="P306" s="192" t="s">
        <v>122</v>
      </c>
      <c r="Q306" s="193">
        <v>2.032</v>
      </c>
      <c r="R306" s="172" t="str">
        <f t="shared" si="47"/>
        <v>A</v>
      </c>
      <c r="S306" s="175">
        <f t="shared" si="48"/>
        <v>1</v>
      </c>
      <c r="T306" s="175">
        <f t="shared" si="49"/>
        <v>1</v>
      </c>
      <c r="U306" s="175">
        <f t="shared" si="50"/>
        <v>0</v>
      </c>
      <c r="V306" s="179" t="str">
        <f t="shared" si="51"/>
        <v>Procambarus clarkii</v>
      </c>
      <c r="W306" s="179" t="str">
        <f t="shared" si="52"/>
        <v>Procambarus clarkii</v>
      </c>
      <c r="X306" s="175">
        <f t="shared" si="53"/>
        <v>0</v>
      </c>
      <c r="Y306" s="175">
        <f t="shared" si="54"/>
        <v>0</v>
      </c>
      <c r="Z306" s="175">
        <f t="shared" si="55"/>
        <v>0</v>
      </c>
      <c r="AA306" s="175">
        <f t="shared" si="56"/>
        <v>0</v>
      </c>
    </row>
    <row r="307" spans="4:27" ht="15" customHeight="1" x14ac:dyDescent="0.25">
      <c r="D307" s="170">
        <v>1</v>
      </c>
      <c r="E307" s="170">
        <f t="shared" si="57"/>
        <v>1</v>
      </c>
      <c r="F307" s="197" t="s">
        <v>590</v>
      </c>
      <c r="G307" s="197" t="s">
        <v>216</v>
      </c>
      <c r="H307" s="197" t="s">
        <v>217</v>
      </c>
      <c r="I307" s="182">
        <v>44480.501481481479</v>
      </c>
      <c r="J307" s="189" t="s">
        <v>121</v>
      </c>
      <c r="K307" s="189" t="s">
        <v>122</v>
      </c>
      <c r="L307" s="190" t="s">
        <v>121</v>
      </c>
      <c r="M307" s="190" t="s">
        <v>122</v>
      </c>
      <c r="N307" s="191">
        <v>2.4870000000000001</v>
      </c>
      <c r="O307" s="192" t="s">
        <v>121</v>
      </c>
      <c r="P307" s="192" t="s">
        <v>122</v>
      </c>
      <c r="Q307" s="193">
        <v>2.278</v>
      </c>
      <c r="R307" s="172" t="str">
        <f t="shared" si="47"/>
        <v>A</v>
      </c>
      <c r="S307" s="175">
        <f t="shared" si="48"/>
        <v>1</v>
      </c>
      <c r="T307" s="175">
        <f t="shared" si="49"/>
        <v>1</v>
      </c>
      <c r="U307" s="175">
        <f t="shared" si="50"/>
        <v>0</v>
      </c>
      <c r="V307" s="179" t="str">
        <f t="shared" si="51"/>
        <v>Procambarus clarkii</v>
      </c>
      <c r="W307" s="179" t="str">
        <f t="shared" si="52"/>
        <v>Procambarus clarkii</v>
      </c>
      <c r="X307" s="175">
        <f t="shared" si="53"/>
        <v>0</v>
      </c>
      <c r="Y307" s="175">
        <f t="shared" si="54"/>
        <v>0</v>
      </c>
      <c r="Z307" s="175">
        <f t="shared" si="55"/>
        <v>0</v>
      </c>
      <c r="AA307" s="175">
        <f t="shared" si="56"/>
        <v>0</v>
      </c>
    </row>
    <row r="308" spans="4:27" ht="15" customHeight="1" x14ac:dyDescent="0.25">
      <c r="D308" s="170">
        <v>1</v>
      </c>
      <c r="E308" s="170">
        <f t="shared" si="57"/>
        <v>1</v>
      </c>
      <c r="F308" s="197" t="s">
        <v>591</v>
      </c>
      <c r="G308" s="197" t="s">
        <v>216</v>
      </c>
      <c r="H308" s="197" t="s">
        <v>217</v>
      </c>
      <c r="I308" s="182">
        <v>44480.502245370371</v>
      </c>
      <c r="J308" s="189" t="s">
        <v>121</v>
      </c>
      <c r="K308" s="189" t="s">
        <v>122</v>
      </c>
      <c r="L308" s="190" t="s">
        <v>121</v>
      </c>
      <c r="M308" s="190" t="s">
        <v>122</v>
      </c>
      <c r="N308" s="191">
        <v>2.1560000000000001</v>
      </c>
      <c r="O308" s="192" t="s">
        <v>121</v>
      </c>
      <c r="P308" s="192" t="s">
        <v>122</v>
      </c>
      <c r="Q308" s="193">
        <v>2.101</v>
      </c>
      <c r="R308" s="172" t="str">
        <f t="shared" si="47"/>
        <v>A</v>
      </c>
      <c r="S308" s="175">
        <f t="shared" si="48"/>
        <v>1</v>
      </c>
      <c r="T308" s="175">
        <f t="shared" si="49"/>
        <v>1</v>
      </c>
      <c r="U308" s="175">
        <f t="shared" si="50"/>
        <v>0</v>
      </c>
      <c r="V308" s="179" t="str">
        <f t="shared" si="51"/>
        <v>Procambarus clarkii</v>
      </c>
      <c r="W308" s="179" t="str">
        <f t="shared" si="52"/>
        <v>Procambarus clarkii</v>
      </c>
      <c r="X308" s="175">
        <f t="shared" si="53"/>
        <v>0</v>
      </c>
      <c r="Y308" s="175">
        <f t="shared" si="54"/>
        <v>0</v>
      </c>
      <c r="Z308" s="175">
        <f t="shared" si="55"/>
        <v>0</v>
      </c>
      <c r="AA308" s="175">
        <f t="shared" si="56"/>
        <v>0</v>
      </c>
    </row>
    <row r="309" spans="4:27" ht="15" customHeight="1" x14ac:dyDescent="0.25">
      <c r="D309" s="170">
        <v>1</v>
      </c>
      <c r="E309" s="170">
        <f t="shared" si="57"/>
        <v>1</v>
      </c>
      <c r="F309" s="197" t="s">
        <v>592</v>
      </c>
      <c r="G309" s="197" t="s">
        <v>216</v>
      </c>
      <c r="H309" s="197" t="s">
        <v>217</v>
      </c>
      <c r="I309" s="182">
        <v>44480.502430555556</v>
      </c>
      <c r="J309" s="189" t="s">
        <v>121</v>
      </c>
      <c r="K309" s="189" t="s">
        <v>122</v>
      </c>
      <c r="L309" s="190" t="s">
        <v>121</v>
      </c>
      <c r="M309" s="190" t="s">
        <v>122</v>
      </c>
      <c r="N309" s="191">
        <v>2.198</v>
      </c>
      <c r="O309" s="192" t="s">
        <v>121</v>
      </c>
      <c r="P309" s="192" t="s">
        <v>122</v>
      </c>
      <c r="Q309" s="193">
        <v>1.913</v>
      </c>
      <c r="R309" s="172" t="str">
        <f t="shared" si="47"/>
        <v>A</v>
      </c>
      <c r="S309" s="175">
        <f t="shared" si="48"/>
        <v>1</v>
      </c>
      <c r="T309" s="175">
        <f t="shared" si="49"/>
        <v>1</v>
      </c>
      <c r="U309" s="175">
        <f t="shared" si="50"/>
        <v>0</v>
      </c>
      <c r="V309" s="179" t="str">
        <f t="shared" si="51"/>
        <v>Procambarus clarkii</v>
      </c>
      <c r="W309" s="179" t="str">
        <f t="shared" si="52"/>
        <v>Procambarus clarkii</v>
      </c>
      <c r="X309" s="175">
        <f t="shared" si="53"/>
        <v>0</v>
      </c>
      <c r="Y309" s="175">
        <f t="shared" si="54"/>
        <v>0</v>
      </c>
      <c r="Z309" s="175">
        <f t="shared" si="55"/>
        <v>0</v>
      </c>
      <c r="AA309" s="175">
        <f t="shared" si="56"/>
        <v>0</v>
      </c>
    </row>
    <row r="310" spans="4:27" ht="15" customHeight="1" x14ac:dyDescent="0.25">
      <c r="D310" s="170">
        <v>1</v>
      </c>
      <c r="E310" s="170">
        <f t="shared" si="57"/>
        <v>1</v>
      </c>
      <c r="F310" s="197" t="s">
        <v>593</v>
      </c>
      <c r="G310" s="197" t="s">
        <v>216</v>
      </c>
      <c r="H310" s="197" t="s">
        <v>217</v>
      </c>
      <c r="I310" s="182">
        <v>44480.50372685185</v>
      </c>
      <c r="J310" s="189" t="s">
        <v>121</v>
      </c>
      <c r="K310" s="189" t="s">
        <v>122</v>
      </c>
      <c r="L310" s="190" t="s">
        <v>121</v>
      </c>
      <c r="M310" s="190" t="s">
        <v>122</v>
      </c>
      <c r="N310" s="191">
        <v>2.0819999999999999</v>
      </c>
      <c r="O310" s="192" t="s">
        <v>121</v>
      </c>
      <c r="P310" s="192" t="s">
        <v>122</v>
      </c>
      <c r="Q310" s="193">
        <v>2.077</v>
      </c>
      <c r="R310" s="172" t="str">
        <f t="shared" si="47"/>
        <v>A</v>
      </c>
      <c r="S310" s="175">
        <f t="shared" si="48"/>
        <v>1</v>
      </c>
      <c r="T310" s="175">
        <f t="shared" si="49"/>
        <v>1</v>
      </c>
      <c r="U310" s="175">
        <f t="shared" si="50"/>
        <v>0</v>
      </c>
      <c r="V310" s="179" t="str">
        <f t="shared" si="51"/>
        <v>Procambarus clarkii</v>
      </c>
      <c r="W310" s="179" t="str">
        <f t="shared" si="52"/>
        <v>Procambarus clarkii</v>
      </c>
      <c r="X310" s="175">
        <f t="shared" si="53"/>
        <v>0</v>
      </c>
      <c r="Y310" s="175">
        <f t="shared" si="54"/>
        <v>0</v>
      </c>
      <c r="Z310" s="175">
        <f t="shared" si="55"/>
        <v>0</v>
      </c>
      <c r="AA310" s="175">
        <f t="shared" si="56"/>
        <v>0</v>
      </c>
    </row>
    <row r="311" spans="4:27" ht="15" customHeight="1" x14ac:dyDescent="0.25">
      <c r="D311" s="170">
        <v>1</v>
      </c>
      <c r="E311" s="170">
        <f t="shared" si="57"/>
        <v>1</v>
      </c>
      <c r="F311" s="197" t="s">
        <v>594</v>
      </c>
      <c r="G311" s="197" t="s">
        <v>216</v>
      </c>
      <c r="H311" s="197" t="s">
        <v>217</v>
      </c>
      <c r="I311" s="182">
        <v>44480.503958333335</v>
      </c>
      <c r="J311" s="189" t="s">
        <v>121</v>
      </c>
      <c r="K311" s="189" t="s">
        <v>122</v>
      </c>
      <c r="L311" s="190" t="s">
        <v>121</v>
      </c>
      <c r="M311" s="190" t="s">
        <v>122</v>
      </c>
      <c r="N311" s="191">
        <v>2.343</v>
      </c>
      <c r="O311" s="192" t="s">
        <v>121</v>
      </c>
      <c r="P311" s="192" t="s">
        <v>122</v>
      </c>
      <c r="Q311" s="193">
        <v>2.044</v>
      </c>
      <c r="R311" s="172" t="str">
        <f t="shared" si="47"/>
        <v>A</v>
      </c>
      <c r="S311" s="175">
        <f t="shared" si="48"/>
        <v>1</v>
      </c>
      <c r="T311" s="175">
        <f t="shared" si="49"/>
        <v>1</v>
      </c>
      <c r="U311" s="175">
        <f t="shared" si="50"/>
        <v>0</v>
      </c>
      <c r="V311" s="179" t="str">
        <f t="shared" si="51"/>
        <v>Procambarus clarkii</v>
      </c>
      <c r="W311" s="179" t="str">
        <f t="shared" si="52"/>
        <v>Procambarus clarkii</v>
      </c>
      <c r="X311" s="175">
        <f t="shared" si="53"/>
        <v>0</v>
      </c>
      <c r="Y311" s="175">
        <f t="shared" si="54"/>
        <v>0</v>
      </c>
      <c r="Z311" s="175">
        <f t="shared" si="55"/>
        <v>0</v>
      </c>
      <c r="AA311" s="175">
        <f t="shared" si="56"/>
        <v>0</v>
      </c>
    </row>
    <row r="312" spans="4:27" ht="15" customHeight="1" x14ac:dyDescent="0.25">
      <c r="D312" s="170">
        <v>1</v>
      </c>
      <c r="E312" s="170">
        <f t="shared" si="57"/>
        <v>1</v>
      </c>
      <c r="F312" s="197" t="s">
        <v>595</v>
      </c>
      <c r="G312" s="197" t="s">
        <v>216</v>
      </c>
      <c r="H312" s="197" t="s">
        <v>217</v>
      </c>
      <c r="I312" s="182">
        <v>44480.505150462966</v>
      </c>
      <c r="J312" s="189" t="s">
        <v>121</v>
      </c>
      <c r="K312" s="189" t="s">
        <v>122</v>
      </c>
      <c r="L312" s="190" t="s">
        <v>121</v>
      </c>
      <c r="M312" s="190" t="s">
        <v>122</v>
      </c>
      <c r="N312" s="191">
        <v>2.21</v>
      </c>
      <c r="O312" s="192" t="s">
        <v>121</v>
      </c>
      <c r="P312" s="192" t="s">
        <v>122</v>
      </c>
      <c r="Q312" s="193">
        <v>1.845</v>
      </c>
      <c r="R312" s="172" t="str">
        <f t="shared" si="47"/>
        <v>A</v>
      </c>
      <c r="S312" s="175">
        <f t="shared" si="48"/>
        <v>1</v>
      </c>
      <c r="T312" s="175">
        <f t="shared" si="49"/>
        <v>1</v>
      </c>
      <c r="U312" s="175">
        <f t="shared" si="50"/>
        <v>0</v>
      </c>
      <c r="V312" s="179" t="str">
        <f t="shared" si="51"/>
        <v>Procambarus clarkii</v>
      </c>
      <c r="W312" s="179" t="str">
        <f t="shared" si="52"/>
        <v>Procambarus clarkii</v>
      </c>
      <c r="X312" s="175">
        <f t="shared" si="53"/>
        <v>0</v>
      </c>
      <c r="Y312" s="175">
        <f t="shared" si="54"/>
        <v>0</v>
      </c>
      <c r="Z312" s="175">
        <f t="shared" si="55"/>
        <v>0</v>
      </c>
      <c r="AA312" s="175">
        <f t="shared" si="56"/>
        <v>0</v>
      </c>
    </row>
    <row r="313" spans="4:27" ht="15" customHeight="1" x14ac:dyDescent="0.25">
      <c r="D313" s="170">
        <v>1</v>
      </c>
      <c r="E313" s="170">
        <f t="shared" si="57"/>
        <v>1</v>
      </c>
      <c r="F313" s="197" t="s">
        <v>596</v>
      </c>
      <c r="G313" s="197" t="s">
        <v>216</v>
      </c>
      <c r="H313" s="197" t="s">
        <v>217</v>
      </c>
      <c r="I313" s="182">
        <v>44393.482546296298</v>
      </c>
      <c r="J313" s="189" t="s">
        <v>121</v>
      </c>
      <c r="K313" s="189" t="s">
        <v>122</v>
      </c>
      <c r="L313" s="190" t="s">
        <v>121</v>
      </c>
      <c r="M313" s="190" t="s">
        <v>122</v>
      </c>
      <c r="N313" s="191">
        <v>2.2229999999999999</v>
      </c>
      <c r="O313" s="192" t="s">
        <v>121</v>
      </c>
      <c r="P313" s="192" t="s">
        <v>122</v>
      </c>
      <c r="Q313" s="193">
        <v>1.843</v>
      </c>
      <c r="R313" s="172" t="str">
        <f t="shared" si="47"/>
        <v>A</v>
      </c>
      <c r="S313" s="175">
        <f t="shared" si="48"/>
        <v>1</v>
      </c>
      <c r="T313" s="175">
        <f t="shared" si="49"/>
        <v>1</v>
      </c>
      <c r="U313" s="175">
        <f t="shared" si="50"/>
        <v>0</v>
      </c>
      <c r="V313" s="179" t="str">
        <f t="shared" si="51"/>
        <v>Procambarus clarkii</v>
      </c>
      <c r="W313" s="179" t="str">
        <f t="shared" si="52"/>
        <v>Procambarus clarkii</v>
      </c>
      <c r="X313" s="175">
        <f t="shared" si="53"/>
        <v>0</v>
      </c>
      <c r="Y313" s="175">
        <f t="shared" si="54"/>
        <v>0</v>
      </c>
      <c r="Z313" s="175">
        <f t="shared" si="55"/>
        <v>0</v>
      </c>
      <c r="AA313" s="175">
        <f t="shared" si="56"/>
        <v>0</v>
      </c>
    </row>
    <row r="314" spans="4:27" ht="15" customHeight="1" x14ac:dyDescent="0.25">
      <c r="D314" s="170">
        <v>1</v>
      </c>
      <c r="E314" s="170">
        <f t="shared" si="57"/>
        <v>1</v>
      </c>
      <c r="F314" s="197" t="s">
        <v>597</v>
      </c>
      <c r="G314" s="197" t="s">
        <v>216</v>
      </c>
      <c r="H314" s="197" t="s">
        <v>217</v>
      </c>
      <c r="I314" s="182">
        <v>44364.556828703702</v>
      </c>
      <c r="J314" s="189" t="s">
        <v>121</v>
      </c>
      <c r="K314" s="189" t="s">
        <v>122</v>
      </c>
      <c r="L314" s="190" t="s">
        <v>121</v>
      </c>
      <c r="M314" s="190" t="s">
        <v>122</v>
      </c>
      <c r="N314" s="191">
        <v>2.3370000000000002</v>
      </c>
      <c r="O314" s="192" t="s">
        <v>121</v>
      </c>
      <c r="P314" s="192" t="s">
        <v>122</v>
      </c>
      <c r="Q314" s="193">
        <v>2.1160000000000001</v>
      </c>
      <c r="R314" s="172" t="str">
        <f t="shared" si="47"/>
        <v>A</v>
      </c>
      <c r="S314" s="175">
        <f t="shared" si="48"/>
        <v>1</v>
      </c>
      <c r="T314" s="175">
        <f t="shared" si="49"/>
        <v>1</v>
      </c>
      <c r="U314" s="175">
        <f t="shared" si="50"/>
        <v>0</v>
      </c>
      <c r="V314" s="179" t="str">
        <f t="shared" si="51"/>
        <v>Procambarus clarkii</v>
      </c>
      <c r="W314" s="179" t="str">
        <f t="shared" si="52"/>
        <v>Procambarus clarkii</v>
      </c>
      <c r="X314" s="175">
        <f t="shared" si="53"/>
        <v>0</v>
      </c>
      <c r="Y314" s="175">
        <f t="shared" si="54"/>
        <v>0</v>
      </c>
      <c r="Z314" s="175">
        <f t="shared" si="55"/>
        <v>0</v>
      </c>
      <c r="AA314" s="175">
        <f t="shared" si="56"/>
        <v>0</v>
      </c>
    </row>
    <row r="315" spans="4:27" ht="15" customHeight="1" x14ac:dyDescent="0.25">
      <c r="D315" s="170">
        <v>1</v>
      </c>
      <c r="E315" s="170">
        <f t="shared" si="57"/>
        <v>1</v>
      </c>
      <c r="F315" s="197" t="s">
        <v>598</v>
      </c>
      <c r="G315" s="197" t="s">
        <v>216</v>
      </c>
      <c r="H315" s="197" t="s">
        <v>217</v>
      </c>
      <c r="I315" s="182">
        <v>44364.558587962965</v>
      </c>
      <c r="J315" s="189" t="s">
        <v>121</v>
      </c>
      <c r="K315" s="189" t="s">
        <v>122</v>
      </c>
      <c r="L315" s="190" t="s">
        <v>121</v>
      </c>
      <c r="M315" s="190" t="s">
        <v>122</v>
      </c>
      <c r="N315" s="191">
        <v>2.3090000000000002</v>
      </c>
      <c r="O315" s="192" t="s">
        <v>121</v>
      </c>
      <c r="P315" s="192" t="s">
        <v>122</v>
      </c>
      <c r="Q315" s="193">
        <v>2.2629999999999999</v>
      </c>
      <c r="R315" s="172" t="str">
        <f t="shared" si="47"/>
        <v>A</v>
      </c>
      <c r="S315" s="175">
        <f t="shared" si="48"/>
        <v>1</v>
      </c>
      <c r="T315" s="175">
        <f t="shared" si="49"/>
        <v>1</v>
      </c>
      <c r="U315" s="175">
        <f t="shared" si="50"/>
        <v>0</v>
      </c>
      <c r="V315" s="179" t="str">
        <f t="shared" si="51"/>
        <v>Procambarus clarkii</v>
      </c>
      <c r="W315" s="179" t="str">
        <f t="shared" si="52"/>
        <v>Procambarus clarkii</v>
      </c>
      <c r="X315" s="175">
        <f t="shared" si="53"/>
        <v>0</v>
      </c>
      <c r="Y315" s="175">
        <f t="shared" si="54"/>
        <v>0</v>
      </c>
      <c r="Z315" s="175">
        <f t="shared" si="55"/>
        <v>0</v>
      </c>
      <c r="AA315" s="175">
        <f t="shared" si="56"/>
        <v>0</v>
      </c>
    </row>
    <row r="316" spans="4:27" ht="15" customHeight="1" x14ac:dyDescent="0.25">
      <c r="D316" s="170">
        <v>1</v>
      </c>
      <c r="E316" s="170">
        <f t="shared" si="57"/>
        <v>1</v>
      </c>
      <c r="F316" s="197" t="s">
        <v>599</v>
      </c>
      <c r="G316" s="197" t="s">
        <v>216</v>
      </c>
      <c r="H316" s="197" t="s">
        <v>217</v>
      </c>
      <c r="I316" s="182">
        <v>44393.484270833331</v>
      </c>
      <c r="J316" s="189" t="s">
        <v>121</v>
      </c>
      <c r="K316" s="189" t="s">
        <v>122</v>
      </c>
      <c r="L316" s="190" t="s">
        <v>121</v>
      </c>
      <c r="M316" s="190" t="s">
        <v>122</v>
      </c>
      <c r="N316" s="191">
        <v>2.4620000000000002</v>
      </c>
      <c r="O316" s="192" t="s">
        <v>121</v>
      </c>
      <c r="P316" s="192" t="s">
        <v>122</v>
      </c>
      <c r="Q316" s="193">
        <v>2.1240000000000001</v>
      </c>
      <c r="R316" s="172" t="str">
        <f t="shared" si="47"/>
        <v>A</v>
      </c>
      <c r="S316" s="175">
        <f t="shared" si="48"/>
        <v>1</v>
      </c>
      <c r="T316" s="175">
        <f t="shared" si="49"/>
        <v>1</v>
      </c>
      <c r="U316" s="175">
        <f t="shared" si="50"/>
        <v>0</v>
      </c>
      <c r="V316" s="179" t="str">
        <f t="shared" si="51"/>
        <v>Procambarus clarkii</v>
      </c>
      <c r="W316" s="179" t="str">
        <f t="shared" si="52"/>
        <v>Procambarus clarkii</v>
      </c>
      <c r="X316" s="175">
        <f t="shared" si="53"/>
        <v>0</v>
      </c>
      <c r="Y316" s="175">
        <f t="shared" si="54"/>
        <v>0</v>
      </c>
      <c r="Z316" s="175">
        <f t="shared" si="55"/>
        <v>0</v>
      </c>
      <c r="AA316" s="175">
        <f t="shared" si="56"/>
        <v>0</v>
      </c>
    </row>
    <row r="317" spans="4:27" ht="15" customHeight="1" x14ac:dyDescent="0.25">
      <c r="D317" s="170">
        <v>1</v>
      </c>
      <c r="E317" s="170">
        <f t="shared" si="57"/>
        <v>1</v>
      </c>
      <c r="F317" s="197" t="s">
        <v>600</v>
      </c>
      <c r="G317" s="197" t="s">
        <v>216</v>
      </c>
      <c r="H317" s="197" t="s">
        <v>217</v>
      </c>
      <c r="I317" s="182">
        <v>44364.561400462961</v>
      </c>
      <c r="J317" s="189" t="s">
        <v>121</v>
      </c>
      <c r="K317" s="189" t="s">
        <v>122</v>
      </c>
      <c r="L317" s="190" t="s">
        <v>121</v>
      </c>
      <c r="M317" s="190" t="s">
        <v>122</v>
      </c>
      <c r="N317" s="191">
        <v>2.46</v>
      </c>
      <c r="O317" s="192" t="s">
        <v>121</v>
      </c>
      <c r="P317" s="192" t="s">
        <v>122</v>
      </c>
      <c r="Q317" s="193">
        <v>2.0859999999999999</v>
      </c>
      <c r="R317" s="172" t="str">
        <f t="shared" si="47"/>
        <v>A</v>
      </c>
      <c r="S317" s="175">
        <f t="shared" si="48"/>
        <v>1</v>
      </c>
      <c r="T317" s="175">
        <f t="shared" si="49"/>
        <v>1</v>
      </c>
      <c r="U317" s="175">
        <f t="shared" si="50"/>
        <v>0</v>
      </c>
      <c r="V317" s="179" t="str">
        <f t="shared" si="51"/>
        <v>Procambarus clarkii</v>
      </c>
      <c r="W317" s="179" t="str">
        <f t="shared" si="52"/>
        <v>Procambarus clarkii</v>
      </c>
      <c r="X317" s="175">
        <f t="shared" si="53"/>
        <v>0</v>
      </c>
      <c r="Y317" s="175">
        <f t="shared" si="54"/>
        <v>0</v>
      </c>
      <c r="Z317" s="175">
        <f t="shared" si="55"/>
        <v>0</v>
      </c>
      <c r="AA317" s="175">
        <f t="shared" si="56"/>
        <v>0</v>
      </c>
    </row>
    <row r="318" spans="4:27" ht="15" customHeight="1" x14ac:dyDescent="0.25">
      <c r="D318" s="170">
        <v>1</v>
      </c>
      <c r="E318" s="170">
        <f t="shared" si="57"/>
        <v>1</v>
      </c>
      <c r="F318" s="197" t="s">
        <v>601</v>
      </c>
      <c r="G318" s="197" t="s">
        <v>216</v>
      </c>
      <c r="H318" s="197" t="s">
        <v>217</v>
      </c>
      <c r="I318" s="182">
        <v>44364.562337962961</v>
      </c>
      <c r="J318" s="189" t="s">
        <v>121</v>
      </c>
      <c r="K318" s="189" t="s">
        <v>122</v>
      </c>
      <c r="L318" s="190" t="s">
        <v>121</v>
      </c>
      <c r="M318" s="190" t="s">
        <v>122</v>
      </c>
      <c r="N318" s="191">
        <v>2.3290000000000002</v>
      </c>
      <c r="O318" s="192" t="s">
        <v>121</v>
      </c>
      <c r="P318" s="192" t="s">
        <v>122</v>
      </c>
      <c r="Q318" s="193">
        <v>2.2639999999999998</v>
      </c>
      <c r="R318" s="172" t="str">
        <f t="shared" ref="R318:R361" si="58">IF(OR(AND(N318&gt;=$B$20,Q318&lt;$B$21),AND(L318=O318,M318=P318,N318&gt;=$B$20,Q318&gt;=$B$20),AND(L318=O318,N318&gt;=$B$20,Q318&lt;2,Q318&gt;=$B$21)),"A",IF(OR(AND(N318&lt;$B$20,Q318&lt;$B$21),AND(L318=O318,OR(M318&lt;&gt;P318,M318=P318),N318&gt;=$B$21,Q318&gt;=$B$21)),"B",
IF(AND(L318&lt;&gt;O318,N318&gt;=$B$21,Q318&gt;=$B$21),"C",0)))</f>
        <v>A</v>
      </c>
      <c r="S318" s="175">
        <f t="shared" ref="S318:S361" si="59">1-U318+Z318</f>
        <v>1</v>
      </c>
      <c r="T318" s="175">
        <f t="shared" ref="T318:T361" si="60">IF(AND(L318=J318,M318=K318,N318&gt;=$B$20,R318="A"),1,0)</f>
        <v>1</v>
      </c>
      <c r="U318" s="175">
        <f t="shared" ref="U318:U361" si="61">IF(T318=1,0,1)</f>
        <v>0</v>
      </c>
      <c r="V318" s="179" t="str">
        <f t="shared" ref="V318:V361" si="62">L318&amp;" "&amp;M318</f>
        <v>Procambarus clarkii</v>
      </c>
      <c r="W318" s="179" t="str">
        <f t="shared" ref="W318:W361" si="63">O318&amp;" "&amp;P318</f>
        <v>Procambarus clarkii</v>
      </c>
      <c r="X318" s="175">
        <f t="shared" ref="X318:X361" si="64">IF(AND(V318=$B$1,N318&gt;=$B$20),1,0)</f>
        <v>0</v>
      </c>
      <c r="Y318" s="175">
        <f t="shared" ref="Y318:Y361" si="65">IF(AND(W318=$B$1,Q318&gt;=$B$20),1,0)</f>
        <v>0</v>
      </c>
      <c r="Z318" s="175">
        <f t="shared" ref="Z318:Z361" si="66">IF(AND(V318=$B$1,N318&gt;=$B$20,R318="A"),1,0)</f>
        <v>0</v>
      </c>
      <c r="AA318" s="175">
        <f t="shared" ref="AA318:AA361" si="67">IF(1-(X318+Y318)&gt;0,0,1)</f>
        <v>0</v>
      </c>
    </row>
    <row r="319" spans="4:27" ht="15" customHeight="1" x14ac:dyDescent="0.25">
      <c r="D319" s="170">
        <v>1</v>
      </c>
      <c r="E319" s="170">
        <f t="shared" si="57"/>
        <v>1</v>
      </c>
      <c r="F319" s="197" t="s">
        <v>602</v>
      </c>
      <c r="G319" s="197" t="s">
        <v>216</v>
      </c>
      <c r="H319" s="197" t="s">
        <v>217</v>
      </c>
      <c r="I319" s="182">
        <v>44364.563796296294</v>
      </c>
      <c r="J319" s="189" t="s">
        <v>121</v>
      </c>
      <c r="K319" s="189" t="s">
        <v>122</v>
      </c>
      <c r="L319" s="190" t="s">
        <v>121</v>
      </c>
      <c r="M319" s="190" t="s">
        <v>122</v>
      </c>
      <c r="N319" s="191">
        <v>2.4900000000000002</v>
      </c>
      <c r="O319" s="192" t="s">
        <v>121</v>
      </c>
      <c r="P319" s="192" t="s">
        <v>122</v>
      </c>
      <c r="Q319" s="193">
        <v>1.98</v>
      </c>
      <c r="R319" s="172" t="str">
        <f t="shared" si="58"/>
        <v>A</v>
      </c>
      <c r="S319" s="175">
        <f t="shared" si="59"/>
        <v>1</v>
      </c>
      <c r="T319" s="175">
        <f t="shared" si="60"/>
        <v>1</v>
      </c>
      <c r="U319" s="175">
        <f t="shared" si="61"/>
        <v>0</v>
      </c>
      <c r="V319" s="179" t="str">
        <f t="shared" si="62"/>
        <v>Procambarus clarkii</v>
      </c>
      <c r="W319" s="179" t="str">
        <f t="shared" si="63"/>
        <v>Procambarus clarkii</v>
      </c>
      <c r="X319" s="175">
        <f t="shared" si="64"/>
        <v>0</v>
      </c>
      <c r="Y319" s="175">
        <f t="shared" si="65"/>
        <v>0</v>
      </c>
      <c r="Z319" s="175">
        <f t="shared" si="66"/>
        <v>0</v>
      </c>
      <c r="AA319" s="175">
        <f t="shared" si="67"/>
        <v>0</v>
      </c>
    </row>
    <row r="320" spans="4:27" ht="15" customHeight="1" x14ac:dyDescent="0.25">
      <c r="D320" s="170">
        <v>1</v>
      </c>
      <c r="E320" s="170">
        <f t="shared" si="57"/>
        <v>1</v>
      </c>
      <c r="F320" s="197" t="s">
        <v>603</v>
      </c>
      <c r="G320" s="197" t="s">
        <v>216</v>
      </c>
      <c r="H320" s="197" t="s">
        <v>217</v>
      </c>
      <c r="I320" s="182">
        <v>44364.56486111111</v>
      </c>
      <c r="J320" s="189" t="s">
        <v>121</v>
      </c>
      <c r="K320" s="189" t="s">
        <v>122</v>
      </c>
      <c r="L320" s="190" t="s">
        <v>121</v>
      </c>
      <c r="M320" s="190" t="s">
        <v>122</v>
      </c>
      <c r="N320" s="191">
        <v>2.1720000000000002</v>
      </c>
      <c r="O320" s="192" t="s">
        <v>121</v>
      </c>
      <c r="P320" s="192" t="s">
        <v>122</v>
      </c>
      <c r="Q320" s="193">
        <v>2.0680000000000001</v>
      </c>
      <c r="R320" s="172" t="str">
        <f t="shared" si="58"/>
        <v>A</v>
      </c>
      <c r="S320" s="175">
        <f t="shared" si="59"/>
        <v>1</v>
      </c>
      <c r="T320" s="175">
        <f t="shared" si="60"/>
        <v>1</v>
      </c>
      <c r="U320" s="175">
        <f t="shared" si="61"/>
        <v>0</v>
      </c>
      <c r="V320" s="179" t="str">
        <f t="shared" si="62"/>
        <v>Procambarus clarkii</v>
      </c>
      <c r="W320" s="179" t="str">
        <f t="shared" si="63"/>
        <v>Procambarus clarkii</v>
      </c>
      <c r="X320" s="175">
        <f t="shared" si="64"/>
        <v>0</v>
      </c>
      <c r="Y320" s="175">
        <f t="shared" si="65"/>
        <v>0</v>
      </c>
      <c r="Z320" s="175">
        <f t="shared" si="66"/>
        <v>0</v>
      </c>
      <c r="AA320" s="175">
        <f t="shared" si="67"/>
        <v>0</v>
      </c>
    </row>
    <row r="321" spans="4:27" ht="15" customHeight="1" x14ac:dyDescent="0.25">
      <c r="D321" s="170">
        <v>1</v>
      </c>
      <c r="E321" s="170">
        <f t="shared" si="57"/>
        <v>1</v>
      </c>
      <c r="F321" s="197" t="s">
        <v>604</v>
      </c>
      <c r="G321" s="197" t="s">
        <v>216</v>
      </c>
      <c r="H321" s="197" t="s">
        <v>217</v>
      </c>
      <c r="I321" s="182">
        <v>44364.566307870373</v>
      </c>
      <c r="J321" s="189" t="s">
        <v>121</v>
      </c>
      <c r="K321" s="189" t="s">
        <v>122</v>
      </c>
      <c r="L321" s="190" t="s">
        <v>121</v>
      </c>
      <c r="M321" s="190" t="s">
        <v>122</v>
      </c>
      <c r="N321" s="191">
        <v>2.4649999999999999</v>
      </c>
      <c r="O321" s="192" t="s">
        <v>121</v>
      </c>
      <c r="P321" s="192" t="s">
        <v>122</v>
      </c>
      <c r="Q321" s="193">
        <v>2.3530000000000002</v>
      </c>
      <c r="R321" s="172" t="str">
        <f t="shared" si="58"/>
        <v>A</v>
      </c>
      <c r="S321" s="175">
        <f t="shared" si="59"/>
        <v>1</v>
      </c>
      <c r="T321" s="175">
        <f t="shared" si="60"/>
        <v>1</v>
      </c>
      <c r="U321" s="175">
        <f t="shared" si="61"/>
        <v>0</v>
      </c>
      <c r="V321" s="179" t="str">
        <f t="shared" si="62"/>
        <v>Procambarus clarkii</v>
      </c>
      <c r="W321" s="179" t="str">
        <f t="shared" si="63"/>
        <v>Procambarus clarkii</v>
      </c>
      <c r="X321" s="175">
        <f t="shared" si="64"/>
        <v>0</v>
      </c>
      <c r="Y321" s="175">
        <f t="shared" si="65"/>
        <v>0</v>
      </c>
      <c r="Z321" s="175">
        <f t="shared" si="66"/>
        <v>0</v>
      </c>
      <c r="AA321" s="175">
        <f t="shared" si="67"/>
        <v>0</v>
      </c>
    </row>
    <row r="322" spans="4:27" ht="15" customHeight="1" x14ac:dyDescent="0.25">
      <c r="D322" s="170">
        <v>1</v>
      </c>
      <c r="E322" s="170">
        <f t="shared" si="57"/>
        <v>1</v>
      </c>
      <c r="F322" s="197" t="s">
        <v>605</v>
      </c>
      <c r="G322" s="197" t="s">
        <v>216</v>
      </c>
      <c r="H322" s="197" t="s">
        <v>217</v>
      </c>
      <c r="I322" s="182">
        <v>44364.567129629628</v>
      </c>
      <c r="J322" s="189" t="s">
        <v>121</v>
      </c>
      <c r="K322" s="189" t="s">
        <v>122</v>
      </c>
      <c r="L322" s="190" t="s">
        <v>121</v>
      </c>
      <c r="M322" s="190" t="s">
        <v>122</v>
      </c>
      <c r="N322" s="191">
        <v>2.68</v>
      </c>
      <c r="O322" s="192" t="s">
        <v>121</v>
      </c>
      <c r="P322" s="192" t="s">
        <v>122</v>
      </c>
      <c r="Q322" s="193">
        <v>2.36</v>
      </c>
      <c r="R322" s="172" t="str">
        <f t="shared" si="58"/>
        <v>A</v>
      </c>
      <c r="S322" s="175">
        <f t="shared" si="59"/>
        <v>1</v>
      </c>
      <c r="T322" s="175">
        <f t="shared" si="60"/>
        <v>1</v>
      </c>
      <c r="U322" s="175">
        <f t="shared" si="61"/>
        <v>0</v>
      </c>
      <c r="V322" s="179" t="str">
        <f t="shared" si="62"/>
        <v>Procambarus clarkii</v>
      </c>
      <c r="W322" s="179" t="str">
        <f t="shared" si="63"/>
        <v>Procambarus clarkii</v>
      </c>
      <c r="X322" s="175">
        <f t="shared" si="64"/>
        <v>0</v>
      </c>
      <c r="Y322" s="175">
        <f t="shared" si="65"/>
        <v>0</v>
      </c>
      <c r="Z322" s="175">
        <f t="shared" si="66"/>
        <v>0</v>
      </c>
      <c r="AA322" s="175">
        <f t="shared" si="67"/>
        <v>0</v>
      </c>
    </row>
    <row r="323" spans="4:27" ht="15" customHeight="1" x14ac:dyDescent="0.25">
      <c r="D323" s="170">
        <v>1</v>
      </c>
      <c r="E323" s="170">
        <f t="shared" ref="E323:E403" si="68">D323*S323</f>
        <v>1</v>
      </c>
      <c r="F323" s="197" t="s">
        <v>606</v>
      </c>
      <c r="G323" s="197" t="s">
        <v>216</v>
      </c>
      <c r="H323" s="197" t="s">
        <v>217</v>
      </c>
      <c r="I323" s="182">
        <v>44364.568576388891</v>
      </c>
      <c r="J323" s="189" t="s">
        <v>121</v>
      </c>
      <c r="K323" s="189" t="s">
        <v>122</v>
      </c>
      <c r="L323" s="190" t="s">
        <v>121</v>
      </c>
      <c r="M323" s="190" t="s">
        <v>122</v>
      </c>
      <c r="N323" s="191">
        <v>2.6459999999999999</v>
      </c>
      <c r="O323" s="192" t="s">
        <v>121</v>
      </c>
      <c r="P323" s="192" t="s">
        <v>122</v>
      </c>
      <c r="Q323" s="193">
        <v>2.0779999999999998</v>
      </c>
      <c r="R323" s="172" t="str">
        <f t="shared" si="58"/>
        <v>A</v>
      </c>
      <c r="S323" s="175">
        <f t="shared" si="59"/>
        <v>1</v>
      </c>
      <c r="T323" s="175">
        <f t="shared" si="60"/>
        <v>1</v>
      </c>
      <c r="U323" s="175">
        <f t="shared" si="61"/>
        <v>0</v>
      </c>
      <c r="V323" s="179" t="str">
        <f t="shared" si="62"/>
        <v>Procambarus clarkii</v>
      </c>
      <c r="W323" s="179" t="str">
        <f t="shared" si="63"/>
        <v>Procambarus clarkii</v>
      </c>
      <c r="X323" s="175">
        <f t="shared" si="64"/>
        <v>0</v>
      </c>
      <c r="Y323" s="175">
        <f t="shared" si="65"/>
        <v>0</v>
      </c>
      <c r="Z323" s="175">
        <f t="shared" si="66"/>
        <v>0</v>
      </c>
      <c r="AA323" s="175">
        <f t="shared" si="67"/>
        <v>0</v>
      </c>
    </row>
    <row r="324" spans="4:27" ht="15" customHeight="1" x14ac:dyDescent="0.25">
      <c r="D324" s="170">
        <v>1</v>
      </c>
      <c r="E324" s="170">
        <f t="shared" si="68"/>
        <v>1</v>
      </c>
      <c r="F324" s="197" t="s">
        <v>607</v>
      </c>
      <c r="G324" s="197" t="s">
        <v>216</v>
      </c>
      <c r="H324" s="197" t="s">
        <v>217</v>
      </c>
      <c r="I324" s="182">
        <v>44364.570011574076</v>
      </c>
      <c r="J324" s="189" t="s">
        <v>121</v>
      </c>
      <c r="K324" s="189" t="s">
        <v>122</v>
      </c>
      <c r="L324" s="190" t="s">
        <v>121</v>
      </c>
      <c r="M324" s="190" t="s">
        <v>122</v>
      </c>
      <c r="N324" s="191">
        <v>2.6440000000000001</v>
      </c>
      <c r="O324" s="192" t="s">
        <v>121</v>
      </c>
      <c r="P324" s="192" t="s">
        <v>122</v>
      </c>
      <c r="Q324" s="193">
        <v>2.15</v>
      </c>
      <c r="R324" s="172" t="str">
        <f t="shared" si="58"/>
        <v>A</v>
      </c>
      <c r="S324" s="175">
        <f t="shared" si="59"/>
        <v>1</v>
      </c>
      <c r="T324" s="175">
        <f t="shared" si="60"/>
        <v>1</v>
      </c>
      <c r="U324" s="175">
        <f t="shared" si="61"/>
        <v>0</v>
      </c>
      <c r="V324" s="179" t="str">
        <f t="shared" si="62"/>
        <v>Procambarus clarkii</v>
      </c>
      <c r="W324" s="179" t="str">
        <f t="shared" si="63"/>
        <v>Procambarus clarkii</v>
      </c>
      <c r="X324" s="175">
        <f t="shared" si="64"/>
        <v>0</v>
      </c>
      <c r="Y324" s="175">
        <f t="shared" si="65"/>
        <v>0</v>
      </c>
      <c r="Z324" s="175">
        <f t="shared" si="66"/>
        <v>0</v>
      </c>
      <c r="AA324" s="175">
        <f t="shared" si="67"/>
        <v>0</v>
      </c>
    </row>
    <row r="325" spans="4:27" ht="15" customHeight="1" x14ac:dyDescent="0.25">
      <c r="D325" s="170">
        <v>1</v>
      </c>
      <c r="E325" s="170">
        <f t="shared" si="68"/>
        <v>1</v>
      </c>
      <c r="F325" s="197" t="s">
        <v>608</v>
      </c>
      <c r="G325" s="197" t="s">
        <v>216</v>
      </c>
      <c r="H325" s="197" t="s">
        <v>217</v>
      </c>
      <c r="I325" s="182">
        <v>44364.570925925924</v>
      </c>
      <c r="J325" s="189" t="s">
        <v>121</v>
      </c>
      <c r="K325" s="189" t="s">
        <v>122</v>
      </c>
      <c r="L325" s="190" t="s">
        <v>121</v>
      </c>
      <c r="M325" s="190" t="s">
        <v>122</v>
      </c>
      <c r="N325" s="191">
        <v>2.5859999999999999</v>
      </c>
      <c r="O325" s="192" t="s">
        <v>121</v>
      </c>
      <c r="P325" s="192" t="s">
        <v>122</v>
      </c>
      <c r="Q325" s="193">
        <v>2.2210000000000001</v>
      </c>
      <c r="R325" s="172" t="str">
        <f t="shared" si="58"/>
        <v>A</v>
      </c>
      <c r="S325" s="175">
        <f t="shared" si="59"/>
        <v>1</v>
      </c>
      <c r="T325" s="175">
        <f t="shared" si="60"/>
        <v>1</v>
      </c>
      <c r="U325" s="175">
        <f t="shared" si="61"/>
        <v>0</v>
      </c>
      <c r="V325" s="179" t="str">
        <f t="shared" si="62"/>
        <v>Procambarus clarkii</v>
      </c>
      <c r="W325" s="179" t="str">
        <f t="shared" si="63"/>
        <v>Procambarus clarkii</v>
      </c>
      <c r="X325" s="175">
        <f t="shared" si="64"/>
        <v>0</v>
      </c>
      <c r="Y325" s="175">
        <f t="shared" si="65"/>
        <v>0</v>
      </c>
      <c r="Z325" s="175">
        <f t="shared" si="66"/>
        <v>0</v>
      </c>
      <c r="AA325" s="175">
        <f t="shared" si="67"/>
        <v>0</v>
      </c>
    </row>
    <row r="326" spans="4:27" ht="15" customHeight="1" x14ac:dyDescent="0.25">
      <c r="D326" s="170">
        <v>1</v>
      </c>
      <c r="E326" s="170">
        <f t="shared" si="68"/>
        <v>1</v>
      </c>
      <c r="F326" s="197" t="s">
        <v>609</v>
      </c>
      <c r="G326" s="197" t="s">
        <v>216</v>
      </c>
      <c r="H326" s="197" t="s">
        <v>217</v>
      </c>
      <c r="I326" s="182">
        <v>44364.572662037041</v>
      </c>
      <c r="J326" s="189" t="s">
        <v>121</v>
      </c>
      <c r="K326" s="189" t="s">
        <v>122</v>
      </c>
      <c r="L326" s="190" t="s">
        <v>121</v>
      </c>
      <c r="M326" s="190" t="s">
        <v>122</v>
      </c>
      <c r="N326" s="191">
        <v>2.605</v>
      </c>
      <c r="O326" s="192" t="s">
        <v>121</v>
      </c>
      <c r="P326" s="192" t="s">
        <v>122</v>
      </c>
      <c r="Q326" s="193">
        <v>2.2469999999999999</v>
      </c>
      <c r="R326" s="172" t="str">
        <f t="shared" si="58"/>
        <v>A</v>
      </c>
      <c r="S326" s="175">
        <f t="shared" si="59"/>
        <v>1</v>
      </c>
      <c r="T326" s="175">
        <f t="shared" si="60"/>
        <v>1</v>
      </c>
      <c r="U326" s="175">
        <f t="shared" si="61"/>
        <v>0</v>
      </c>
      <c r="V326" s="179" t="str">
        <f t="shared" si="62"/>
        <v>Procambarus clarkii</v>
      </c>
      <c r="W326" s="179" t="str">
        <f t="shared" si="63"/>
        <v>Procambarus clarkii</v>
      </c>
      <c r="X326" s="175">
        <f t="shared" si="64"/>
        <v>0</v>
      </c>
      <c r="Y326" s="175">
        <f t="shared" si="65"/>
        <v>0</v>
      </c>
      <c r="Z326" s="175">
        <f t="shared" si="66"/>
        <v>0</v>
      </c>
      <c r="AA326" s="175">
        <f t="shared" si="67"/>
        <v>0</v>
      </c>
    </row>
    <row r="327" spans="4:27" ht="15" customHeight="1" x14ac:dyDescent="0.25">
      <c r="D327" s="170">
        <v>1</v>
      </c>
      <c r="E327" s="170">
        <f t="shared" si="68"/>
        <v>1</v>
      </c>
      <c r="F327" s="197" t="s">
        <v>610</v>
      </c>
      <c r="G327" s="197" t="s">
        <v>216</v>
      </c>
      <c r="H327" s="197" t="s">
        <v>217</v>
      </c>
      <c r="I327" s="182">
        <v>44364.574155092596</v>
      </c>
      <c r="J327" s="189" t="s">
        <v>121</v>
      </c>
      <c r="K327" s="189" t="s">
        <v>122</v>
      </c>
      <c r="L327" s="190" t="s">
        <v>121</v>
      </c>
      <c r="M327" s="190" t="s">
        <v>122</v>
      </c>
      <c r="N327" s="191">
        <v>2.323</v>
      </c>
      <c r="O327" s="192" t="s">
        <v>121</v>
      </c>
      <c r="P327" s="192" t="s">
        <v>122</v>
      </c>
      <c r="Q327" s="193">
        <v>2.15</v>
      </c>
      <c r="R327" s="172" t="str">
        <f t="shared" si="58"/>
        <v>A</v>
      </c>
      <c r="S327" s="175">
        <f t="shared" si="59"/>
        <v>1</v>
      </c>
      <c r="T327" s="175">
        <f t="shared" si="60"/>
        <v>1</v>
      </c>
      <c r="U327" s="175">
        <f t="shared" si="61"/>
        <v>0</v>
      </c>
      <c r="V327" s="179" t="str">
        <f t="shared" si="62"/>
        <v>Procambarus clarkii</v>
      </c>
      <c r="W327" s="179" t="str">
        <f t="shared" si="63"/>
        <v>Procambarus clarkii</v>
      </c>
      <c r="X327" s="175">
        <f t="shared" si="64"/>
        <v>0</v>
      </c>
      <c r="Y327" s="175">
        <f t="shared" si="65"/>
        <v>0</v>
      </c>
      <c r="Z327" s="175">
        <f t="shared" si="66"/>
        <v>0</v>
      </c>
      <c r="AA327" s="175">
        <f t="shared" si="67"/>
        <v>0</v>
      </c>
    </row>
    <row r="328" spans="4:27" ht="15" customHeight="1" x14ac:dyDescent="0.25">
      <c r="D328" s="170">
        <v>1</v>
      </c>
      <c r="E328" s="170">
        <f t="shared" si="68"/>
        <v>1</v>
      </c>
      <c r="F328" s="197" t="s">
        <v>611</v>
      </c>
      <c r="G328" s="197" t="s">
        <v>216</v>
      </c>
      <c r="H328" s="197" t="s">
        <v>217</v>
      </c>
      <c r="I328" s="182">
        <v>44364.575428240743</v>
      </c>
      <c r="J328" s="189" t="s">
        <v>121</v>
      </c>
      <c r="K328" s="189" t="s">
        <v>122</v>
      </c>
      <c r="L328" s="190" t="s">
        <v>121</v>
      </c>
      <c r="M328" s="190" t="s">
        <v>122</v>
      </c>
      <c r="N328" s="191">
        <v>2.4220000000000002</v>
      </c>
      <c r="O328" s="192" t="s">
        <v>121</v>
      </c>
      <c r="P328" s="192" t="s">
        <v>122</v>
      </c>
      <c r="Q328" s="193">
        <v>2.3940000000000001</v>
      </c>
      <c r="R328" s="172" t="str">
        <f t="shared" si="58"/>
        <v>A</v>
      </c>
      <c r="S328" s="175">
        <f t="shared" si="59"/>
        <v>1</v>
      </c>
      <c r="T328" s="175">
        <f t="shared" si="60"/>
        <v>1</v>
      </c>
      <c r="U328" s="175">
        <f t="shared" si="61"/>
        <v>0</v>
      </c>
      <c r="V328" s="179" t="str">
        <f t="shared" si="62"/>
        <v>Procambarus clarkii</v>
      </c>
      <c r="W328" s="179" t="str">
        <f t="shared" si="63"/>
        <v>Procambarus clarkii</v>
      </c>
      <c r="X328" s="175">
        <f t="shared" si="64"/>
        <v>0</v>
      </c>
      <c r="Y328" s="175">
        <f t="shared" si="65"/>
        <v>0</v>
      </c>
      <c r="Z328" s="175">
        <f t="shared" si="66"/>
        <v>0</v>
      </c>
      <c r="AA328" s="175">
        <f t="shared" si="67"/>
        <v>0</v>
      </c>
    </row>
    <row r="329" spans="4:27" ht="15" customHeight="1" x14ac:dyDescent="0.25">
      <c r="D329" s="170">
        <v>1</v>
      </c>
      <c r="E329" s="170">
        <f t="shared" si="68"/>
        <v>1</v>
      </c>
      <c r="F329" s="197" t="s">
        <v>612</v>
      </c>
      <c r="G329" s="197" t="s">
        <v>216</v>
      </c>
      <c r="H329" s="197" t="s">
        <v>217</v>
      </c>
      <c r="I329" s="182">
        <v>44364.576666666668</v>
      </c>
      <c r="J329" s="189" t="s">
        <v>121</v>
      </c>
      <c r="K329" s="189" t="s">
        <v>122</v>
      </c>
      <c r="L329" s="190" t="s">
        <v>121</v>
      </c>
      <c r="M329" s="190" t="s">
        <v>122</v>
      </c>
      <c r="N329" s="191">
        <v>2.57</v>
      </c>
      <c r="O329" s="192" t="s">
        <v>121</v>
      </c>
      <c r="P329" s="192" t="s">
        <v>122</v>
      </c>
      <c r="Q329" s="193">
        <v>2.2610000000000001</v>
      </c>
      <c r="R329" s="172" t="str">
        <f t="shared" si="58"/>
        <v>A</v>
      </c>
      <c r="S329" s="175">
        <f t="shared" si="59"/>
        <v>1</v>
      </c>
      <c r="T329" s="175">
        <f t="shared" si="60"/>
        <v>1</v>
      </c>
      <c r="U329" s="175">
        <f t="shared" si="61"/>
        <v>0</v>
      </c>
      <c r="V329" s="179" t="str">
        <f t="shared" si="62"/>
        <v>Procambarus clarkii</v>
      </c>
      <c r="W329" s="179" t="str">
        <f t="shared" si="63"/>
        <v>Procambarus clarkii</v>
      </c>
      <c r="X329" s="175">
        <f t="shared" si="64"/>
        <v>0</v>
      </c>
      <c r="Y329" s="175">
        <f t="shared" si="65"/>
        <v>0</v>
      </c>
      <c r="Z329" s="175">
        <f t="shared" si="66"/>
        <v>0</v>
      </c>
      <c r="AA329" s="175">
        <f t="shared" si="67"/>
        <v>0</v>
      </c>
    </row>
    <row r="330" spans="4:27" ht="15" customHeight="1" x14ac:dyDescent="0.25">
      <c r="D330" s="170">
        <v>1</v>
      </c>
      <c r="E330" s="170">
        <f t="shared" si="68"/>
        <v>1</v>
      </c>
      <c r="F330" s="197" t="s">
        <v>613</v>
      </c>
      <c r="G330" s="197" t="s">
        <v>216</v>
      </c>
      <c r="H330" s="197" t="s">
        <v>217</v>
      </c>
      <c r="I330" s="182">
        <v>44393.48542824074</v>
      </c>
      <c r="J330" s="189" t="s">
        <v>121</v>
      </c>
      <c r="K330" s="189" t="s">
        <v>122</v>
      </c>
      <c r="L330" s="190" t="s">
        <v>121</v>
      </c>
      <c r="M330" s="190" t="s">
        <v>122</v>
      </c>
      <c r="N330" s="191">
        <v>2.35</v>
      </c>
      <c r="O330" s="192" t="s">
        <v>121</v>
      </c>
      <c r="P330" s="192" t="s">
        <v>122</v>
      </c>
      <c r="Q330" s="193">
        <v>2.2970000000000002</v>
      </c>
      <c r="R330" s="172" t="str">
        <f t="shared" si="58"/>
        <v>A</v>
      </c>
      <c r="S330" s="175">
        <f t="shared" si="59"/>
        <v>1</v>
      </c>
      <c r="T330" s="175">
        <f t="shared" si="60"/>
        <v>1</v>
      </c>
      <c r="U330" s="175">
        <f t="shared" si="61"/>
        <v>0</v>
      </c>
      <c r="V330" s="179" t="str">
        <f t="shared" si="62"/>
        <v>Procambarus clarkii</v>
      </c>
      <c r="W330" s="179" t="str">
        <f t="shared" si="63"/>
        <v>Procambarus clarkii</v>
      </c>
      <c r="X330" s="175">
        <f t="shared" si="64"/>
        <v>0</v>
      </c>
      <c r="Y330" s="175">
        <f t="shared" si="65"/>
        <v>0</v>
      </c>
      <c r="Z330" s="175">
        <f t="shared" si="66"/>
        <v>0</v>
      </c>
      <c r="AA330" s="175">
        <f t="shared" si="67"/>
        <v>0</v>
      </c>
    </row>
    <row r="331" spans="4:27" ht="15" customHeight="1" x14ac:dyDescent="0.25">
      <c r="D331" s="170">
        <v>1</v>
      </c>
      <c r="E331" s="170">
        <f t="shared" si="68"/>
        <v>1</v>
      </c>
      <c r="F331" s="197" t="s">
        <v>614</v>
      </c>
      <c r="G331" s="197" t="s">
        <v>216</v>
      </c>
      <c r="H331" s="197" t="s">
        <v>217</v>
      </c>
      <c r="I331" s="182">
        <v>44375.555914351855</v>
      </c>
      <c r="J331" s="189" t="s">
        <v>121</v>
      </c>
      <c r="K331" s="189" t="s">
        <v>122</v>
      </c>
      <c r="L331" s="190" t="s">
        <v>121</v>
      </c>
      <c r="M331" s="190" t="s">
        <v>122</v>
      </c>
      <c r="N331" s="191">
        <v>2.5299999999999998</v>
      </c>
      <c r="O331" s="192" t="s">
        <v>121</v>
      </c>
      <c r="P331" s="192" t="s">
        <v>122</v>
      </c>
      <c r="Q331" s="193">
        <v>2.371</v>
      </c>
      <c r="R331" s="172" t="str">
        <f t="shared" si="58"/>
        <v>A</v>
      </c>
      <c r="S331" s="175">
        <f t="shared" si="59"/>
        <v>1</v>
      </c>
      <c r="T331" s="175">
        <f t="shared" si="60"/>
        <v>1</v>
      </c>
      <c r="U331" s="175">
        <f t="shared" si="61"/>
        <v>0</v>
      </c>
      <c r="V331" s="179" t="str">
        <f t="shared" si="62"/>
        <v>Procambarus clarkii</v>
      </c>
      <c r="W331" s="179" t="str">
        <f t="shared" si="63"/>
        <v>Procambarus clarkii</v>
      </c>
      <c r="X331" s="175">
        <f t="shared" si="64"/>
        <v>0</v>
      </c>
      <c r="Y331" s="175">
        <f t="shared" si="65"/>
        <v>0</v>
      </c>
      <c r="Z331" s="175">
        <f t="shared" si="66"/>
        <v>0</v>
      </c>
      <c r="AA331" s="175">
        <f t="shared" si="67"/>
        <v>0</v>
      </c>
    </row>
    <row r="332" spans="4:27" ht="15" customHeight="1" x14ac:dyDescent="0.25">
      <c r="D332" s="170">
        <v>1</v>
      </c>
      <c r="E332" s="170">
        <f t="shared" si="68"/>
        <v>1</v>
      </c>
      <c r="F332" s="197" t="s">
        <v>615</v>
      </c>
      <c r="G332" s="197" t="s">
        <v>216</v>
      </c>
      <c r="H332" s="197" t="s">
        <v>217</v>
      </c>
      <c r="I332" s="182">
        <v>44364.553773148145</v>
      </c>
      <c r="J332" s="189" t="s">
        <v>121</v>
      </c>
      <c r="K332" s="189" t="s">
        <v>122</v>
      </c>
      <c r="L332" s="190" t="s">
        <v>121</v>
      </c>
      <c r="M332" s="190" t="s">
        <v>122</v>
      </c>
      <c r="N332" s="191">
        <v>2.4569999999999999</v>
      </c>
      <c r="O332" s="192" t="s">
        <v>121</v>
      </c>
      <c r="P332" s="192" t="s">
        <v>122</v>
      </c>
      <c r="Q332" s="193">
        <v>2.1059999999999999</v>
      </c>
      <c r="R332" s="172" t="str">
        <f t="shared" si="58"/>
        <v>A</v>
      </c>
      <c r="S332" s="175">
        <f t="shared" si="59"/>
        <v>1</v>
      </c>
      <c r="T332" s="175">
        <f t="shared" si="60"/>
        <v>1</v>
      </c>
      <c r="U332" s="175">
        <f t="shared" si="61"/>
        <v>0</v>
      </c>
      <c r="V332" s="179" t="str">
        <f t="shared" si="62"/>
        <v>Procambarus clarkii</v>
      </c>
      <c r="W332" s="179" t="str">
        <f t="shared" si="63"/>
        <v>Procambarus clarkii</v>
      </c>
      <c r="X332" s="175">
        <f t="shared" si="64"/>
        <v>0</v>
      </c>
      <c r="Y332" s="175">
        <f t="shared" si="65"/>
        <v>0</v>
      </c>
      <c r="Z332" s="175">
        <f t="shared" si="66"/>
        <v>0</v>
      </c>
      <c r="AA332" s="175">
        <f t="shared" si="67"/>
        <v>0</v>
      </c>
    </row>
    <row r="333" spans="4:27" ht="15" customHeight="1" x14ac:dyDescent="0.25">
      <c r="D333" s="170">
        <v>1</v>
      </c>
      <c r="E333" s="170">
        <f t="shared" si="68"/>
        <v>1</v>
      </c>
      <c r="F333" s="197" t="s">
        <v>616</v>
      </c>
      <c r="G333" s="197" t="s">
        <v>216</v>
      </c>
      <c r="H333" s="197" t="s">
        <v>217</v>
      </c>
      <c r="I333" s="182">
        <v>44448.565694444442</v>
      </c>
      <c r="J333" s="189" t="s">
        <v>121</v>
      </c>
      <c r="K333" s="189" t="s">
        <v>122</v>
      </c>
      <c r="L333" s="190" t="s">
        <v>121</v>
      </c>
      <c r="M333" s="190" t="s">
        <v>122</v>
      </c>
      <c r="N333" s="191">
        <v>2.024</v>
      </c>
      <c r="O333" s="192" t="s">
        <v>121</v>
      </c>
      <c r="P333" s="192" t="s">
        <v>122</v>
      </c>
      <c r="Q333" s="193">
        <v>1.7589999999999999</v>
      </c>
      <c r="R333" s="172" t="str">
        <f t="shared" si="58"/>
        <v>A</v>
      </c>
      <c r="S333" s="175">
        <f t="shared" si="59"/>
        <v>1</v>
      </c>
      <c r="T333" s="175">
        <f t="shared" si="60"/>
        <v>1</v>
      </c>
      <c r="U333" s="175">
        <f t="shared" si="61"/>
        <v>0</v>
      </c>
      <c r="V333" s="179" t="str">
        <f t="shared" si="62"/>
        <v>Procambarus clarkii</v>
      </c>
      <c r="W333" s="179" t="str">
        <f t="shared" si="63"/>
        <v>Procambarus clarkii</v>
      </c>
      <c r="X333" s="175">
        <f t="shared" si="64"/>
        <v>0</v>
      </c>
      <c r="Y333" s="175">
        <f t="shared" si="65"/>
        <v>0</v>
      </c>
      <c r="Z333" s="175">
        <f t="shared" si="66"/>
        <v>0</v>
      </c>
      <c r="AA333" s="175">
        <f t="shared" si="67"/>
        <v>0</v>
      </c>
    </row>
    <row r="334" spans="4:27" ht="15" customHeight="1" x14ac:dyDescent="0.25">
      <c r="D334" s="170">
        <v>1</v>
      </c>
      <c r="E334" s="170">
        <f t="shared" si="68"/>
        <v>1</v>
      </c>
      <c r="F334" s="197" t="s">
        <v>617</v>
      </c>
      <c r="G334" s="197" t="s">
        <v>216</v>
      </c>
      <c r="H334" s="197" t="s">
        <v>217</v>
      </c>
      <c r="I334" s="182">
        <v>44446.641030092593</v>
      </c>
      <c r="J334" s="189" t="s">
        <v>121</v>
      </c>
      <c r="K334" s="189" t="s">
        <v>122</v>
      </c>
      <c r="L334" s="190" t="s">
        <v>121</v>
      </c>
      <c r="M334" s="190" t="s">
        <v>122</v>
      </c>
      <c r="N334" s="191">
        <v>2.125</v>
      </c>
      <c r="O334" s="192" t="s">
        <v>121</v>
      </c>
      <c r="P334" s="192" t="s">
        <v>122</v>
      </c>
      <c r="Q334" s="193">
        <v>1.756</v>
      </c>
      <c r="R334" s="172" t="str">
        <f t="shared" si="58"/>
        <v>A</v>
      </c>
      <c r="S334" s="175">
        <f t="shared" si="59"/>
        <v>1</v>
      </c>
      <c r="T334" s="175">
        <f t="shared" si="60"/>
        <v>1</v>
      </c>
      <c r="U334" s="175">
        <f t="shared" si="61"/>
        <v>0</v>
      </c>
      <c r="V334" s="179" t="str">
        <f t="shared" si="62"/>
        <v>Procambarus clarkii</v>
      </c>
      <c r="W334" s="179" t="str">
        <f t="shared" si="63"/>
        <v>Procambarus clarkii</v>
      </c>
      <c r="X334" s="175">
        <f t="shared" si="64"/>
        <v>0</v>
      </c>
      <c r="Y334" s="175">
        <f t="shared" si="65"/>
        <v>0</v>
      </c>
      <c r="Z334" s="175">
        <f t="shared" si="66"/>
        <v>0</v>
      </c>
      <c r="AA334" s="175">
        <f t="shared" si="67"/>
        <v>0</v>
      </c>
    </row>
    <row r="335" spans="4:27" ht="15" customHeight="1" x14ac:dyDescent="0.25">
      <c r="D335" s="170">
        <v>1</v>
      </c>
      <c r="E335" s="170">
        <f t="shared" si="68"/>
        <v>1</v>
      </c>
      <c r="F335" s="197" t="s">
        <v>618</v>
      </c>
      <c r="G335" s="197" t="s">
        <v>216</v>
      </c>
      <c r="H335" s="197" t="s">
        <v>217</v>
      </c>
      <c r="I335" s="182">
        <v>44446.64576388889</v>
      </c>
      <c r="J335" s="189" t="s">
        <v>121</v>
      </c>
      <c r="K335" s="189" t="s">
        <v>122</v>
      </c>
      <c r="L335" s="190" t="s">
        <v>121</v>
      </c>
      <c r="M335" s="190" t="s">
        <v>122</v>
      </c>
      <c r="N335" s="191">
        <v>2.2330000000000001</v>
      </c>
      <c r="O335" s="192" t="s">
        <v>121</v>
      </c>
      <c r="P335" s="192" t="s">
        <v>122</v>
      </c>
      <c r="Q335" s="193">
        <v>1.88</v>
      </c>
      <c r="R335" s="172" t="str">
        <f t="shared" si="58"/>
        <v>A</v>
      </c>
      <c r="S335" s="175">
        <f t="shared" si="59"/>
        <v>1</v>
      </c>
      <c r="T335" s="175">
        <f t="shared" si="60"/>
        <v>1</v>
      </c>
      <c r="U335" s="175">
        <f t="shared" si="61"/>
        <v>0</v>
      </c>
      <c r="V335" s="179" t="str">
        <f t="shared" si="62"/>
        <v>Procambarus clarkii</v>
      </c>
      <c r="W335" s="179" t="str">
        <f t="shared" si="63"/>
        <v>Procambarus clarkii</v>
      </c>
      <c r="X335" s="175">
        <f t="shared" si="64"/>
        <v>0</v>
      </c>
      <c r="Y335" s="175">
        <f t="shared" si="65"/>
        <v>0</v>
      </c>
      <c r="Z335" s="175">
        <f t="shared" si="66"/>
        <v>0</v>
      </c>
      <c r="AA335" s="175">
        <f t="shared" si="67"/>
        <v>0</v>
      </c>
    </row>
    <row r="336" spans="4:27" ht="15" customHeight="1" x14ac:dyDescent="0.25">
      <c r="D336" s="170">
        <v>1</v>
      </c>
      <c r="E336" s="170">
        <f t="shared" si="68"/>
        <v>1</v>
      </c>
      <c r="F336" s="197" t="s">
        <v>619</v>
      </c>
      <c r="G336" s="197" t="s">
        <v>216</v>
      </c>
      <c r="H336" s="197" t="s">
        <v>217</v>
      </c>
      <c r="I336" s="182">
        <v>44447.409513888888</v>
      </c>
      <c r="J336" s="189" t="s">
        <v>121</v>
      </c>
      <c r="K336" s="189" t="s">
        <v>122</v>
      </c>
      <c r="L336" s="190" t="s">
        <v>121</v>
      </c>
      <c r="M336" s="190" t="s">
        <v>122</v>
      </c>
      <c r="N336" s="191">
        <v>2.1320000000000001</v>
      </c>
      <c r="O336" s="192" t="s">
        <v>121</v>
      </c>
      <c r="P336" s="192" t="s">
        <v>122</v>
      </c>
      <c r="Q336" s="193">
        <v>2.113</v>
      </c>
      <c r="R336" s="172" t="str">
        <f t="shared" si="58"/>
        <v>A</v>
      </c>
      <c r="S336" s="175">
        <f t="shared" si="59"/>
        <v>1</v>
      </c>
      <c r="T336" s="175">
        <f t="shared" si="60"/>
        <v>1</v>
      </c>
      <c r="U336" s="175">
        <f t="shared" si="61"/>
        <v>0</v>
      </c>
      <c r="V336" s="179" t="str">
        <f t="shared" si="62"/>
        <v>Procambarus clarkii</v>
      </c>
      <c r="W336" s="179" t="str">
        <f t="shared" si="63"/>
        <v>Procambarus clarkii</v>
      </c>
      <c r="X336" s="175">
        <f t="shared" si="64"/>
        <v>0</v>
      </c>
      <c r="Y336" s="175">
        <f t="shared" si="65"/>
        <v>0</v>
      </c>
      <c r="Z336" s="175">
        <f t="shared" si="66"/>
        <v>0</v>
      </c>
      <c r="AA336" s="175">
        <f t="shared" si="67"/>
        <v>0</v>
      </c>
    </row>
    <row r="337" spans="4:27" ht="15" customHeight="1" x14ac:dyDescent="0.25">
      <c r="D337" s="170">
        <v>1</v>
      </c>
      <c r="E337" s="170">
        <f t="shared" si="68"/>
        <v>1</v>
      </c>
      <c r="F337" s="197" t="s">
        <v>620</v>
      </c>
      <c r="G337" s="197" t="s">
        <v>216</v>
      </c>
      <c r="H337" s="197" t="s">
        <v>217</v>
      </c>
      <c r="I337" s="182">
        <v>44446.648958333331</v>
      </c>
      <c r="J337" s="189" t="s">
        <v>121</v>
      </c>
      <c r="K337" s="189" t="s">
        <v>122</v>
      </c>
      <c r="L337" s="190" t="s">
        <v>121</v>
      </c>
      <c r="M337" s="190" t="s">
        <v>122</v>
      </c>
      <c r="N337" s="191">
        <v>2.206</v>
      </c>
      <c r="O337" s="192" t="s">
        <v>121</v>
      </c>
      <c r="P337" s="192" t="s">
        <v>122</v>
      </c>
      <c r="Q337" s="193">
        <v>1.724</v>
      </c>
      <c r="R337" s="172" t="str">
        <f t="shared" si="58"/>
        <v>A</v>
      </c>
      <c r="S337" s="175">
        <f t="shared" si="59"/>
        <v>1</v>
      </c>
      <c r="T337" s="175">
        <f t="shared" si="60"/>
        <v>1</v>
      </c>
      <c r="U337" s="175">
        <f t="shared" si="61"/>
        <v>0</v>
      </c>
      <c r="V337" s="179" t="str">
        <f t="shared" si="62"/>
        <v>Procambarus clarkii</v>
      </c>
      <c r="W337" s="179" t="str">
        <f t="shared" si="63"/>
        <v>Procambarus clarkii</v>
      </c>
      <c r="X337" s="175">
        <f t="shared" si="64"/>
        <v>0</v>
      </c>
      <c r="Y337" s="175">
        <f t="shared" si="65"/>
        <v>0</v>
      </c>
      <c r="Z337" s="175">
        <f t="shared" si="66"/>
        <v>0</v>
      </c>
      <c r="AA337" s="175">
        <f t="shared" si="67"/>
        <v>0</v>
      </c>
    </row>
    <row r="338" spans="4:27" ht="15" customHeight="1" x14ac:dyDescent="0.25">
      <c r="D338" s="170">
        <v>1</v>
      </c>
      <c r="E338" s="170">
        <f t="shared" si="68"/>
        <v>1</v>
      </c>
      <c r="F338" s="197" t="s">
        <v>621</v>
      </c>
      <c r="G338" s="197" t="s">
        <v>216</v>
      </c>
      <c r="H338" s="197" t="s">
        <v>217</v>
      </c>
      <c r="I338" s="182">
        <v>44447.412881944445</v>
      </c>
      <c r="J338" s="189" t="s">
        <v>121</v>
      </c>
      <c r="K338" s="189" t="s">
        <v>122</v>
      </c>
      <c r="L338" s="190" t="s">
        <v>121</v>
      </c>
      <c r="M338" s="190" t="s">
        <v>122</v>
      </c>
      <c r="N338" s="191">
        <v>2.0489999999999999</v>
      </c>
      <c r="O338" s="192" t="s">
        <v>121</v>
      </c>
      <c r="P338" s="192" t="s">
        <v>122</v>
      </c>
      <c r="Q338" s="193">
        <v>1.6859999999999999</v>
      </c>
      <c r="R338" s="172" t="str">
        <f t="shared" si="58"/>
        <v>A</v>
      </c>
      <c r="S338" s="175">
        <f t="shared" si="59"/>
        <v>1</v>
      </c>
      <c r="T338" s="175">
        <f t="shared" si="60"/>
        <v>1</v>
      </c>
      <c r="U338" s="175">
        <f t="shared" si="61"/>
        <v>0</v>
      </c>
      <c r="V338" s="179" t="str">
        <f t="shared" si="62"/>
        <v>Procambarus clarkii</v>
      </c>
      <c r="W338" s="179" t="str">
        <f t="shared" si="63"/>
        <v>Procambarus clarkii</v>
      </c>
      <c r="X338" s="175">
        <f t="shared" si="64"/>
        <v>0</v>
      </c>
      <c r="Y338" s="175">
        <f t="shared" si="65"/>
        <v>0</v>
      </c>
      <c r="Z338" s="175">
        <f t="shared" si="66"/>
        <v>0</v>
      </c>
      <c r="AA338" s="175">
        <f t="shared" si="67"/>
        <v>0</v>
      </c>
    </row>
    <row r="339" spans="4:27" ht="15" customHeight="1" x14ac:dyDescent="0.25">
      <c r="D339" s="170">
        <v>1</v>
      </c>
      <c r="E339" s="170">
        <f t="shared" si="68"/>
        <v>1</v>
      </c>
      <c r="F339" s="197" t="s">
        <v>622</v>
      </c>
      <c r="G339" s="197" t="s">
        <v>216</v>
      </c>
      <c r="H339" s="197" t="s">
        <v>217</v>
      </c>
      <c r="I339" s="182">
        <v>44446.656921296293</v>
      </c>
      <c r="J339" s="189" t="s">
        <v>121</v>
      </c>
      <c r="K339" s="189" t="s">
        <v>122</v>
      </c>
      <c r="L339" s="190" t="s">
        <v>121</v>
      </c>
      <c r="M339" s="190" t="s">
        <v>122</v>
      </c>
      <c r="N339" s="191">
        <v>2.395</v>
      </c>
      <c r="O339" s="192" t="s">
        <v>121</v>
      </c>
      <c r="P339" s="192" t="s">
        <v>122</v>
      </c>
      <c r="Q339" s="193">
        <v>2.1419999999999999</v>
      </c>
      <c r="R339" s="172" t="str">
        <f t="shared" si="58"/>
        <v>A</v>
      </c>
      <c r="S339" s="175">
        <f t="shared" si="59"/>
        <v>1</v>
      </c>
      <c r="T339" s="175">
        <f t="shared" si="60"/>
        <v>1</v>
      </c>
      <c r="U339" s="175">
        <f t="shared" si="61"/>
        <v>0</v>
      </c>
      <c r="V339" s="179" t="str">
        <f t="shared" si="62"/>
        <v>Procambarus clarkii</v>
      </c>
      <c r="W339" s="179" t="str">
        <f t="shared" si="63"/>
        <v>Procambarus clarkii</v>
      </c>
      <c r="X339" s="175">
        <f t="shared" si="64"/>
        <v>0</v>
      </c>
      <c r="Y339" s="175">
        <f t="shared" si="65"/>
        <v>0</v>
      </c>
      <c r="Z339" s="175">
        <f t="shared" si="66"/>
        <v>0</v>
      </c>
      <c r="AA339" s="175">
        <f t="shared" si="67"/>
        <v>0</v>
      </c>
    </row>
    <row r="340" spans="4:27" ht="15" customHeight="1" x14ac:dyDescent="0.25">
      <c r="D340" s="170">
        <v>1</v>
      </c>
      <c r="E340" s="170">
        <f t="shared" si="68"/>
        <v>1</v>
      </c>
      <c r="F340" s="197" t="s">
        <v>623</v>
      </c>
      <c r="G340" s="197" t="s">
        <v>216</v>
      </c>
      <c r="H340" s="197" t="s">
        <v>217</v>
      </c>
      <c r="I340" s="182">
        <v>44447.418958333335</v>
      </c>
      <c r="J340" s="189" t="s">
        <v>121</v>
      </c>
      <c r="K340" s="189" t="s">
        <v>122</v>
      </c>
      <c r="L340" s="190" t="s">
        <v>121</v>
      </c>
      <c r="M340" s="190" t="s">
        <v>122</v>
      </c>
      <c r="N340" s="191">
        <v>2.2240000000000002</v>
      </c>
      <c r="O340" s="192" t="s">
        <v>121</v>
      </c>
      <c r="P340" s="192" t="s">
        <v>122</v>
      </c>
      <c r="Q340" s="193">
        <v>1.861</v>
      </c>
      <c r="R340" s="172" t="str">
        <f t="shared" si="58"/>
        <v>A</v>
      </c>
      <c r="S340" s="175">
        <f t="shared" si="59"/>
        <v>1</v>
      </c>
      <c r="T340" s="175">
        <f t="shared" si="60"/>
        <v>1</v>
      </c>
      <c r="U340" s="175">
        <f t="shared" si="61"/>
        <v>0</v>
      </c>
      <c r="V340" s="179" t="str">
        <f t="shared" si="62"/>
        <v>Procambarus clarkii</v>
      </c>
      <c r="W340" s="179" t="str">
        <f t="shared" si="63"/>
        <v>Procambarus clarkii</v>
      </c>
      <c r="X340" s="175">
        <f t="shared" si="64"/>
        <v>0</v>
      </c>
      <c r="Y340" s="175">
        <f t="shared" si="65"/>
        <v>0</v>
      </c>
      <c r="Z340" s="175">
        <f t="shared" si="66"/>
        <v>0</v>
      </c>
      <c r="AA340" s="175">
        <f t="shared" si="67"/>
        <v>0</v>
      </c>
    </row>
    <row r="341" spans="4:27" ht="15" customHeight="1" x14ac:dyDescent="0.25">
      <c r="D341" s="170">
        <v>1</v>
      </c>
      <c r="E341" s="170">
        <f t="shared" si="68"/>
        <v>1</v>
      </c>
      <c r="F341" s="197" t="s">
        <v>624</v>
      </c>
      <c r="G341" s="197" t="s">
        <v>216</v>
      </c>
      <c r="H341" s="197" t="s">
        <v>217</v>
      </c>
      <c r="I341" s="182">
        <v>44447.420636574076</v>
      </c>
      <c r="J341" s="189" t="s">
        <v>121</v>
      </c>
      <c r="K341" s="189" t="s">
        <v>122</v>
      </c>
      <c r="L341" s="190" t="s">
        <v>121</v>
      </c>
      <c r="M341" s="190" t="s">
        <v>122</v>
      </c>
      <c r="N341" s="191">
        <v>2.2839999999999998</v>
      </c>
      <c r="O341" s="192" t="s">
        <v>121</v>
      </c>
      <c r="P341" s="192" t="s">
        <v>122</v>
      </c>
      <c r="Q341" s="193">
        <v>1.7889999999999999</v>
      </c>
      <c r="R341" s="172" t="str">
        <f t="shared" si="58"/>
        <v>A</v>
      </c>
      <c r="S341" s="175">
        <f t="shared" si="59"/>
        <v>1</v>
      </c>
      <c r="T341" s="175">
        <f t="shared" si="60"/>
        <v>1</v>
      </c>
      <c r="U341" s="175">
        <f t="shared" si="61"/>
        <v>0</v>
      </c>
      <c r="V341" s="179" t="str">
        <f t="shared" si="62"/>
        <v>Procambarus clarkii</v>
      </c>
      <c r="W341" s="179" t="str">
        <f t="shared" si="63"/>
        <v>Procambarus clarkii</v>
      </c>
      <c r="X341" s="175">
        <f t="shared" si="64"/>
        <v>0</v>
      </c>
      <c r="Y341" s="175">
        <f t="shared" si="65"/>
        <v>0</v>
      </c>
      <c r="Z341" s="175">
        <f t="shared" si="66"/>
        <v>0</v>
      </c>
      <c r="AA341" s="175">
        <f t="shared" si="67"/>
        <v>0</v>
      </c>
    </row>
    <row r="342" spans="4:27" ht="15" customHeight="1" x14ac:dyDescent="0.25">
      <c r="D342" s="170">
        <v>1</v>
      </c>
      <c r="E342" s="170">
        <f t="shared" si="68"/>
        <v>1</v>
      </c>
      <c r="F342" s="197" t="s">
        <v>625</v>
      </c>
      <c r="G342" s="197" t="s">
        <v>216</v>
      </c>
      <c r="H342" s="197" t="s">
        <v>217</v>
      </c>
      <c r="I342" s="182">
        <v>44446.66238425926</v>
      </c>
      <c r="J342" s="189" t="s">
        <v>121</v>
      </c>
      <c r="K342" s="189" t="s">
        <v>122</v>
      </c>
      <c r="L342" s="190" t="s">
        <v>121</v>
      </c>
      <c r="M342" s="190" t="s">
        <v>122</v>
      </c>
      <c r="N342" s="191">
        <v>2.0579999999999998</v>
      </c>
      <c r="O342" s="192" t="s">
        <v>121</v>
      </c>
      <c r="P342" s="192" t="s">
        <v>122</v>
      </c>
      <c r="Q342" s="193">
        <v>1.833</v>
      </c>
      <c r="R342" s="172" t="str">
        <f t="shared" si="58"/>
        <v>A</v>
      </c>
      <c r="S342" s="175">
        <f t="shared" si="59"/>
        <v>1</v>
      </c>
      <c r="T342" s="175">
        <f t="shared" si="60"/>
        <v>1</v>
      </c>
      <c r="U342" s="175">
        <f t="shared" si="61"/>
        <v>0</v>
      </c>
      <c r="V342" s="179" t="str">
        <f t="shared" si="62"/>
        <v>Procambarus clarkii</v>
      </c>
      <c r="W342" s="179" t="str">
        <f t="shared" si="63"/>
        <v>Procambarus clarkii</v>
      </c>
      <c r="X342" s="175">
        <f t="shared" si="64"/>
        <v>0</v>
      </c>
      <c r="Y342" s="175">
        <f t="shared" si="65"/>
        <v>0</v>
      </c>
      <c r="Z342" s="175">
        <f t="shared" si="66"/>
        <v>0</v>
      </c>
      <c r="AA342" s="175">
        <f t="shared" si="67"/>
        <v>0</v>
      </c>
    </row>
    <row r="343" spans="4:27" ht="15" customHeight="1" x14ac:dyDescent="0.25">
      <c r="D343" s="170">
        <v>1</v>
      </c>
      <c r="E343" s="170">
        <f t="shared" si="68"/>
        <v>1</v>
      </c>
      <c r="F343" s="197" t="s">
        <v>626</v>
      </c>
      <c r="G343" s="197" t="s">
        <v>216</v>
      </c>
      <c r="H343" s="197" t="s">
        <v>217</v>
      </c>
      <c r="I343" s="182">
        <v>44447.423020833332</v>
      </c>
      <c r="J343" s="189" t="s">
        <v>121</v>
      </c>
      <c r="K343" s="189" t="s">
        <v>122</v>
      </c>
      <c r="L343" s="190" t="s">
        <v>121</v>
      </c>
      <c r="M343" s="190" t="s">
        <v>122</v>
      </c>
      <c r="N343" s="191">
        <v>2.3050000000000002</v>
      </c>
      <c r="O343" s="192" t="s">
        <v>121</v>
      </c>
      <c r="P343" s="192" t="s">
        <v>122</v>
      </c>
      <c r="Q343" s="193">
        <v>1.88</v>
      </c>
      <c r="R343" s="172" t="str">
        <f t="shared" si="58"/>
        <v>A</v>
      </c>
      <c r="S343" s="175">
        <f t="shared" si="59"/>
        <v>1</v>
      </c>
      <c r="T343" s="175">
        <f t="shared" si="60"/>
        <v>1</v>
      </c>
      <c r="U343" s="175">
        <f t="shared" si="61"/>
        <v>0</v>
      </c>
      <c r="V343" s="179" t="str">
        <f t="shared" si="62"/>
        <v>Procambarus clarkii</v>
      </c>
      <c r="W343" s="179" t="str">
        <f t="shared" si="63"/>
        <v>Procambarus clarkii</v>
      </c>
      <c r="X343" s="175">
        <f t="shared" si="64"/>
        <v>0</v>
      </c>
      <c r="Y343" s="175">
        <f t="shared" si="65"/>
        <v>0</v>
      </c>
      <c r="Z343" s="175">
        <f t="shared" si="66"/>
        <v>0</v>
      </c>
      <c r="AA343" s="175">
        <f t="shared" si="67"/>
        <v>0</v>
      </c>
    </row>
    <row r="344" spans="4:27" ht="15" customHeight="1" x14ac:dyDescent="0.25">
      <c r="D344" s="170">
        <v>1</v>
      </c>
      <c r="E344" s="170">
        <f t="shared" si="68"/>
        <v>1</v>
      </c>
      <c r="F344" s="197" t="s">
        <v>627</v>
      </c>
      <c r="G344" s="197" t="s">
        <v>216</v>
      </c>
      <c r="H344" s="197" t="s">
        <v>217</v>
      </c>
      <c r="I344" s="182">
        <v>44446.665949074071</v>
      </c>
      <c r="J344" s="189" t="s">
        <v>121</v>
      </c>
      <c r="K344" s="189" t="s">
        <v>122</v>
      </c>
      <c r="L344" s="190" t="s">
        <v>121</v>
      </c>
      <c r="M344" s="190" t="s">
        <v>122</v>
      </c>
      <c r="N344" s="191">
        <v>2.3519999999999999</v>
      </c>
      <c r="O344" s="192" t="s">
        <v>121</v>
      </c>
      <c r="P344" s="192" t="s">
        <v>122</v>
      </c>
      <c r="Q344" s="193">
        <v>1.8169999999999999</v>
      </c>
      <c r="R344" s="172" t="str">
        <f t="shared" si="58"/>
        <v>A</v>
      </c>
      <c r="S344" s="175">
        <f t="shared" si="59"/>
        <v>1</v>
      </c>
      <c r="T344" s="175">
        <f t="shared" si="60"/>
        <v>1</v>
      </c>
      <c r="U344" s="175">
        <f t="shared" si="61"/>
        <v>0</v>
      </c>
      <c r="V344" s="179" t="str">
        <f t="shared" si="62"/>
        <v>Procambarus clarkii</v>
      </c>
      <c r="W344" s="179" t="str">
        <f t="shared" si="63"/>
        <v>Procambarus clarkii</v>
      </c>
      <c r="X344" s="175">
        <f t="shared" si="64"/>
        <v>0</v>
      </c>
      <c r="Y344" s="175">
        <f t="shared" si="65"/>
        <v>0</v>
      </c>
      <c r="Z344" s="175">
        <f t="shared" si="66"/>
        <v>0</v>
      </c>
      <c r="AA344" s="175">
        <f t="shared" si="67"/>
        <v>0</v>
      </c>
    </row>
    <row r="345" spans="4:27" ht="15" customHeight="1" x14ac:dyDescent="0.25">
      <c r="D345" s="170">
        <v>1</v>
      </c>
      <c r="E345" s="170">
        <f t="shared" si="68"/>
        <v>1</v>
      </c>
      <c r="F345" s="197" t="s">
        <v>628</v>
      </c>
      <c r="G345" s="197" t="s">
        <v>216</v>
      </c>
      <c r="H345" s="197" t="s">
        <v>217</v>
      </c>
      <c r="I345" s="182">
        <v>44446.668865740743</v>
      </c>
      <c r="J345" s="189" t="s">
        <v>121</v>
      </c>
      <c r="K345" s="189" t="s">
        <v>122</v>
      </c>
      <c r="L345" s="190" t="s">
        <v>121</v>
      </c>
      <c r="M345" s="190" t="s">
        <v>122</v>
      </c>
      <c r="N345" s="191">
        <v>2.343</v>
      </c>
      <c r="O345" s="192" t="s">
        <v>121</v>
      </c>
      <c r="P345" s="192" t="s">
        <v>122</v>
      </c>
      <c r="Q345" s="193">
        <v>1.835</v>
      </c>
      <c r="R345" s="172" t="str">
        <f t="shared" si="58"/>
        <v>A</v>
      </c>
      <c r="S345" s="175">
        <f t="shared" si="59"/>
        <v>1</v>
      </c>
      <c r="T345" s="175">
        <f t="shared" si="60"/>
        <v>1</v>
      </c>
      <c r="U345" s="175">
        <f t="shared" si="61"/>
        <v>0</v>
      </c>
      <c r="V345" s="179" t="str">
        <f t="shared" si="62"/>
        <v>Procambarus clarkii</v>
      </c>
      <c r="W345" s="179" t="str">
        <f t="shared" si="63"/>
        <v>Procambarus clarkii</v>
      </c>
      <c r="X345" s="175">
        <f t="shared" si="64"/>
        <v>0</v>
      </c>
      <c r="Y345" s="175">
        <f t="shared" si="65"/>
        <v>0</v>
      </c>
      <c r="Z345" s="175">
        <f t="shared" si="66"/>
        <v>0</v>
      </c>
      <c r="AA345" s="175">
        <f t="shared" si="67"/>
        <v>0</v>
      </c>
    </row>
    <row r="346" spans="4:27" ht="15" customHeight="1" x14ac:dyDescent="0.25">
      <c r="D346" s="170">
        <v>1</v>
      </c>
      <c r="E346" s="170">
        <f t="shared" si="68"/>
        <v>1</v>
      </c>
      <c r="F346" s="197" t="s">
        <v>629</v>
      </c>
      <c r="G346" s="197" t="s">
        <v>216</v>
      </c>
      <c r="H346" s="197" t="s">
        <v>217</v>
      </c>
      <c r="I346" s="182">
        <v>44446.670185185183</v>
      </c>
      <c r="J346" s="189" t="s">
        <v>121</v>
      </c>
      <c r="K346" s="189" t="s">
        <v>122</v>
      </c>
      <c r="L346" s="190" t="s">
        <v>121</v>
      </c>
      <c r="M346" s="190" t="s">
        <v>122</v>
      </c>
      <c r="N346" s="191">
        <v>2.262</v>
      </c>
      <c r="O346" s="192" t="s">
        <v>121</v>
      </c>
      <c r="P346" s="192" t="s">
        <v>122</v>
      </c>
      <c r="Q346" s="193">
        <v>1.766</v>
      </c>
      <c r="R346" s="172" t="str">
        <f t="shared" si="58"/>
        <v>A</v>
      </c>
      <c r="S346" s="175">
        <f t="shared" si="59"/>
        <v>1</v>
      </c>
      <c r="T346" s="175">
        <f t="shared" si="60"/>
        <v>1</v>
      </c>
      <c r="U346" s="175">
        <f t="shared" si="61"/>
        <v>0</v>
      </c>
      <c r="V346" s="179" t="str">
        <f t="shared" si="62"/>
        <v>Procambarus clarkii</v>
      </c>
      <c r="W346" s="179" t="str">
        <f t="shared" si="63"/>
        <v>Procambarus clarkii</v>
      </c>
      <c r="X346" s="175">
        <f t="shared" si="64"/>
        <v>0</v>
      </c>
      <c r="Y346" s="175">
        <f t="shared" si="65"/>
        <v>0</v>
      </c>
      <c r="Z346" s="175">
        <f t="shared" si="66"/>
        <v>0</v>
      </c>
      <c r="AA346" s="175">
        <f t="shared" si="67"/>
        <v>0</v>
      </c>
    </row>
    <row r="347" spans="4:27" ht="15" customHeight="1" x14ac:dyDescent="0.25">
      <c r="D347" s="170">
        <v>1</v>
      </c>
      <c r="E347" s="170">
        <f t="shared" si="68"/>
        <v>1</v>
      </c>
      <c r="F347" s="197" t="s">
        <v>630</v>
      </c>
      <c r="G347" s="197" t="s">
        <v>216</v>
      </c>
      <c r="H347" s="197" t="s">
        <v>217</v>
      </c>
      <c r="I347" s="182">
        <v>44446.672210648147</v>
      </c>
      <c r="J347" s="189" t="s">
        <v>121</v>
      </c>
      <c r="K347" s="189" t="s">
        <v>122</v>
      </c>
      <c r="L347" s="190" t="s">
        <v>121</v>
      </c>
      <c r="M347" s="190" t="s">
        <v>122</v>
      </c>
      <c r="N347" s="191">
        <v>2.306</v>
      </c>
      <c r="O347" s="192" t="s">
        <v>121</v>
      </c>
      <c r="P347" s="192" t="s">
        <v>122</v>
      </c>
      <c r="Q347" s="193">
        <v>2.1779999999999999</v>
      </c>
      <c r="R347" s="172" t="str">
        <f t="shared" si="58"/>
        <v>A</v>
      </c>
      <c r="S347" s="175">
        <f t="shared" si="59"/>
        <v>1</v>
      </c>
      <c r="T347" s="175">
        <f t="shared" si="60"/>
        <v>1</v>
      </c>
      <c r="U347" s="175">
        <f t="shared" si="61"/>
        <v>0</v>
      </c>
      <c r="V347" s="179" t="str">
        <f t="shared" si="62"/>
        <v>Procambarus clarkii</v>
      </c>
      <c r="W347" s="179" t="str">
        <f t="shared" si="63"/>
        <v>Procambarus clarkii</v>
      </c>
      <c r="X347" s="175">
        <f t="shared" si="64"/>
        <v>0</v>
      </c>
      <c r="Y347" s="175">
        <f t="shared" si="65"/>
        <v>0</v>
      </c>
      <c r="Z347" s="175">
        <f t="shared" si="66"/>
        <v>0</v>
      </c>
      <c r="AA347" s="175">
        <f t="shared" si="67"/>
        <v>0</v>
      </c>
    </row>
    <row r="348" spans="4:27" ht="15" customHeight="1" x14ac:dyDescent="0.25">
      <c r="D348" s="170">
        <v>1</v>
      </c>
      <c r="E348" s="170">
        <f t="shared" si="68"/>
        <v>1</v>
      </c>
      <c r="F348" s="197" t="s">
        <v>631</v>
      </c>
      <c r="G348" s="197" t="s">
        <v>216</v>
      </c>
      <c r="H348" s="197" t="s">
        <v>217</v>
      </c>
      <c r="I348" s="182">
        <v>44468.407407407409</v>
      </c>
      <c r="J348" s="189" t="s">
        <v>121</v>
      </c>
      <c r="K348" s="189" t="s">
        <v>122</v>
      </c>
      <c r="L348" s="190" t="s">
        <v>121</v>
      </c>
      <c r="M348" s="190" t="s">
        <v>122</v>
      </c>
      <c r="N348" s="191">
        <v>2.2000000000000002</v>
      </c>
      <c r="O348" s="192" t="s">
        <v>121</v>
      </c>
      <c r="P348" s="192" t="s">
        <v>122</v>
      </c>
      <c r="Q348" s="193">
        <v>2.012</v>
      </c>
      <c r="R348" s="172" t="str">
        <f t="shared" si="58"/>
        <v>A</v>
      </c>
      <c r="S348" s="175">
        <f t="shared" si="59"/>
        <v>1</v>
      </c>
      <c r="T348" s="175">
        <f t="shared" si="60"/>
        <v>1</v>
      </c>
      <c r="U348" s="175">
        <f t="shared" si="61"/>
        <v>0</v>
      </c>
      <c r="V348" s="179" t="str">
        <f t="shared" si="62"/>
        <v>Procambarus clarkii</v>
      </c>
      <c r="W348" s="179" t="str">
        <f t="shared" si="63"/>
        <v>Procambarus clarkii</v>
      </c>
      <c r="X348" s="175">
        <f t="shared" si="64"/>
        <v>0</v>
      </c>
      <c r="Y348" s="175">
        <f t="shared" si="65"/>
        <v>0</v>
      </c>
      <c r="Z348" s="175">
        <f t="shared" si="66"/>
        <v>0</v>
      </c>
      <c r="AA348" s="175">
        <f t="shared" si="67"/>
        <v>0</v>
      </c>
    </row>
    <row r="349" spans="4:27" ht="15" customHeight="1" x14ac:dyDescent="0.25">
      <c r="D349" s="170">
        <v>1</v>
      </c>
      <c r="E349" s="170">
        <f t="shared" si="68"/>
        <v>1</v>
      </c>
      <c r="F349" s="197" t="s">
        <v>632</v>
      </c>
      <c r="G349" s="197" t="s">
        <v>216</v>
      </c>
      <c r="H349" s="197" t="s">
        <v>217</v>
      </c>
      <c r="I349" s="182">
        <v>44468.409155092595</v>
      </c>
      <c r="J349" s="189" t="s">
        <v>121</v>
      </c>
      <c r="K349" s="189" t="s">
        <v>122</v>
      </c>
      <c r="L349" s="190" t="s">
        <v>121</v>
      </c>
      <c r="M349" s="190" t="s">
        <v>122</v>
      </c>
      <c r="N349" s="191">
        <v>2.1469999999999998</v>
      </c>
      <c r="O349" s="192" t="s">
        <v>121</v>
      </c>
      <c r="P349" s="192" t="s">
        <v>122</v>
      </c>
      <c r="Q349" s="193">
        <v>2.0470000000000002</v>
      </c>
      <c r="R349" s="172" t="str">
        <f t="shared" si="58"/>
        <v>A</v>
      </c>
      <c r="S349" s="175">
        <f t="shared" si="59"/>
        <v>1</v>
      </c>
      <c r="T349" s="175">
        <f t="shared" si="60"/>
        <v>1</v>
      </c>
      <c r="U349" s="175">
        <f t="shared" si="61"/>
        <v>0</v>
      </c>
      <c r="V349" s="179" t="str">
        <f t="shared" si="62"/>
        <v>Procambarus clarkii</v>
      </c>
      <c r="W349" s="179" t="str">
        <f t="shared" si="63"/>
        <v>Procambarus clarkii</v>
      </c>
      <c r="X349" s="175">
        <f t="shared" si="64"/>
        <v>0</v>
      </c>
      <c r="Y349" s="175">
        <f t="shared" si="65"/>
        <v>0</v>
      </c>
      <c r="Z349" s="175">
        <f t="shared" si="66"/>
        <v>0</v>
      </c>
      <c r="AA349" s="175">
        <f t="shared" si="67"/>
        <v>0</v>
      </c>
    </row>
    <row r="350" spans="4:27" ht="15" customHeight="1" x14ac:dyDescent="0.25">
      <c r="D350" s="170">
        <v>1</v>
      </c>
      <c r="E350" s="170">
        <f t="shared" si="68"/>
        <v>1</v>
      </c>
      <c r="F350" s="197" t="s">
        <v>633</v>
      </c>
      <c r="G350" s="197" t="s">
        <v>216</v>
      </c>
      <c r="H350" s="197" t="s">
        <v>217</v>
      </c>
      <c r="I350" s="182">
        <v>44468.488587962966</v>
      </c>
      <c r="J350" s="189" t="s">
        <v>121</v>
      </c>
      <c r="K350" s="189" t="s">
        <v>122</v>
      </c>
      <c r="L350" s="190" t="s">
        <v>121</v>
      </c>
      <c r="M350" s="190" t="s">
        <v>122</v>
      </c>
      <c r="N350" s="191">
        <v>2.5169999999999999</v>
      </c>
      <c r="O350" s="192" t="s">
        <v>121</v>
      </c>
      <c r="P350" s="192" t="s">
        <v>122</v>
      </c>
      <c r="Q350" s="193">
        <v>1.5249999999999999</v>
      </c>
      <c r="R350" s="172" t="str">
        <f t="shared" si="58"/>
        <v>A</v>
      </c>
      <c r="S350" s="175">
        <f t="shared" si="59"/>
        <v>1</v>
      </c>
      <c r="T350" s="175">
        <f t="shared" si="60"/>
        <v>1</v>
      </c>
      <c r="U350" s="175">
        <f t="shared" si="61"/>
        <v>0</v>
      </c>
      <c r="V350" s="179" t="str">
        <f t="shared" si="62"/>
        <v>Procambarus clarkii</v>
      </c>
      <c r="W350" s="179" t="str">
        <f t="shared" si="63"/>
        <v>Procambarus clarkii</v>
      </c>
      <c r="X350" s="175">
        <f t="shared" si="64"/>
        <v>0</v>
      </c>
      <c r="Y350" s="175">
        <f t="shared" si="65"/>
        <v>0</v>
      </c>
      <c r="Z350" s="175">
        <f t="shared" si="66"/>
        <v>0</v>
      </c>
      <c r="AA350" s="175">
        <f t="shared" si="67"/>
        <v>0</v>
      </c>
    </row>
    <row r="351" spans="4:27" ht="15" customHeight="1" x14ac:dyDescent="0.25">
      <c r="D351" s="170">
        <v>1</v>
      </c>
      <c r="E351" s="170">
        <f t="shared" si="68"/>
        <v>1</v>
      </c>
      <c r="F351" s="197" t="s">
        <v>634</v>
      </c>
      <c r="G351" s="197" t="s">
        <v>216</v>
      </c>
      <c r="H351" s="197" t="s">
        <v>217</v>
      </c>
      <c r="I351" s="182">
        <v>44468.558287037034</v>
      </c>
      <c r="J351" s="189" t="s">
        <v>121</v>
      </c>
      <c r="K351" s="189" t="s">
        <v>122</v>
      </c>
      <c r="L351" s="190" t="s">
        <v>121</v>
      </c>
      <c r="M351" s="190" t="s">
        <v>122</v>
      </c>
      <c r="N351" s="191">
        <v>2.08</v>
      </c>
      <c r="O351" s="192" t="s">
        <v>121</v>
      </c>
      <c r="P351" s="192" t="s">
        <v>122</v>
      </c>
      <c r="Q351" s="193">
        <v>1.9259999999999999</v>
      </c>
      <c r="R351" s="172" t="str">
        <f t="shared" si="58"/>
        <v>A</v>
      </c>
      <c r="S351" s="175">
        <f t="shared" si="59"/>
        <v>1</v>
      </c>
      <c r="T351" s="175">
        <f t="shared" si="60"/>
        <v>1</v>
      </c>
      <c r="U351" s="175">
        <f t="shared" si="61"/>
        <v>0</v>
      </c>
      <c r="V351" s="179" t="str">
        <f t="shared" si="62"/>
        <v>Procambarus clarkii</v>
      </c>
      <c r="W351" s="179" t="str">
        <f t="shared" si="63"/>
        <v>Procambarus clarkii</v>
      </c>
      <c r="X351" s="175">
        <f t="shared" si="64"/>
        <v>0</v>
      </c>
      <c r="Y351" s="175">
        <f t="shared" si="65"/>
        <v>0</v>
      </c>
      <c r="Z351" s="175">
        <f t="shared" si="66"/>
        <v>0</v>
      </c>
      <c r="AA351" s="175">
        <f t="shared" si="67"/>
        <v>0</v>
      </c>
    </row>
    <row r="352" spans="4:27" ht="15" customHeight="1" x14ac:dyDescent="0.25">
      <c r="D352" s="170">
        <v>1</v>
      </c>
      <c r="E352" s="170">
        <f t="shared" si="68"/>
        <v>1</v>
      </c>
      <c r="F352" s="197" t="s">
        <v>635</v>
      </c>
      <c r="G352" s="197" t="s">
        <v>216</v>
      </c>
      <c r="H352" s="197" t="s">
        <v>217</v>
      </c>
      <c r="I352" s="182">
        <v>44468.492025462961</v>
      </c>
      <c r="J352" s="189" t="s">
        <v>121</v>
      </c>
      <c r="K352" s="189" t="s">
        <v>122</v>
      </c>
      <c r="L352" s="190" t="s">
        <v>121</v>
      </c>
      <c r="M352" s="190" t="s">
        <v>122</v>
      </c>
      <c r="N352" s="191">
        <v>2.371</v>
      </c>
      <c r="O352" s="192" t="s">
        <v>121</v>
      </c>
      <c r="P352" s="192" t="s">
        <v>122</v>
      </c>
      <c r="Q352" s="193">
        <v>2.202</v>
      </c>
      <c r="R352" s="172" t="str">
        <f t="shared" si="58"/>
        <v>A</v>
      </c>
      <c r="S352" s="175">
        <f t="shared" si="59"/>
        <v>1</v>
      </c>
      <c r="T352" s="175">
        <f t="shared" si="60"/>
        <v>1</v>
      </c>
      <c r="U352" s="175">
        <f t="shared" si="61"/>
        <v>0</v>
      </c>
      <c r="V352" s="179" t="str">
        <f t="shared" si="62"/>
        <v>Procambarus clarkii</v>
      </c>
      <c r="W352" s="179" t="str">
        <f t="shared" si="63"/>
        <v>Procambarus clarkii</v>
      </c>
      <c r="X352" s="175">
        <f t="shared" si="64"/>
        <v>0</v>
      </c>
      <c r="Y352" s="175">
        <f t="shared" si="65"/>
        <v>0</v>
      </c>
      <c r="Z352" s="175">
        <f t="shared" si="66"/>
        <v>0</v>
      </c>
      <c r="AA352" s="175">
        <f t="shared" si="67"/>
        <v>0</v>
      </c>
    </row>
    <row r="353" spans="4:27" ht="15" customHeight="1" x14ac:dyDescent="0.25">
      <c r="D353" s="170">
        <v>1</v>
      </c>
      <c r="E353" s="170">
        <f t="shared" si="68"/>
        <v>1</v>
      </c>
      <c r="F353" s="197" t="s">
        <v>636</v>
      </c>
      <c r="G353" s="197" t="s">
        <v>216</v>
      </c>
      <c r="H353" s="197" t="s">
        <v>217</v>
      </c>
      <c r="I353" s="182">
        <v>44468.492488425924</v>
      </c>
      <c r="J353" s="189" t="s">
        <v>121</v>
      </c>
      <c r="K353" s="189" t="s">
        <v>122</v>
      </c>
      <c r="L353" s="190" t="s">
        <v>121</v>
      </c>
      <c r="M353" s="190" t="s">
        <v>122</v>
      </c>
      <c r="N353" s="191">
        <v>2.3559999999999999</v>
      </c>
      <c r="O353" s="192" t="s">
        <v>121</v>
      </c>
      <c r="P353" s="192" t="s">
        <v>122</v>
      </c>
      <c r="Q353" s="193">
        <v>1.8879999999999999</v>
      </c>
      <c r="R353" s="172" t="str">
        <f t="shared" si="58"/>
        <v>A</v>
      </c>
      <c r="S353" s="175">
        <f t="shared" si="59"/>
        <v>1</v>
      </c>
      <c r="T353" s="175">
        <f t="shared" si="60"/>
        <v>1</v>
      </c>
      <c r="U353" s="175">
        <f t="shared" si="61"/>
        <v>0</v>
      </c>
      <c r="V353" s="179" t="str">
        <f t="shared" si="62"/>
        <v>Procambarus clarkii</v>
      </c>
      <c r="W353" s="179" t="str">
        <f t="shared" si="63"/>
        <v>Procambarus clarkii</v>
      </c>
      <c r="X353" s="175">
        <f t="shared" si="64"/>
        <v>0</v>
      </c>
      <c r="Y353" s="175">
        <f t="shared" si="65"/>
        <v>0</v>
      </c>
      <c r="Z353" s="175">
        <f t="shared" si="66"/>
        <v>0</v>
      </c>
      <c r="AA353" s="175">
        <f t="shared" si="67"/>
        <v>0</v>
      </c>
    </row>
    <row r="354" spans="4:27" ht="15" customHeight="1" x14ac:dyDescent="0.25">
      <c r="D354" s="170">
        <v>1</v>
      </c>
      <c r="E354" s="170">
        <f t="shared" si="68"/>
        <v>1</v>
      </c>
      <c r="F354" s="197" t="s">
        <v>637</v>
      </c>
      <c r="G354" s="197" t="s">
        <v>216</v>
      </c>
      <c r="H354" s="197" t="s">
        <v>217</v>
      </c>
      <c r="I354" s="182">
        <v>44468.419293981482</v>
      </c>
      <c r="J354" s="189" t="s">
        <v>121</v>
      </c>
      <c r="K354" s="189" t="s">
        <v>122</v>
      </c>
      <c r="L354" s="190" t="s">
        <v>121</v>
      </c>
      <c r="M354" s="190" t="s">
        <v>122</v>
      </c>
      <c r="N354" s="191">
        <v>2.4409999999999998</v>
      </c>
      <c r="O354" s="192" t="s">
        <v>121</v>
      </c>
      <c r="P354" s="192" t="s">
        <v>122</v>
      </c>
      <c r="Q354" s="193">
        <v>1.5589999999999999</v>
      </c>
      <c r="R354" s="172" t="str">
        <f t="shared" si="58"/>
        <v>A</v>
      </c>
      <c r="S354" s="175">
        <f t="shared" si="59"/>
        <v>1</v>
      </c>
      <c r="T354" s="175">
        <f t="shared" si="60"/>
        <v>1</v>
      </c>
      <c r="U354" s="175">
        <f t="shared" si="61"/>
        <v>0</v>
      </c>
      <c r="V354" s="179" t="str">
        <f t="shared" si="62"/>
        <v>Procambarus clarkii</v>
      </c>
      <c r="W354" s="179" t="str">
        <f t="shared" si="63"/>
        <v>Procambarus clarkii</v>
      </c>
      <c r="X354" s="175">
        <f t="shared" si="64"/>
        <v>0</v>
      </c>
      <c r="Y354" s="175">
        <f t="shared" si="65"/>
        <v>0</v>
      </c>
      <c r="Z354" s="175">
        <f t="shared" si="66"/>
        <v>0</v>
      </c>
      <c r="AA354" s="175">
        <f t="shared" si="67"/>
        <v>0</v>
      </c>
    </row>
    <row r="355" spans="4:27" ht="15" customHeight="1" x14ac:dyDescent="0.25">
      <c r="D355" s="170">
        <v>1</v>
      </c>
      <c r="E355" s="170">
        <f t="shared" si="68"/>
        <v>1</v>
      </c>
      <c r="F355" s="197" t="s">
        <v>638</v>
      </c>
      <c r="G355" s="197" t="s">
        <v>216</v>
      </c>
      <c r="H355" s="197" t="s">
        <v>217</v>
      </c>
      <c r="I355" s="182">
        <v>44469.516828703701</v>
      </c>
      <c r="J355" s="189" t="s">
        <v>121</v>
      </c>
      <c r="K355" s="189" t="s">
        <v>122</v>
      </c>
      <c r="L355" s="190" t="s">
        <v>121</v>
      </c>
      <c r="M355" s="190" t="s">
        <v>122</v>
      </c>
      <c r="N355" s="191">
        <v>2.0070000000000001</v>
      </c>
      <c r="O355" s="192" t="s">
        <v>121</v>
      </c>
      <c r="P355" s="192" t="s">
        <v>122</v>
      </c>
      <c r="Q355" s="193">
        <v>1.9039999999999999</v>
      </c>
      <c r="R355" s="172" t="str">
        <f t="shared" si="58"/>
        <v>A</v>
      </c>
      <c r="S355" s="175">
        <f t="shared" si="59"/>
        <v>1</v>
      </c>
      <c r="T355" s="175">
        <f t="shared" si="60"/>
        <v>1</v>
      </c>
      <c r="U355" s="175">
        <f t="shared" si="61"/>
        <v>0</v>
      </c>
      <c r="V355" s="179" t="str">
        <f t="shared" si="62"/>
        <v>Procambarus clarkii</v>
      </c>
      <c r="W355" s="179" t="str">
        <f t="shared" si="63"/>
        <v>Procambarus clarkii</v>
      </c>
      <c r="X355" s="175">
        <f t="shared" si="64"/>
        <v>0</v>
      </c>
      <c r="Y355" s="175">
        <f t="shared" si="65"/>
        <v>0</v>
      </c>
      <c r="Z355" s="175">
        <f t="shared" si="66"/>
        <v>0</v>
      </c>
      <c r="AA355" s="175">
        <f t="shared" si="67"/>
        <v>0</v>
      </c>
    </row>
    <row r="356" spans="4:27" ht="15" customHeight="1" x14ac:dyDescent="0.25">
      <c r="D356" s="170">
        <v>1</v>
      </c>
      <c r="E356" s="170">
        <f t="shared" si="68"/>
        <v>1</v>
      </c>
      <c r="F356" s="197" t="s">
        <v>639</v>
      </c>
      <c r="G356" s="197" t="s">
        <v>216</v>
      </c>
      <c r="H356" s="197" t="s">
        <v>217</v>
      </c>
      <c r="I356" s="182">
        <v>44469.517604166664</v>
      </c>
      <c r="J356" s="189" t="s">
        <v>121</v>
      </c>
      <c r="K356" s="189" t="s">
        <v>122</v>
      </c>
      <c r="L356" s="190" t="s">
        <v>121</v>
      </c>
      <c r="M356" s="190" t="s">
        <v>122</v>
      </c>
      <c r="N356" s="191">
        <v>2.0739999999999998</v>
      </c>
      <c r="O356" s="192" t="s">
        <v>121</v>
      </c>
      <c r="P356" s="192" t="s">
        <v>122</v>
      </c>
      <c r="Q356" s="193">
        <v>1.77</v>
      </c>
      <c r="R356" s="172" t="str">
        <f t="shared" si="58"/>
        <v>A</v>
      </c>
      <c r="S356" s="175">
        <f t="shared" si="59"/>
        <v>1</v>
      </c>
      <c r="T356" s="175">
        <f t="shared" si="60"/>
        <v>1</v>
      </c>
      <c r="U356" s="175">
        <f t="shared" si="61"/>
        <v>0</v>
      </c>
      <c r="V356" s="179" t="str">
        <f t="shared" si="62"/>
        <v>Procambarus clarkii</v>
      </c>
      <c r="W356" s="179" t="str">
        <f t="shared" si="63"/>
        <v>Procambarus clarkii</v>
      </c>
      <c r="X356" s="175">
        <f t="shared" si="64"/>
        <v>0</v>
      </c>
      <c r="Y356" s="175">
        <f t="shared" si="65"/>
        <v>0</v>
      </c>
      <c r="Z356" s="175">
        <f t="shared" si="66"/>
        <v>0</v>
      </c>
      <c r="AA356" s="175">
        <f t="shared" si="67"/>
        <v>0</v>
      </c>
    </row>
    <row r="357" spans="4:27" ht="15" customHeight="1" x14ac:dyDescent="0.25">
      <c r="D357" s="170">
        <v>1</v>
      </c>
      <c r="E357" s="170">
        <f t="shared" si="68"/>
        <v>1</v>
      </c>
      <c r="F357" s="197" t="s">
        <v>640</v>
      </c>
      <c r="G357" s="197" t="s">
        <v>216</v>
      </c>
      <c r="H357" s="197" t="s">
        <v>217</v>
      </c>
      <c r="I357" s="182">
        <v>44469.518368055556</v>
      </c>
      <c r="J357" s="189" t="s">
        <v>121</v>
      </c>
      <c r="K357" s="189" t="s">
        <v>122</v>
      </c>
      <c r="L357" s="190" t="s">
        <v>121</v>
      </c>
      <c r="M357" s="190" t="s">
        <v>122</v>
      </c>
      <c r="N357" s="191">
        <v>2.085</v>
      </c>
      <c r="O357" s="192" t="s">
        <v>121</v>
      </c>
      <c r="P357" s="192" t="s">
        <v>122</v>
      </c>
      <c r="Q357" s="193">
        <v>2.008</v>
      </c>
      <c r="R357" s="172" t="str">
        <f t="shared" si="58"/>
        <v>A</v>
      </c>
      <c r="S357" s="175">
        <f t="shared" si="59"/>
        <v>1</v>
      </c>
      <c r="T357" s="175">
        <f t="shared" si="60"/>
        <v>1</v>
      </c>
      <c r="U357" s="175">
        <f t="shared" si="61"/>
        <v>0</v>
      </c>
      <c r="V357" s="179" t="str">
        <f t="shared" si="62"/>
        <v>Procambarus clarkii</v>
      </c>
      <c r="W357" s="179" t="str">
        <f t="shared" si="63"/>
        <v>Procambarus clarkii</v>
      </c>
      <c r="X357" s="175">
        <f t="shared" si="64"/>
        <v>0</v>
      </c>
      <c r="Y357" s="175">
        <f t="shared" si="65"/>
        <v>0</v>
      </c>
      <c r="Z357" s="175">
        <f t="shared" si="66"/>
        <v>0</v>
      </c>
      <c r="AA357" s="175">
        <f t="shared" si="67"/>
        <v>0</v>
      </c>
    </row>
    <row r="358" spans="4:27" ht="15" customHeight="1" x14ac:dyDescent="0.25">
      <c r="D358" s="170">
        <v>1</v>
      </c>
      <c r="E358" s="170">
        <f t="shared" si="68"/>
        <v>1</v>
      </c>
      <c r="F358" s="197" t="s">
        <v>641</v>
      </c>
      <c r="G358" s="197" t="s">
        <v>216</v>
      </c>
      <c r="H358" s="197" t="s">
        <v>217</v>
      </c>
      <c r="I358" s="182">
        <v>44469.39135416667</v>
      </c>
      <c r="J358" s="189" t="s">
        <v>121</v>
      </c>
      <c r="K358" s="189" t="s">
        <v>122</v>
      </c>
      <c r="L358" s="190" t="s">
        <v>121</v>
      </c>
      <c r="M358" s="190" t="s">
        <v>122</v>
      </c>
      <c r="N358" s="191">
        <v>2.0289999999999999</v>
      </c>
      <c r="O358" s="192" t="s">
        <v>121</v>
      </c>
      <c r="P358" s="192" t="s">
        <v>122</v>
      </c>
      <c r="Q358" s="193">
        <v>1.8009999999999999</v>
      </c>
      <c r="R358" s="172" t="str">
        <f t="shared" si="58"/>
        <v>A</v>
      </c>
      <c r="S358" s="175">
        <f t="shared" si="59"/>
        <v>1</v>
      </c>
      <c r="T358" s="175">
        <f t="shared" si="60"/>
        <v>1</v>
      </c>
      <c r="U358" s="175">
        <f t="shared" si="61"/>
        <v>0</v>
      </c>
      <c r="V358" s="179" t="str">
        <f t="shared" si="62"/>
        <v>Procambarus clarkii</v>
      </c>
      <c r="W358" s="179" t="str">
        <f t="shared" si="63"/>
        <v>Procambarus clarkii</v>
      </c>
      <c r="X358" s="175">
        <f t="shared" si="64"/>
        <v>0</v>
      </c>
      <c r="Y358" s="175">
        <f t="shared" si="65"/>
        <v>0</v>
      </c>
      <c r="Z358" s="175">
        <f t="shared" si="66"/>
        <v>0</v>
      </c>
      <c r="AA358" s="175">
        <f t="shared" si="67"/>
        <v>0</v>
      </c>
    </row>
    <row r="359" spans="4:27" ht="15" customHeight="1" x14ac:dyDescent="0.25">
      <c r="D359" s="170">
        <v>1</v>
      </c>
      <c r="E359" s="170">
        <f t="shared" si="68"/>
        <v>1</v>
      </c>
      <c r="F359" s="197" t="s">
        <v>642</v>
      </c>
      <c r="G359" s="197" t="s">
        <v>216</v>
      </c>
      <c r="H359" s="197" t="s">
        <v>217</v>
      </c>
      <c r="I359" s="182">
        <v>44469.520624999997</v>
      </c>
      <c r="J359" s="189" t="s">
        <v>121</v>
      </c>
      <c r="K359" s="189" t="s">
        <v>122</v>
      </c>
      <c r="L359" s="190" t="s">
        <v>121</v>
      </c>
      <c r="M359" s="190" t="s">
        <v>122</v>
      </c>
      <c r="N359" s="191">
        <v>2.35</v>
      </c>
      <c r="O359" s="192" t="s">
        <v>121</v>
      </c>
      <c r="P359" s="192" t="s">
        <v>122</v>
      </c>
      <c r="Q359" s="193">
        <v>1.9910000000000001</v>
      </c>
      <c r="R359" s="172" t="str">
        <f t="shared" si="58"/>
        <v>A</v>
      </c>
      <c r="S359" s="175">
        <f t="shared" si="59"/>
        <v>1</v>
      </c>
      <c r="T359" s="175">
        <f t="shared" si="60"/>
        <v>1</v>
      </c>
      <c r="U359" s="175">
        <f t="shared" si="61"/>
        <v>0</v>
      </c>
      <c r="V359" s="179" t="str">
        <f t="shared" si="62"/>
        <v>Procambarus clarkii</v>
      </c>
      <c r="W359" s="179" t="str">
        <f t="shared" si="63"/>
        <v>Procambarus clarkii</v>
      </c>
      <c r="X359" s="175">
        <f t="shared" si="64"/>
        <v>0</v>
      </c>
      <c r="Y359" s="175">
        <f t="shared" si="65"/>
        <v>0</v>
      </c>
      <c r="Z359" s="175">
        <f t="shared" si="66"/>
        <v>0</v>
      </c>
      <c r="AA359" s="175">
        <f t="shared" si="67"/>
        <v>0</v>
      </c>
    </row>
    <row r="360" spans="4:27" ht="15" customHeight="1" x14ac:dyDescent="0.25">
      <c r="D360" s="170">
        <v>1</v>
      </c>
      <c r="E360" s="170">
        <f t="shared" si="68"/>
        <v>1</v>
      </c>
      <c r="F360" s="197" t="s">
        <v>643</v>
      </c>
      <c r="G360" s="197" t="s">
        <v>216</v>
      </c>
      <c r="H360" s="197" t="s">
        <v>217</v>
      </c>
      <c r="I360" s="182">
        <v>44469.396157407406</v>
      </c>
      <c r="J360" s="189" t="s">
        <v>121</v>
      </c>
      <c r="K360" s="189" t="s">
        <v>122</v>
      </c>
      <c r="L360" s="190" t="s">
        <v>121</v>
      </c>
      <c r="M360" s="190" t="s">
        <v>122</v>
      </c>
      <c r="N360" s="191">
        <v>2.06</v>
      </c>
      <c r="O360" s="192" t="s">
        <v>121</v>
      </c>
      <c r="P360" s="192" t="s">
        <v>122</v>
      </c>
      <c r="Q360" s="193">
        <v>1.837</v>
      </c>
      <c r="R360" s="172" t="str">
        <f t="shared" si="58"/>
        <v>A</v>
      </c>
      <c r="S360" s="175">
        <f t="shared" si="59"/>
        <v>1</v>
      </c>
      <c r="T360" s="175">
        <f t="shared" si="60"/>
        <v>1</v>
      </c>
      <c r="U360" s="175">
        <f t="shared" si="61"/>
        <v>0</v>
      </c>
      <c r="V360" s="179" t="str">
        <f t="shared" si="62"/>
        <v>Procambarus clarkii</v>
      </c>
      <c r="W360" s="179" t="str">
        <f t="shared" si="63"/>
        <v>Procambarus clarkii</v>
      </c>
      <c r="X360" s="175">
        <f t="shared" si="64"/>
        <v>0</v>
      </c>
      <c r="Y360" s="175">
        <f t="shared" si="65"/>
        <v>0</v>
      </c>
      <c r="Z360" s="175">
        <f t="shared" si="66"/>
        <v>0</v>
      </c>
      <c r="AA360" s="175">
        <f t="shared" si="67"/>
        <v>0</v>
      </c>
    </row>
    <row r="361" spans="4:27" ht="15" customHeight="1" x14ac:dyDescent="0.25">
      <c r="D361" s="170">
        <v>1</v>
      </c>
      <c r="E361" s="170">
        <f t="shared" si="68"/>
        <v>1</v>
      </c>
      <c r="F361" s="197" t="s">
        <v>644</v>
      </c>
      <c r="G361" s="197" t="s">
        <v>275</v>
      </c>
      <c r="H361" s="197" t="s">
        <v>217</v>
      </c>
      <c r="I361" s="182">
        <v>44476.524282407408</v>
      </c>
      <c r="J361" s="189" t="s">
        <v>121</v>
      </c>
      <c r="K361" s="189" t="s">
        <v>122</v>
      </c>
      <c r="L361" s="190" t="s">
        <v>121</v>
      </c>
      <c r="M361" s="190" t="s">
        <v>122</v>
      </c>
      <c r="N361" s="191">
        <v>2.1560000000000001</v>
      </c>
      <c r="O361" s="192" t="s">
        <v>121</v>
      </c>
      <c r="P361" s="192" t="s">
        <v>122</v>
      </c>
      <c r="Q361" s="193">
        <v>2.008</v>
      </c>
      <c r="R361" s="172" t="str">
        <f t="shared" si="58"/>
        <v>A</v>
      </c>
      <c r="S361" s="175">
        <f t="shared" si="59"/>
        <v>1</v>
      </c>
      <c r="T361" s="175">
        <f t="shared" si="60"/>
        <v>1</v>
      </c>
      <c r="U361" s="175">
        <f t="shared" si="61"/>
        <v>0</v>
      </c>
      <c r="V361" s="179" t="str">
        <f t="shared" si="62"/>
        <v>Procambarus clarkii</v>
      </c>
      <c r="W361" s="179" t="str">
        <f t="shared" si="63"/>
        <v>Procambarus clarkii</v>
      </c>
      <c r="X361" s="175">
        <f t="shared" si="64"/>
        <v>0</v>
      </c>
      <c r="Y361" s="175">
        <f t="shared" si="65"/>
        <v>0</v>
      </c>
      <c r="Z361" s="175">
        <f t="shared" si="66"/>
        <v>0</v>
      </c>
      <c r="AA361" s="175">
        <f t="shared" si="67"/>
        <v>0</v>
      </c>
    </row>
    <row r="362" spans="4:27" ht="15" customHeight="1" x14ac:dyDescent="0.25">
      <c r="D362" s="177">
        <v>1</v>
      </c>
      <c r="E362" s="177">
        <f t="shared" si="68"/>
        <v>1</v>
      </c>
      <c r="F362" s="197" t="s">
        <v>645</v>
      </c>
      <c r="G362" s="197" t="s">
        <v>275</v>
      </c>
      <c r="H362" s="197" t="s">
        <v>217</v>
      </c>
      <c r="I362" s="182">
        <v>44476.524467592593</v>
      </c>
      <c r="J362" s="189" t="s">
        <v>121</v>
      </c>
      <c r="K362" s="189" t="s">
        <v>122</v>
      </c>
      <c r="L362" s="190" t="s">
        <v>121</v>
      </c>
      <c r="M362" s="190" t="s">
        <v>122</v>
      </c>
      <c r="N362" s="191">
        <v>2.2599999999999998</v>
      </c>
      <c r="O362" s="192" t="s">
        <v>121</v>
      </c>
      <c r="P362" s="192" t="s">
        <v>122</v>
      </c>
      <c r="Q362" s="193">
        <v>2.2530000000000001</v>
      </c>
      <c r="R362" s="172" t="str">
        <f t="shared" ref="R362:R403" si="69">IF(OR(AND(N362&gt;=$B$20,Q362&lt;$B$21),AND(L362=O362,M362=P362,N362&gt;=$B$20,Q362&gt;=$B$20),AND(L362=O362,N362&gt;=$B$20,Q362&lt;2,Q362&gt;=$B$21)),"A",IF(OR(AND(N362&lt;$B$20,Q362&lt;$B$21),AND(L362=O362,OR(M362&lt;&gt;P362,M362=P362),N362&gt;=$B$21,Q362&gt;=$B$21)),"B",
IF(AND(L362&lt;&gt;O362,N362&gt;=$B$21,Q362&gt;=$B$21),"C",0)))</f>
        <v>A</v>
      </c>
      <c r="S362" s="175">
        <f t="shared" ref="S362:S403" si="70">1-U362+Z362</f>
        <v>1</v>
      </c>
      <c r="T362" s="175">
        <f t="shared" ref="T362:T403" si="71">IF(AND(L362=J362,M362=K362,N362&gt;=$B$20,R362="A"),1,0)</f>
        <v>1</v>
      </c>
      <c r="U362" s="175">
        <f t="shared" ref="U362:U403" si="72">IF(T362=1,0,1)</f>
        <v>0</v>
      </c>
      <c r="V362" s="179" t="str">
        <f t="shared" ref="V362:V403" si="73">L362&amp;" "&amp;M362</f>
        <v>Procambarus clarkii</v>
      </c>
      <c r="W362" s="179" t="str">
        <f t="shared" ref="W362:W403" si="74">O362&amp;" "&amp;P362</f>
        <v>Procambarus clarkii</v>
      </c>
      <c r="X362" s="175">
        <f t="shared" ref="X362:X403" si="75">IF(AND(V362=$B$1,N362&gt;=$B$20),1,0)</f>
        <v>0</v>
      </c>
      <c r="Y362" s="175">
        <f t="shared" ref="Y362:Y403" si="76">IF(AND(W362=$B$1,Q362&gt;=$B$20),1,0)</f>
        <v>0</v>
      </c>
      <c r="Z362" s="175">
        <f t="shared" ref="Z362:Z403" si="77">IF(AND(V362=$B$1,N362&gt;=$B$20,R362="A"),1,0)</f>
        <v>0</v>
      </c>
      <c r="AA362" s="175">
        <f t="shared" ref="AA362:AA403" si="78">IF(1-(X362+Y362)&gt;0,0,1)</f>
        <v>0</v>
      </c>
    </row>
    <row r="363" spans="4:27" ht="15" customHeight="1" x14ac:dyDescent="0.25">
      <c r="D363" s="177">
        <v>1</v>
      </c>
      <c r="E363" s="177">
        <f t="shared" si="68"/>
        <v>1</v>
      </c>
      <c r="F363" s="197" t="s">
        <v>646</v>
      </c>
      <c r="G363" s="197" t="s">
        <v>275</v>
      </c>
      <c r="H363" s="197" t="s">
        <v>217</v>
      </c>
      <c r="I363" s="182">
        <v>44476.626689814817</v>
      </c>
      <c r="J363" s="189" t="s">
        <v>121</v>
      </c>
      <c r="K363" s="189" t="s">
        <v>122</v>
      </c>
      <c r="L363" s="190" t="s">
        <v>121</v>
      </c>
      <c r="M363" s="190" t="s">
        <v>122</v>
      </c>
      <c r="N363" s="191">
        <v>2.2069999999999999</v>
      </c>
      <c r="O363" s="192" t="s">
        <v>121</v>
      </c>
      <c r="P363" s="192" t="s">
        <v>122</v>
      </c>
      <c r="Q363" s="193">
        <v>2.0630000000000002</v>
      </c>
      <c r="R363" s="172" t="str">
        <f t="shared" si="69"/>
        <v>A</v>
      </c>
      <c r="S363" s="175">
        <f t="shared" si="70"/>
        <v>1</v>
      </c>
      <c r="T363" s="175">
        <f t="shared" si="71"/>
        <v>1</v>
      </c>
      <c r="U363" s="175">
        <f t="shared" si="72"/>
        <v>0</v>
      </c>
      <c r="V363" s="179" t="str">
        <f t="shared" si="73"/>
        <v>Procambarus clarkii</v>
      </c>
      <c r="W363" s="179" t="str">
        <f t="shared" si="74"/>
        <v>Procambarus clarkii</v>
      </c>
      <c r="X363" s="175">
        <f t="shared" si="75"/>
        <v>0</v>
      </c>
      <c r="Y363" s="175">
        <f t="shared" si="76"/>
        <v>0</v>
      </c>
      <c r="Z363" s="175">
        <f t="shared" si="77"/>
        <v>0</v>
      </c>
      <c r="AA363" s="175">
        <f t="shared" si="78"/>
        <v>0</v>
      </c>
    </row>
    <row r="364" spans="4:27" ht="15" customHeight="1" x14ac:dyDescent="0.25">
      <c r="D364" s="177">
        <v>1</v>
      </c>
      <c r="E364" s="177">
        <f t="shared" si="68"/>
        <v>1</v>
      </c>
      <c r="F364" s="197" t="s">
        <v>647</v>
      </c>
      <c r="G364" s="197" t="s">
        <v>275</v>
      </c>
      <c r="H364" s="197" t="s">
        <v>217</v>
      </c>
      <c r="I364" s="182">
        <v>44476.626909722225</v>
      </c>
      <c r="J364" s="189" t="s">
        <v>121</v>
      </c>
      <c r="K364" s="189" t="s">
        <v>122</v>
      </c>
      <c r="L364" s="190" t="s">
        <v>121</v>
      </c>
      <c r="M364" s="190" t="s">
        <v>122</v>
      </c>
      <c r="N364" s="191">
        <v>2.1520000000000001</v>
      </c>
      <c r="O364" s="192" t="s">
        <v>121</v>
      </c>
      <c r="P364" s="192" t="s">
        <v>122</v>
      </c>
      <c r="Q364" s="193">
        <v>1.905</v>
      </c>
      <c r="R364" s="172" t="str">
        <f t="shared" si="69"/>
        <v>A</v>
      </c>
      <c r="S364" s="175">
        <f t="shared" si="70"/>
        <v>1</v>
      </c>
      <c r="T364" s="175">
        <f t="shared" si="71"/>
        <v>1</v>
      </c>
      <c r="U364" s="175">
        <f t="shared" si="72"/>
        <v>0</v>
      </c>
      <c r="V364" s="179" t="str">
        <f t="shared" si="73"/>
        <v>Procambarus clarkii</v>
      </c>
      <c r="W364" s="179" t="str">
        <f t="shared" si="74"/>
        <v>Procambarus clarkii</v>
      </c>
      <c r="X364" s="175">
        <f t="shared" si="75"/>
        <v>0</v>
      </c>
      <c r="Y364" s="175">
        <f t="shared" si="76"/>
        <v>0</v>
      </c>
      <c r="Z364" s="175">
        <f t="shared" si="77"/>
        <v>0</v>
      </c>
      <c r="AA364" s="175">
        <f t="shared" si="78"/>
        <v>0</v>
      </c>
    </row>
    <row r="365" spans="4:27" ht="15" customHeight="1" x14ac:dyDescent="0.25">
      <c r="D365" s="177">
        <v>1</v>
      </c>
      <c r="E365" s="177">
        <f t="shared" si="68"/>
        <v>1</v>
      </c>
      <c r="F365" s="197" t="s">
        <v>648</v>
      </c>
      <c r="G365" s="197" t="s">
        <v>275</v>
      </c>
      <c r="H365" s="197" t="s">
        <v>217</v>
      </c>
      <c r="I365" s="182">
        <v>44476.627581018518</v>
      </c>
      <c r="J365" s="189" t="s">
        <v>121</v>
      </c>
      <c r="K365" s="189" t="s">
        <v>122</v>
      </c>
      <c r="L365" s="190" t="s">
        <v>121</v>
      </c>
      <c r="M365" s="190" t="s">
        <v>122</v>
      </c>
      <c r="N365" s="191">
        <v>2.2650000000000001</v>
      </c>
      <c r="O365" s="192" t="s">
        <v>121</v>
      </c>
      <c r="P365" s="192" t="s">
        <v>122</v>
      </c>
      <c r="Q365" s="193">
        <v>2.1440000000000001</v>
      </c>
      <c r="R365" s="172" t="str">
        <f t="shared" si="69"/>
        <v>A</v>
      </c>
      <c r="S365" s="175">
        <f t="shared" si="70"/>
        <v>1</v>
      </c>
      <c r="T365" s="175">
        <f t="shared" si="71"/>
        <v>1</v>
      </c>
      <c r="U365" s="175">
        <f t="shared" si="72"/>
        <v>0</v>
      </c>
      <c r="V365" s="179" t="str">
        <f t="shared" si="73"/>
        <v>Procambarus clarkii</v>
      </c>
      <c r="W365" s="179" t="str">
        <f t="shared" si="74"/>
        <v>Procambarus clarkii</v>
      </c>
      <c r="X365" s="175">
        <f t="shared" si="75"/>
        <v>0</v>
      </c>
      <c r="Y365" s="175">
        <f t="shared" si="76"/>
        <v>0</v>
      </c>
      <c r="Z365" s="175">
        <f t="shared" si="77"/>
        <v>0</v>
      </c>
      <c r="AA365" s="175">
        <f t="shared" si="78"/>
        <v>0</v>
      </c>
    </row>
    <row r="366" spans="4:27" ht="15" customHeight="1" x14ac:dyDescent="0.25">
      <c r="D366" s="177">
        <v>1</v>
      </c>
      <c r="E366" s="177">
        <f t="shared" si="68"/>
        <v>1</v>
      </c>
      <c r="F366" s="197" t="s">
        <v>649</v>
      </c>
      <c r="G366" s="197" t="s">
        <v>275</v>
      </c>
      <c r="H366" s="197" t="s">
        <v>217</v>
      </c>
      <c r="I366" s="182">
        <v>44476.627974537034</v>
      </c>
      <c r="J366" s="189" t="s">
        <v>121</v>
      </c>
      <c r="K366" s="189" t="s">
        <v>122</v>
      </c>
      <c r="L366" s="190" t="s">
        <v>121</v>
      </c>
      <c r="M366" s="190" t="s">
        <v>122</v>
      </c>
      <c r="N366" s="191">
        <v>2.2959999999999998</v>
      </c>
      <c r="O366" s="192" t="s">
        <v>121</v>
      </c>
      <c r="P366" s="192" t="s">
        <v>122</v>
      </c>
      <c r="Q366" s="193">
        <v>2.2240000000000002</v>
      </c>
      <c r="R366" s="172" t="str">
        <f t="shared" si="69"/>
        <v>A</v>
      </c>
      <c r="S366" s="175">
        <f t="shared" si="70"/>
        <v>1</v>
      </c>
      <c r="T366" s="175">
        <f t="shared" si="71"/>
        <v>1</v>
      </c>
      <c r="U366" s="175">
        <f t="shared" si="72"/>
        <v>0</v>
      </c>
      <c r="V366" s="179" t="str">
        <f t="shared" si="73"/>
        <v>Procambarus clarkii</v>
      </c>
      <c r="W366" s="179" t="str">
        <f t="shared" si="74"/>
        <v>Procambarus clarkii</v>
      </c>
      <c r="X366" s="175">
        <f t="shared" si="75"/>
        <v>0</v>
      </c>
      <c r="Y366" s="175">
        <f t="shared" si="76"/>
        <v>0</v>
      </c>
      <c r="Z366" s="175">
        <f t="shared" si="77"/>
        <v>0</v>
      </c>
      <c r="AA366" s="175">
        <f t="shared" si="78"/>
        <v>0</v>
      </c>
    </row>
    <row r="367" spans="4:27" ht="15" customHeight="1" x14ac:dyDescent="0.25">
      <c r="D367" s="177">
        <v>1</v>
      </c>
      <c r="E367" s="177">
        <f t="shared" si="68"/>
        <v>1</v>
      </c>
      <c r="F367" s="197" t="s">
        <v>650</v>
      </c>
      <c r="G367" s="197" t="s">
        <v>275</v>
      </c>
      <c r="H367" s="197" t="s">
        <v>217</v>
      </c>
      <c r="I367" s="182">
        <v>44476.628194444442</v>
      </c>
      <c r="J367" s="189" t="s">
        <v>121</v>
      </c>
      <c r="K367" s="189" t="s">
        <v>122</v>
      </c>
      <c r="L367" s="190" t="s">
        <v>121</v>
      </c>
      <c r="M367" s="190" t="s">
        <v>122</v>
      </c>
      <c r="N367" s="191">
        <v>2.056</v>
      </c>
      <c r="O367" s="192" t="s">
        <v>121</v>
      </c>
      <c r="P367" s="192" t="s">
        <v>122</v>
      </c>
      <c r="Q367" s="193">
        <v>2.0139999999999998</v>
      </c>
      <c r="R367" s="172" t="str">
        <f t="shared" si="69"/>
        <v>A</v>
      </c>
      <c r="S367" s="175">
        <f t="shared" si="70"/>
        <v>1</v>
      </c>
      <c r="T367" s="175">
        <f t="shared" si="71"/>
        <v>1</v>
      </c>
      <c r="U367" s="175">
        <f t="shared" si="72"/>
        <v>0</v>
      </c>
      <c r="V367" s="179" t="str">
        <f t="shared" si="73"/>
        <v>Procambarus clarkii</v>
      </c>
      <c r="W367" s="179" t="str">
        <f t="shared" si="74"/>
        <v>Procambarus clarkii</v>
      </c>
      <c r="X367" s="175">
        <f t="shared" si="75"/>
        <v>0</v>
      </c>
      <c r="Y367" s="175">
        <f t="shared" si="76"/>
        <v>0</v>
      </c>
      <c r="Z367" s="175">
        <f t="shared" si="77"/>
        <v>0</v>
      </c>
      <c r="AA367" s="175">
        <f t="shared" si="78"/>
        <v>0</v>
      </c>
    </row>
    <row r="368" spans="4:27" ht="15" customHeight="1" x14ac:dyDescent="0.25">
      <c r="D368" s="177">
        <v>1</v>
      </c>
      <c r="E368" s="177">
        <f t="shared" si="68"/>
        <v>1</v>
      </c>
      <c r="F368" s="197" t="s">
        <v>651</v>
      </c>
      <c r="G368" s="197" t="s">
        <v>275</v>
      </c>
      <c r="H368" s="197" t="s">
        <v>217</v>
      </c>
      <c r="I368" s="182">
        <v>44476.628611111111</v>
      </c>
      <c r="J368" s="189" t="s">
        <v>121</v>
      </c>
      <c r="K368" s="189" t="s">
        <v>122</v>
      </c>
      <c r="L368" s="190" t="s">
        <v>121</v>
      </c>
      <c r="M368" s="190" t="s">
        <v>122</v>
      </c>
      <c r="N368" s="191">
        <v>2.2490000000000001</v>
      </c>
      <c r="O368" s="192" t="s">
        <v>121</v>
      </c>
      <c r="P368" s="192" t="s">
        <v>122</v>
      </c>
      <c r="Q368" s="193">
        <v>2.2280000000000002</v>
      </c>
      <c r="R368" s="172" t="str">
        <f t="shared" si="69"/>
        <v>A</v>
      </c>
      <c r="S368" s="175">
        <f t="shared" si="70"/>
        <v>1</v>
      </c>
      <c r="T368" s="175">
        <f t="shared" si="71"/>
        <v>1</v>
      </c>
      <c r="U368" s="175">
        <f t="shared" si="72"/>
        <v>0</v>
      </c>
      <c r="V368" s="179" t="str">
        <f t="shared" si="73"/>
        <v>Procambarus clarkii</v>
      </c>
      <c r="W368" s="179" t="str">
        <f t="shared" si="74"/>
        <v>Procambarus clarkii</v>
      </c>
      <c r="X368" s="175">
        <f t="shared" si="75"/>
        <v>0</v>
      </c>
      <c r="Y368" s="175">
        <f t="shared" si="76"/>
        <v>0</v>
      </c>
      <c r="Z368" s="175">
        <f t="shared" si="77"/>
        <v>0</v>
      </c>
      <c r="AA368" s="175">
        <f t="shared" si="78"/>
        <v>0</v>
      </c>
    </row>
    <row r="369" spans="4:27" ht="15" customHeight="1" x14ac:dyDescent="0.25">
      <c r="D369" s="177">
        <v>1</v>
      </c>
      <c r="E369" s="177">
        <f t="shared" si="68"/>
        <v>1</v>
      </c>
      <c r="F369" s="197" t="s">
        <v>652</v>
      </c>
      <c r="G369" s="197" t="s">
        <v>275</v>
      </c>
      <c r="H369" s="197" t="s">
        <v>217</v>
      </c>
      <c r="I369" s="182">
        <v>44476.62903935185</v>
      </c>
      <c r="J369" s="189" t="s">
        <v>121</v>
      </c>
      <c r="K369" s="189" t="s">
        <v>122</v>
      </c>
      <c r="L369" s="190" t="s">
        <v>121</v>
      </c>
      <c r="M369" s="190" t="s">
        <v>122</v>
      </c>
      <c r="N369" s="191">
        <v>2.0680000000000001</v>
      </c>
      <c r="O369" s="192" t="s">
        <v>121</v>
      </c>
      <c r="P369" s="192" t="s">
        <v>122</v>
      </c>
      <c r="Q369" s="193">
        <v>1.8939999999999999</v>
      </c>
      <c r="R369" s="172" t="str">
        <f t="shared" si="69"/>
        <v>A</v>
      </c>
      <c r="S369" s="175">
        <f t="shared" si="70"/>
        <v>1</v>
      </c>
      <c r="T369" s="175">
        <f t="shared" si="71"/>
        <v>1</v>
      </c>
      <c r="U369" s="175">
        <f t="shared" si="72"/>
        <v>0</v>
      </c>
      <c r="V369" s="179" t="str">
        <f t="shared" si="73"/>
        <v>Procambarus clarkii</v>
      </c>
      <c r="W369" s="179" t="str">
        <f t="shared" si="74"/>
        <v>Procambarus clarkii</v>
      </c>
      <c r="X369" s="175">
        <f t="shared" si="75"/>
        <v>0</v>
      </c>
      <c r="Y369" s="175">
        <f t="shared" si="76"/>
        <v>0</v>
      </c>
      <c r="Z369" s="175">
        <f t="shared" si="77"/>
        <v>0</v>
      </c>
      <c r="AA369" s="175">
        <f t="shared" si="78"/>
        <v>0</v>
      </c>
    </row>
    <row r="370" spans="4:27" ht="15" customHeight="1" x14ac:dyDescent="0.25">
      <c r="D370" s="177">
        <v>1</v>
      </c>
      <c r="E370" s="177">
        <f t="shared" si="68"/>
        <v>1</v>
      </c>
      <c r="F370" s="197" t="s">
        <v>653</v>
      </c>
      <c r="G370" s="197" t="s">
        <v>275</v>
      </c>
      <c r="H370" s="197" t="s">
        <v>217</v>
      </c>
      <c r="I370" s="182">
        <v>44476.629421296297</v>
      </c>
      <c r="J370" s="189" t="s">
        <v>121</v>
      </c>
      <c r="K370" s="189" t="s">
        <v>122</v>
      </c>
      <c r="L370" s="190" t="s">
        <v>121</v>
      </c>
      <c r="M370" s="190" t="s">
        <v>122</v>
      </c>
      <c r="N370" s="191">
        <v>2.2869999999999999</v>
      </c>
      <c r="O370" s="192" t="s">
        <v>121</v>
      </c>
      <c r="P370" s="192" t="s">
        <v>122</v>
      </c>
      <c r="Q370" s="193">
        <v>2.2010000000000001</v>
      </c>
      <c r="R370" s="172" t="str">
        <f t="shared" si="69"/>
        <v>A</v>
      </c>
      <c r="S370" s="175">
        <f t="shared" si="70"/>
        <v>1</v>
      </c>
      <c r="T370" s="175">
        <f t="shared" si="71"/>
        <v>1</v>
      </c>
      <c r="U370" s="175">
        <f t="shared" si="72"/>
        <v>0</v>
      </c>
      <c r="V370" s="179" t="str">
        <f t="shared" si="73"/>
        <v>Procambarus clarkii</v>
      </c>
      <c r="W370" s="179" t="str">
        <f t="shared" si="74"/>
        <v>Procambarus clarkii</v>
      </c>
      <c r="X370" s="175">
        <f t="shared" si="75"/>
        <v>0</v>
      </c>
      <c r="Y370" s="175">
        <f t="shared" si="76"/>
        <v>0</v>
      </c>
      <c r="Z370" s="175">
        <f t="shared" si="77"/>
        <v>0</v>
      </c>
      <c r="AA370" s="175">
        <f t="shared" si="78"/>
        <v>0</v>
      </c>
    </row>
    <row r="371" spans="4:27" ht="15" customHeight="1" x14ac:dyDescent="0.25">
      <c r="D371" s="177">
        <v>1</v>
      </c>
      <c r="E371" s="177">
        <f t="shared" si="68"/>
        <v>1</v>
      </c>
      <c r="F371" s="197" t="s">
        <v>654</v>
      </c>
      <c r="G371" s="197" t="s">
        <v>275</v>
      </c>
      <c r="H371" s="197" t="s">
        <v>217</v>
      </c>
      <c r="I371" s="182">
        <v>44476.629953703705</v>
      </c>
      <c r="J371" s="189" t="s">
        <v>121</v>
      </c>
      <c r="K371" s="189" t="s">
        <v>122</v>
      </c>
      <c r="L371" s="190" t="s">
        <v>121</v>
      </c>
      <c r="M371" s="190" t="s">
        <v>122</v>
      </c>
      <c r="N371" s="191">
        <v>2.4020000000000001</v>
      </c>
      <c r="O371" s="192" t="s">
        <v>121</v>
      </c>
      <c r="P371" s="192" t="s">
        <v>122</v>
      </c>
      <c r="Q371" s="193">
        <v>2.327</v>
      </c>
      <c r="R371" s="172" t="str">
        <f t="shared" si="69"/>
        <v>A</v>
      </c>
      <c r="S371" s="175">
        <f t="shared" si="70"/>
        <v>1</v>
      </c>
      <c r="T371" s="175">
        <f t="shared" si="71"/>
        <v>1</v>
      </c>
      <c r="U371" s="175">
        <f t="shared" si="72"/>
        <v>0</v>
      </c>
      <c r="V371" s="179" t="str">
        <f t="shared" si="73"/>
        <v>Procambarus clarkii</v>
      </c>
      <c r="W371" s="179" t="str">
        <f t="shared" si="74"/>
        <v>Procambarus clarkii</v>
      </c>
      <c r="X371" s="175">
        <f t="shared" si="75"/>
        <v>0</v>
      </c>
      <c r="Y371" s="175">
        <f t="shared" si="76"/>
        <v>0</v>
      </c>
      <c r="Z371" s="175">
        <f t="shared" si="77"/>
        <v>0</v>
      </c>
      <c r="AA371" s="175">
        <f t="shared" si="78"/>
        <v>0</v>
      </c>
    </row>
    <row r="372" spans="4:27" ht="15" customHeight="1" x14ac:dyDescent="0.25">
      <c r="D372" s="177">
        <v>1</v>
      </c>
      <c r="E372" s="177">
        <f t="shared" si="68"/>
        <v>1</v>
      </c>
      <c r="F372" s="197" t="s">
        <v>655</v>
      </c>
      <c r="G372" s="197" t="s">
        <v>275</v>
      </c>
      <c r="H372" s="197" t="s">
        <v>217</v>
      </c>
      <c r="I372" s="182">
        <v>44476.630335648151</v>
      </c>
      <c r="J372" s="189" t="s">
        <v>121</v>
      </c>
      <c r="K372" s="189" t="s">
        <v>122</v>
      </c>
      <c r="L372" s="190" t="s">
        <v>121</v>
      </c>
      <c r="M372" s="190" t="s">
        <v>122</v>
      </c>
      <c r="N372" s="191">
        <v>2.2759999999999998</v>
      </c>
      <c r="O372" s="192" t="s">
        <v>121</v>
      </c>
      <c r="P372" s="192" t="s">
        <v>122</v>
      </c>
      <c r="Q372" s="193">
        <v>2.2189999999999999</v>
      </c>
      <c r="R372" s="172" t="str">
        <f t="shared" si="69"/>
        <v>A</v>
      </c>
      <c r="S372" s="175">
        <f t="shared" si="70"/>
        <v>1</v>
      </c>
      <c r="T372" s="175">
        <f t="shared" si="71"/>
        <v>1</v>
      </c>
      <c r="U372" s="175">
        <f t="shared" si="72"/>
        <v>0</v>
      </c>
      <c r="V372" s="179" t="str">
        <f t="shared" si="73"/>
        <v>Procambarus clarkii</v>
      </c>
      <c r="W372" s="179" t="str">
        <f t="shared" si="74"/>
        <v>Procambarus clarkii</v>
      </c>
      <c r="X372" s="175">
        <f t="shared" si="75"/>
        <v>0</v>
      </c>
      <c r="Y372" s="175">
        <f t="shared" si="76"/>
        <v>0</v>
      </c>
      <c r="Z372" s="175">
        <f t="shared" si="77"/>
        <v>0</v>
      </c>
      <c r="AA372" s="175">
        <f t="shared" si="78"/>
        <v>0</v>
      </c>
    </row>
    <row r="373" spans="4:27" ht="15" customHeight="1" x14ac:dyDescent="0.25">
      <c r="D373" s="177">
        <v>1</v>
      </c>
      <c r="E373" s="177">
        <f t="shared" si="68"/>
        <v>1</v>
      </c>
      <c r="F373" s="197" t="s">
        <v>656</v>
      </c>
      <c r="G373" s="197" t="s">
        <v>275</v>
      </c>
      <c r="H373" s="197" t="s">
        <v>217</v>
      </c>
      <c r="I373" s="182">
        <v>44476.630509259259</v>
      </c>
      <c r="J373" s="189" t="s">
        <v>121</v>
      </c>
      <c r="K373" s="189" t="s">
        <v>122</v>
      </c>
      <c r="L373" s="190" t="s">
        <v>121</v>
      </c>
      <c r="M373" s="190" t="s">
        <v>122</v>
      </c>
      <c r="N373" s="191">
        <v>2.2989999999999999</v>
      </c>
      <c r="O373" s="192" t="s">
        <v>121</v>
      </c>
      <c r="P373" s="192" t="s">
        <v>122</v>
      </c>
      <c r="Q373" s="193">
        <v>2.2389999999999999</v>
      </c>
      <c r="R373" s="172" t="str">
        <f t="shared" si="69"/>
        <v>A</v>
      </c>
      <c r="S373" s="175">
        <f t="shared" si="70"/>
        <v>1</v>
      </c>
      <c r="T373" s="175">
        <f t="shared" si="71"/>
        <v>1</v>
      </c>
      <c r="U373" s="175">
        <f t="shared" si="72"/>
        <v>0</v>
      </c>
      <c r="V373" s="179" t="str">
        <f t="shared" si="73"/>
        <v>Procambarus clarkii</v>
      </c>
      <c r="W373" s="179" t="str">
        <f t="shared" si="74"/>
        <v>Procambarus clarkii</v>
      </c>
      <c r="X373" s="175">
        <f t="shared" si="75"/>
        <v>0</v>
      </c>
      <c r="Y373" s="175">
        <f t="shared" si="76"/>
        <v>0</v>
      </c>
      <c r="Z373" s="175">
        <f t="shared" si="77"/>
        <v>0</v>
      </c>
      <c r="AA373" s="175">
        <f t="shared" si="78"/>
        <v>0</v>
      </c>
    </row>
    <row r="374" spans="4:27" ht="15" customHeight="1" x14ac:dyDescent="0.25">
      <c r="D374" s="177">
        <v>1</v>
      </c>
      <c r="E374" s="177">
        <f t="shared" si="68"/>
        <v>1</v>
      </c>
      <c r="F374" s="197" t="s">
        <v>657</v>
      </c>
      <c r="G374" s="197" t="s">
        <v>275</v>
      </c>
      <c r="H374" s="197" t="s">
        <v>217</v>
      </c>
      <c r="I374" s="182">
        <v>44476.525069444448</v>
      </c>
      <c r="J374" s="189" t="s">
        <v>121</v>
      </c>
      <c r="K374" s="189" t="s">
        <v>122</v>
      </c>
      <c r="L374" s="190" t="s">
        <v>121</v>
      </c>
      <c r="M374" s="190" t="s">
        <v>122</v>
      </c>
      <c r="N374" s="191">
        <v>2.38</v>
      </c>
      <c r="O374" s="192" t="s">
        <v>121</v>
      </c>
      <c r="P374" s="192" t="s">
        <v>122</v>
      </c>
      <c r="Q374" s="193">
        <v>2.37</v>
      </c>
      <c r="R374" s="172" t="str">
        <f t="shared" si="69"/>
        <v>A</v>
      </c>
      <c r="S374" s="175">
        <f t="shared" si="70"/>
        <v>1</v>
      </c>
      <c r="T374" s="175">
        <f t="shared" si="71"/>
        <v>1</v>
      </c>
      <c r="U374" s="175">
        <f t="shared" si="72"/>
        <v>0</v>
      </c>
      <c r="V374" s="179" t="str">
        <f t="shared" si="73"/>
        <v>Procambarus clarkii</v>
      </c>
      <c r="W374" s="179" t="str">
        <f t="shared" si="74"/>
        <v>Procambarus clarkii</v>
      </c>
      <c r="X374" s="175">
        <f t="shared" si="75"/>
        <v>0</v>
      </c>
      <c r="Y374" s="175">
        <f t="shared" si="76"/>
        <v>0</v>
      </c>
      <c r="Z374" s="175">
        <f t="shared" si="77"/>
        <v>0</v>
      </c>
      <c r="AA374" s="175">
        <f t="shared" si="78"/>
        <v>0</v>
      </c>
    </row>
    <row r="375" spans="4:27" ht="15" customHeight="1" x14ac:dyDescent="0.25">
      <c r="D375" s="177">
        <v>1</v>
      </c>
      <c r="E375" s="177">
        <f t="shared" si="68"/>
        <v>1</v>
      </c>
      <c r="F375" s="197" t="s">
        <v>658</v>
      </c>
      <c r="G375" s="197" t="s">
        <v>275</v>
      </c>
      <c r="H375" s="197" t="s">
        <v>217</v>
      </c>
      <c r="I375" s="182">
        <v>44476.52548611111</v>
      </c>
      <c r="J375" s="189" t="s">
        <v>121</v>
      </c>
      <c r="K375" s="189" t="s">
        <v>122</v>
      </c>
      <c r="L375" s="190" t="s">
        <v>121</v>
      </c>
      <c r="M375" s="190" t="s">
        <v>122</v>
      </c>
      <c r="N375" s="191">
        <v>2.363</v>
      </c>
      <c r="O375" s="192" t="s">
        <v>121</v>
      </c>
      <c r="P375" s="192" t="s">
        <v>122</v>
      </c>
      <c r="Q375" s="193">
        <v>2.3359999999999999</v>
      </c>
      <c r="R375" s="172" t="str">
        <f t="shared" si="69"/>
        <v>A</v>
      </c>
      <c r="S375" s="175">
        <f t="shared" si="70"/>
        <v>1</v>
      </c>
      <c r="T375" s="175">
        <f t="shared" si="71"/>
        <v>1</v>
      </c>
      <c r="U375" s="175">
        <f t="shared" si="72"/>
        <v>0</v>
      </c>
      <c r="V375" s="179" t="str">
        <f t="shared" si="73"/>
        <v>Procambarus clarkii</v>
      </c>
      <c r="W375" s="179" t="str">
        <f t="shared" si="74"/>
        <v>Procambarus clarkii</v>
      </c>
      <c r="X375" s="175">
        <f t="shared" si="75"/>
        <v>0</v>
      </c>
      <c r="Y375" s="175">
        <f t="shared" si="76"/>
        <v>0</v>
      </c>
      <c r="Z375" s="175">
        <f t="shared" si="77"/>
        <v>0</v>
      </c>
      <c r="AA375" s="175">
        <f t="shared" si="78"/>
        <v>0</v>
      </c>
    </row>
    <row r="376" spans="4:27" ht="15" customHeight="1" x14ac:dyDescent="0.25">
      <c r="D376" s="177">
        <v>1</v>
      </c>
      <c r="E376" s="177">
        <f t="shared" si="68"/>
        <v>1</v>
      </c>
      <c r="F376" s="197" t="s">
        <v>659</v>
      </c>
      <c r="G376" s="197" t="s">
        <v>275</v>
      </c>
      <c r="H376" s="197" t="s">
        <v>217</v>
      </c>
      <c r="I376" s="182">
        <v>44476.630914351852</v>
      </c>
      <c r="J376" s="189" t="s">
        <v>121</v>
      </c>
      <c r="K376" s="189" t="s">
        <v>122</v>
      </c>
      <c r="L376" s="190" t="s">
        <v>121</v>
      </c>
      <c r="M376" s="190" t="s">
        <v>122</v>
      </c>
      <c r="N376" s="191">
        <v>2.3530000000000002</v>
      </c>
      <c r="O376" s="192" t="s">
        <v>121</v>
      </c>
      <c r="P376" s="192" t="s">
        <v>122</v>
      </c>
      <c r="Q376" s="193">
        <v>2.331</v>
      </c>
      <c r="R376" s="172" t="str">
        <f t="shared" si="69"/>
        <v>A</v>
      </c>
      <c r="S376" s="175">
        <f t="shared" si="70"/>
        <v>1</v>
      </c>
      <c r="T376" s="175">
        <f t="shared" si="71"/>
        <v>1</v>
      </c>
      <c r="U376" s="175">
        <f t="shared" si="72"/>
        <v>0</v>
      </c>
      <c r="V376" s="179" t="str">
        <f t="shared" si="73"/>
        <v>Procambarus clarkii</v>
      </c>
      <c r="W376" s="179" t="str">
        <f t="shared" si="74"/>
        <v>Procambarus clarkii</v>
      </c>
      <c r="X376" s="175">
        <f t="shared" si="75"/>
        <v>0</v>
      </c>
      <c r="Y376" s="175">
        <f t="shared" si="76"/>
        <v>0</v>
      </c>
      <c r="Z376" s="175">
        <f t="shared" si="77"/>
        <v>0</v>
      </c>
      <c r="AA376" s="175">
        <f t="shared" si="78"/>
        <v>0</v>
      </c>
    </row>
    <row r="377" spans="4:27" ht="15" customHeight="1" x14ac:dyDescent="0.25">
      <c r="D377" s="177">
        <v>1</v>
      </c>
      <c r="E377" s="177">
        <f t="shared" si="68"/>
        <v>1</v>
      </c>
      <c r="F377" s="197" t="s">
        <v>660</v>
      </c>
      <c r="G377" s="197" t="s">
        <v>275</v>
      </c>
      <c r="H377" s="197" t="s">
        <v>217</v>
      </c>
      <c r="I377" s="182">
        <v>44476.631678240738</v>
      </c>
      <c r="J377" s="189" t="s">
        <v>121</v>
      </c>
      <c r="K377" s="189" t="s">
        <v>122</v>
      </c>
      <c r="L377" s="190" t="s">
        <v>121</v>
      </c>
      <c r="M377" s="190" t="s">
        <v>122</v>
      </c>
      <c r="N377" s="191">
        <v>2.41</v>
      </c>
      <c r="O377" s="192" t="s">
        <v>121</v>
      </c>
      <c r="P377" s="192" t="s">
        <v>122</v>
      </c>
      <c r="Q377" s="193">
        <v>2.3450000000000002</v>
      </c>
      <c r="R377" s="172" t="str">
        <f t="shared" si="69"/>
        <v>A</v>
      </c>
      <c r="S377" s="175">
        <f t="shared" si="70"/>
        <v>1</v>
      </c>
      <c r="T377" s="175">
        <f t="shared" si="71"/>
        <v>1</v>
      </c>
      <c r="U377" s="175">
        <f t="shared" si="72"/>
        <v>0</v>
      </c>
      <c r="V377" s="179" t="str">
        <f t="shared" si="73"/>
        <v>Procambarus clarkii</v>
      </c>
      <c r="W377" s="179" t="str">
        <f t="shared" si="74"/>
        <v>Procambarus clarkii</v>
      </c>
      <c r="X377" s="175">
        <f t="shared" si="75"/>
        <v>0</v>
      </c>
      <c r="Y377" s="175">
        <f t="shared" si="76"/>
        <v>0</v>
      </c>
      <c r="Z377" s="175">
        <f t="shared" si="77"/>
        <v>0</v>
      </c>
      <c r="AA377" s="175">
        <f t="shared" si="78"/>
        <v>0</v>
      </c>
    </row>
    <row r="378" spans="4:27" ht="15" customHeight="1" x14ac:dyDescent="0.25">
      <c r="D378" s="177">
        <v>1</v>
      </c>
      <c r="E378" s="177">
        <f t="shared" si="68"/>
        <v>1</v>
      </c>
      <c r="F378" s="197" t="s">
        <v>661</v>
      </c>
      <c r="G378" s="197" t="s">
        <v>275</v>
      </c>
      <c r="H378" s="197" t="s">
        <v>217</v>
      </c>
      <c r="I378" s="182">
        <v>44476.631979166668</v>
      </c>
      <c r="J378" s="189" t="s">
        <v>121</v>
      </c>
      <c r="K378" s="189" t="s">
        <v>122</v>
      </c>
      <c r="L378" s="190" t="s">
        <v>121</v>
      </c>
      <c r="M378" s="190" t="s">
        <v>122</v>
      </c>
      <c r="N378" s="191">
        <v>2.4809999999999999</v>
      </c>
      <c r="O378" s="192" t="s">
        <v>121</v>
      </c>
      <c r="P378" s="192" t="s">
        <v>122</v>
      </c>
      <c r="Q378" s="193">
        <v>2.2879999999999998</v>
      </c>
      <c r="R378" s="172" t="str">
        <f t="shared" si="69"/>
        <v>A</v>
      </c>
      <c r="S378" s="175">
        <f t="shared" si="70"/>
        <v>1</v>
      </c>
      <c r="T378" s="175">
        <f t="shared" si="71"/>
        <v>1</v>
      </c>
      <c r="U378" s="175">
        <f t="shared" si="72"/>
        <v>0</v>
      </c>
      <c r="V378" s="179" t="str">
        <f t="shared" si="73"/>
        <v>Procambarus clarkii</v>
      </c>
      <c r="W378" s="179" t="str">
        <f t="shared" si="74"/>
        <v>Procambarus clarkii</v>
      </c>
      <c r="X378" s="175">
        <f t="shared" si="75"/>
        <v>0</v>
      </c>
      <c r="Y378" s="175">
        <f t="shared" si="76"/>
        <v>0</v>
      </c>
      <c r="Z378" s="175">
        <f t="shared" si="77"/>
        <v>0</v>
      </c>
      <c r="AA378" s="175">
        <f t="shared" si="78"/>
        <v>0</v>
      </c>
    </row>
    <row r="379" spans="4:27" ht="15" customHeight="1" x14ac:dyDescent="0.25">
      <c r="D379" s="177">
        <v>1</v>
      </c>
      <c r="E379" s="177">
        <f t="shared" si="68"/>
        <v>1</v>
      </c>
      <c r="F379" s="197" t="s">
        <v>662</v>
      </c>
      <c r="G379" s="197" t="s">
        <v>275</v>
      </c>
      <c r="H379" s="197" t="s">
        <v>217</v>
      </c>
      <c r="I379" s="182">
        <v>44476.632395833331</v>
      </c>
      <c r="J379" s="189" t="s">
        <v>121</v>
      </c>
      <c r="K379" s="189" t="s">
        <v>122</v>
      </c>
      <c r="L379" s="190" t="s">
        <v>121</v>
      </c>
      <c r="M379" s="190" t="s">
        <v>122</v>
      </c>
      <c r="N379" s="191">
        <v>2.3639999999999999</v>
      </c>
      <c r="O379" s="192" t="s">
        <v>121</v>
      </c>
      <c r="P379" s="192" t="s">
        <v>122</v>
      </c>
      <c r="Q379" s="193">
        <v>2.2890000000000001</v>
      </c>
      <c r="R379" s="172" t="str">
        <f t="shared" si="69"/>
        <v>A</v>
      </c>
      <c r="S379" s="175">
        <f t="shared" si="70"/>
        <v>1</v>
      </c>
      <c r="T379" s="175">
        <f t="shared" si="71"/>
        <v>1</v>
      </c>
      <c r="U379" s="175">
        <f t="shared" si="72"/>
        <v>0</v>
      </c>
      <c r="V379" s="179" t="str">
        <f t="shared" si="73"/>
        <v>Procambarus clarkii</v>
      </c>
      <c r="W379" s="179" t="str">
        <f t="shared" si="74"/>
        <v>Procambarus clarkii</v>
      </c>
      <c r="X379" s="175">
        <f t="shared" si="75"/>
        <v>0</v>
      </c>
      <c r="Y379" s="175">
        <f t="shared" si="76"/>
        <v>0</v>
      </c>
      <c r="Z379" s="175">
        <f t="shared" si="77"/>
        <v>0</v>
      </c>
      <c r="AA379" s="175">
        <f t="shared" si="78"/>
        <v>0</v>
      </c>
    </row>
    <row r="380" spans="4:27" ht="15" customHeight="1" x14ac:dyDescent="0.25">
      <c r="D380" s="177">
        <v>1</v>
      </c>
      <c r="E380" s="177">
        <f t="shared" si="68"/>
        <v>1</v>
      </c>
      <c r="F380" s="197" t="s">
        <v>663</v>
      </c>
      <c r="G380" s="197" t="s">
        <v>275</v>
      </c>
      <c r="H380" s="197" t="s">
        <v>217</v>
      </c>
      <c r="I380" s="182">
        <v>44476.632777777777</v>
      </c>
      <c r="J380" s="189" t="s">
        <v>121</v>
      </c>
      <c r="K380" s="189" t="s">
        <v>122</v>
      </c>
      <c r="L380" s="190" t="s">
        <v>121</v>
      </c>
      <c r="M380" s="190" t="s">
        <v>122</v>
      </c>
      <c r="N380" s="191">
        <v>2.4889999999999999</v>
      </c>
      <c r="O380" s="192" t="s">
        <v>121</v>
      </c>
      <c r="P380" s="192" t="s">
        <v>122</v>
      </c>
      <c r="Q380" s="193">
        <v>2.335</v>
      </c>
      <c r="R380" s="172" t="str">
        <f t="shared" si="69"/>
        <v>A</v>
      </c>
      <c r="S380" s="175">
        <f t="shared" si="70"/>
        <v>1</v>
      </c>
      <c r="T380" s="175">
        <f t="shared" si="71"/>
        <v>1</v>
      </c>
      <c r="U380" s="175">
        <f t="shared" si="72"/>
        <v>0</v>
      </c>
      <c r="V380" s="179" t="str">
        <f t="shared" si="73"/>
        <v>Procambarus clarkii</v>
      </c>
      <c r="W380" s="179" t="str">
        <f t="shared" si="74"/>
        <v>Procambarus clarkii</v>
      </c>
      <c r="X380" s="175">
        <f t="shared" si="75"/>
        <v>0</v>
      </c>
      <c r="Y380" s="175">
        <f t="shared" si="76"/>
        <v>0</v>
      </c>
      <c r="Z380" s="175">
        <f t="shared" si="77"/>
        <v>0</v>
      </c>
      <c r="AA380" s="175">
        <f t="shared" si="78"/>
        <v>0</v>
      </c>
    </row>
    <row r="381" spans="4:27" ht="15" customHeight="1" x14ac:dyDescent="0.25">
      <c r="D381" s="177">
        <v>1</v>
      </c>
      <c r="E381" s="177">
        <f t="shared" si="68"/>
        <v>1</v>
      </c>
      <c r="F381" s="197" t="s">
        <v>664</v>
      </c>
      <c r="G381" s="197" t="s">
        <v>275</v>
      </c>
      <c r="H381" s="197" t="s">
        <v>217</v>
      </c>
      <c r="I381" s="182">
        <v>44477.414409722223</v>
      </c>
      <c r="J381" s="189" t="s">
        <v>121</v>
      </c>
      <c r="K381" s="189" t="s">
        <v>122</v>
      </c>
      <c r="L381" s="190" t="s">
        <v>121</v>
      </c>
      <c r="M381" s="190" t="s">
        <v>122</v>
      </c>
      <c r="N381" s="191">
        <v>2.677</v>
      </c>
      <c r="O381" s="192" t="s">
        <v>121</v>
      </c>
      <c r="P381" s="192" t="s">
        <v>122</v>
      </c>
      <c r="Q381" s="193">
        <v>2.3540000000000001</v>
      </c>
      <c r="R381" s="172" t="str">
        <f t="shared" si="69"/>
        <v>A</v>
      </c>
      <c r="S381" s="175">
        <f t="shared" si="70"/>
        <v>1</v>
      </c>
      <c r="T381" s="175">
        <f t="shared" si="71"/>
        <v>1</v>
      </c>
      <c r="U381" s="175">
        <f t="shared" si="72"/>
        <v>0</v>
      </c>
      <c r="V381" s="179" t="str">
        <f t="shared" si="73"/>
        <v>Procambarus clarkii</v>
      </c>
      <c r="W381" s="179" t="str">
        <f t="shared" si="74"/>
        <v>Procambarus clarkii</v>
      </c>
      <c r="X381" s="175">
        <f t="shared" si="75"/>
        <v>0</v>
      </c>
      <c r="Y381" s="175">
        <f t="shared" si="76"/>
        <v>0</v>
      </c>
      <c r="Z381" s="175">
        <f t="shared" si="77"/>
        <v>0</v>
      </c>
      <c r="AA381" s="175">
        <f t="shared" si="78"/>
        <v>0</v>
      </c>
    </row>
    <row r="382" spans="4:27" ht="15" customHeight="1" x14ac:dyDescent="0.25">
      <c r="D382" s="177">
        <v>1</v>
      </c>
      <c r="E382" s="177">
        <f t="shared" si="68"/>
        <v>1</v>
      </c>
      <c r="F382" s="197" t="s">
        <v>665</v>
      </c>
      <c r="G382" s="197" t="s">
        <v>275</v>
      </c>
      <c r="H382" s="197" t="s">
        <v>217</v>
      </c>
      <c r="I382" s="182">
        <v>44477.414803240739</v>
      </c>
      <c r="J382" s="189" t="s">
        <v>121</v>
      </c>
      <c r="K382" s="189" t="s">
        <v>122</v>
      </c>
      <c r="L382" s="190" t="s">
        <v>121</v>
      </c>
      <c r="M382" s="190" t="s">
        <v>122</v>
      </c>
      <c r="N382" s="191">
        <v>2.5150000000000001</v>
      </c>
      <c r="O382" s="192" t="s">
        <v>121</v>
      </c>
      <c r="P382" s="192" t="s">
        <v>122</v>
      </c>
      <c r="Q382" s="193">
        <v>2.294</v>
      </c>
      <c r="R382" s="172" t="str">
        <f t="shared" si="69"/>
        <v>A</v>
      </c>
      <c r="S382" s="175">
        <f t="shared" si="70"/>
        <v>1</v>
      </c>
      <c r="T382" s="175">
        <f t="shared" si="71"/>
        <v>1</v>
      </c>
      <c r="U382" s="175">
        <f t="shared" si="72"/>
        <v>0</v>
      </c>
      <c r="V382" s="179" t="str">
        <f t="shared" si="73"/>
        <v>Procambarus clarkii</v>
      </c>
      <c r="W382" s="179" t="str">
        <f t="shared" si="74"/>
        <v>Procambarus clarkii</v>
      </c>
      <c r="X382" s="175">
        <f t="shared" si="75"/>
        <v>0</v>
      </c>
      <c r="Y382" s="175">
        <f t="shared" si="76"/>
        <v>0</v>
      </c>
      <c r="Z382" s="175">
        <f t="shared" si="77"/>
        <v>0</v>
      </c>
      <c r="AA382" s="175">
        <f t="shared" si="78"/>
        <v>0</v>
      </c>
    </row>
    <row r="383" spans="4:27" ht="15" customHeight="1" x14ac:dyDescent="0.25">
      <c r="D383" s="177">
        <v>1</v>
      </c>
      <c r="E383" s="177">
        <f t="shared" si="68"/>
        <v>1</v>
      </c>
      <c r="F383" s="197" t="s">
        <v>666</v>
      </c>
      <c r="G383" s="197" t="s">
        <v>275</v>
      </c>
      <c r="H383" s="197" t="s">
        <v>217</v>
      </c>
      <c r="I383" s="182">
        <v>44477.415625000001</v>
      </c>
      <c r="J383" s="189" t="s">
        <v>121</v>
      </c>
      <c r="K383" s="189" t="s">
        <v>122</v>
      </c>
      <c r="L383" s="190" t="s">
        <v>121</v>
      </c>
      <c r="M383" s="190" t="s">
        <v>122</v>
      </c>
      <c r="N383" s="191">
        <v>2.5459999999999998</v>
      </c>
      <c r="O383" s="192" t="s">
        <v>121</v>
      </c>
      <c r="P383" s="192" t="s">
        <v>122</v>
      </c>
      <c r="Q383" s="193">
        <v>2.1230000000000002</v>
      </c>
      <c r="R383" s="172" t="str">
        <f t="shared" si="69"/>
        <v>A</v>
      </c>
      <c r="S383" s="175">
        <f t="shared" si="70"/>
        <v>1</v>
      </c>
      <c r="T383" s="175">
        <f t="shared" si="71"/>
        <v>1</v>
      </c>
      <c r="U383" s="175">
        <f t="shared" si="72"/>
        <v>0</v>
      </c>
      <c r="V383" s="179" t="str">
        <f t="shared" si="73"/>
        <v>Procambarus clarkii</v>
      </c>
      <c r="W383" s="179" t="str">
        <f t="shared" si="74"/>
        <v>Procambarus clarkii</v>
      </c>
      <c r="X383" s="175">
        <f t="shared" si="75"/>
        <v>0</v>
      </c>
      <c r="Y383" s="175">
        <f t="shared" si="76"/>
        <v>0</v>
      </c>
      <c r="Z383" s="175">
        <f t="shared" si="77"/>
        <v>0</v>
      </c>
      <c r="AA383" s="175">
        <f t="shared" si="78"/>
        <v>0</v>
      </c>
    </row>
    <row r="384" spans="4:27" ht="15" customHeight="1" x14ac:dyDescent="0.25">
      <c r="D384" s="177">
        <v>1</v>
      </c>
      <c r="E384" s="177">
        <f t="shared" si="68"/>
        <v>1</v>
      </c>
      <c r="F384" s="197" t="s">
        <v>667</v>
      </c>
      <c r="G384" s="197" t="s">
        <v>277</v>
      </c>
      <c r="H384" s="197" t="s">
        <v>217</v>
      </c>
      <c r="I384" s="182">
        <v>44483.598298611112</v>
      </c>
      <c r="J384" s="189" t="s">
        <v>121</v>
      </c>
      <c r="K384" s="189" t="s">
        <v>122</v>
      </c>
      <c r="L384" s="190" t="s">
        <v>121</v>
      </c>
      <c r="M384" s="190" t="s">
        <v>122</v>
      </c>
      <c r="N384" s="191">
        <v>2.5169999999999999</v>
      </c>
      <c r="O384" s="192" t="s">
        <v>121</v>
      </c>
      <c r="P384" s="192" t="s">
        <v>122</v>
      </c>
      <c r="Q384" s="193">
        <v>2.3780000000000001</v>
      </c>
      <c r="R384" s="172" t="str">
        <f t="shared" si="69"/>
        <v>A</v>
      </c>
      <c r="S384" s="175">
        <f t="shared" si="70"/>
        <v>1</v>
      </c>
      <c r="T384" s="175">
        <f t="shared" si="71"/>
        <v>1</v>
      </c>
      <c r="U384" s="175">
        <f t="shared" si="72"/>
        <v>0</v>
      </c>
      <c r="V384" s="179" t="str">
        <f t="shared" si="73"/>
        <v>Procambarus clarkii</v>
      </c>
      <c r="W384" s="179" t="str">
        <f t="shared" si="74"/>
        <v>Procambarus clarkii</v>
      </c>
      <c r="X384" s="175">
        <f t="shared" si="75"/>
        <v>0</v>
      </c>
      <c r="Y384" s="175">
        <f t="shared" si="76"/>
        <v>0</v>
      </c>
      <c r="Z384" s="175">
        <f t="shared" si="77"/>
        <v>0</v>
      </c>
      <c r="AA384" s="175">
        <f t="shared" si="78"/>
        <v>0</v>
      </c>
    </row>
    <row r="385" spans="4:27" ht="15" customHeight="1" x14ac:dyDescent="0.25">
      <c r="D385" s="177">
        <v>1</v>
      </c>
      <c r="E385" s="177">
        <f t="shared" si="68"/>
        <v>1</v>
      </c>
      <c r="F385" s="197" t="s">
        <v>668</v>
      </c>
      <c r="G385" s="197" t="s">
        <v>275</v>
      </c>
      <c r="H385" s="197" t="s">
        <v>217</v>
      </c>
      <c r="I385" s="182">
        <v>44477.416377314818</v>
      </c>
      <c r="J385" s="189" t="s">
        <v>121</v>
      </c>
      <c r="K385" s="189" t="s">
        <v>122</v>
      </c>
      <c r="L385" s="190" t="s">
        <v>121</v>
      </c>
      <c r="M385" s="190" t="s">
        <v>122</v>
      </c>
      <c r="N385" s="191">
        <v>2.621</v>
      </c>
      <c r="O385" s="192" t="s">
        <v>121</v>
      </c>
      <c r="P385" s="192" t="s">
        <v>122</v>
      </c>
      <c r="Q385" s="193">
        <v>2.5939999999999999</v>
      </c>
      <c r="R385" s="172" t="str">
        <f t="shared" si="69"/>
        <v>A</v>
      </c>
      <c r="S385" s="175">
        <f t="shared" si="70"/>
        <v>1</v>
      </c>
      <c r="T385" s="175">
        <f t="shared" si="71"/>
        <v>1</v>
      </c>
      <c r="U385" s="175">
        <f t="shared" si="72"/>
        <v>0</v>
      </c>
      <c r="V385" s="179" t="str">
        <f t="shared" si="73"/>
        <v>Procambarus clarkii</v>
      </c>
      <c r="W385" s="179" t="str">
        <f t="shared" si="74"/>
        <v>Procambarus clarkii</v>
      </c>
      <c r="X385" s="175">
        <f t="shared" si="75"/>
        <v>0</v>
      </c>
      <c r="Y385" s="175">
        <f t="shared" si="76"/>
        <v>0</v>
      </c>
      <c r="Z385" s="175">
        <f t="shared" si="77"/>
        <v>0</v>
      </c>
      <c r="AA385" s="175">
        <f t="shared" si="78"/>
        <v>0</v>
      </c>
    </row>
    <row r="386" spans="4:27" ht="15" customHeight="1" x14ac:dyDescent="0.25">
      <c r="D386" s="177">
        <v>1</v>
      </c>
      <c r="E386" s="177">
        <f t="shared" si="68"/>
        <v>1</v>
      </c>
      <c r="F386" s="197" t="s">
        <v>669</v>
      </c>
      <c r="G386" s="197" t="s">
        <v>275</v>
      </c>
      <c r="H386" s="197" t="s">
        <v>217</v>
      </c>
      <c r="I386" s="182">
        <v>44477.416574074072</v>
      </c>
      <c r="J386" s="189" t="s">
        <v>121</v>
      </c>
      <c r="K386" s="189" t="s">
        <v>122</v>
      </c>
      <c r="L386" s="190" t="s">
        <v>121</v>
      </c>
      <c r="M386" s="190" t="s">
        <v>122</v>
      </c>
      <c r="N386" s="191">
        <v>2.5619999999999998</v>
      </c>
      <c r="O386" s="192" t="s">
        <v>121</v>
      </c>
      <c r="P386" s="192" t="s">
        <v>122</v>
      </c>
      <c r="Q386" s="193">
        <v>2.56</v>
      </c>
      <c r="R386" s="172" t="str">
        <f t="shared" si="69"/>
        <v>A</v>
      </c>
      <c r="S386" s="175">
        <f t="shared" si="70"/>
        <v>1</v>
      </c>
      <c r="T386" s="175">
        <f t="shared" si="71"/>
        <v>1</v>
      </c>
      <c r="U386" s="175">
        <f t="shared" si="72"/>
        <v>0</v>
      </c>
      <c r="V386" s="179" t="str">
        <f t="shared" si="73"/>
        <v>Procambarus clarkii</v>
      </c>
      <c r="W386" s="179" t="str">
        <f t="shared" si="74"/>
        <v>Procambarus clarkii</v>
      </c>
      <c r="X386" s="175">
        <f t="shared" si="75"/>
        <v>0</v>
      </c>
      <c r="Y386" s="175">
        <f t="shared" si="76"/>
        <v>0</v>
      </c>
      <c r="Z386" s="175">
        <f t="shared" si="77"/>
        <v>0</v>
      </c>
      <c r="AA386" s="175">
        <f t="shared" si="78"/>
        <v>0</v>
      </c>
    </row>
    <row r="387" spans="4:27" ht="15" customHeight="1" x14ac:dyDescent="0.25">
      <c r="D387" s="177">
        <v>1</v>
      </c>
      <c r="E387" s="177">
        <f t="shared" si="68"/>
        <v>1</v>
      </c>
      <c r="F387" s="197" t="s">
        <v>670</v>
      </c>
      <c r="G387" s="197" t="s">
        <v>275</v>
      </c>
      <c r="H387" s="197" t="s">
        <v>217</v>
      </c>
      <c r="I387" s="182">
        <v>44477.417037037034</v>
      </c>
      <c r="J387" s="189" t="s">
        <v>121</v>
      </c>
      <c r="K387" s="189" t="s">
        <v>122</v>
      </c>
      <c r="L387" s="190" t="s">
        <v>121</v>
      </c>
      <c r="M387" s="190" t="s">
        <v>122</v>
      </c>
      <c r="N387" s="191">
        <v>2.5339999999999998</v>
      </c>
      <c r="O387" s="192" t="s">
        <v>121</v>
      </c>
      <c r="P387" s="192" t="s">
        <v>122</v>
      </c>
      <c r="Q387" s="193">
        <v>2.294</v>
      </c>
      <c r="R387" s="172" t="str">
        <f t="shared" si="69"/>
        <v>A</v>
      </c>
      <c r="S387" s="175">
        <f t="shared" si="70"/>
        <v>1</v>
      </c>
      <c r="T387" s="175">
        <f t="shared" si="71"/>
        <v>1</v>
      </c>
      <c r="U387" s="175">
        <f t="shared" si="72"/>
        <v>0</v>
      </c>
      <c r="V387" s="179" t="str">
        <f t="shared" si="73"/>
        <v>Procambarus clarkii</v>
      </c>
      <c r="W387" s="179" t="str">
        <f t="shared" si="74"/>
        <v>Procambarus clarkii</v>
      </c>
      <c r="X387" s="175">
        <f t="shared" si="75"/>
        <v>0</v>
      </c>
      <c r="Y387" s="175">
        <f t="shared" si="76"/>
        <v>0</v>
      </c>
      <c r="Z387" s="175">
        <f t="shared" si="77"/>
        <v>0</v>
      </c>
      <c r="AA387" s="175">
        <f t="shared" si="78"/>
        <v>0</v>
      </c>
    </row>
    <row r="388" spans="4:27" ht="15" customHeight="1" x14ac:dyDescent="0.25">
      <c r="D388" s="177">
        <v>1</v>
      </c>
      <c r="E388" s="177">
        <f t="shared" si="68"/>
        <v>1</v>
      </c>
      <c r="F388" s="197" t="s">
        <v>671</v>
      </c>
      <c r="G388" s="197" t="s">
        <v>275</v>
      </c>
      <c r="H388" s="197" t="s">
        <v>217</v>
      </c>
      <c r="I388" s="182">
        <v>44477.41747685185</v>
      </c>
      <c r="J388" s="189" t="s">
        <v>121</v>
      </c>
      <c r="K388" s="189" t="s">
        <v>122</v>
      </c>
      <c r="L388" s="190" t="s">
        <v>121</v>
      </c>
      <c r="M388" s="190" t="s">
        <v>122</v>
      </c>
      <c r="N388" s="191">
        <v>2.573</v>
      </c>
      <c r="O388" s="192" t="s">
        <v>121</v>
      </c>
      <c r="P388" s="192" t="s">
        <v>122</v>
      </c>
      <c r="Q388" s="193">
        <v>2.302</v>
      </c>
      <c r="R388" s="172" t="str">
        <f t="shared" si="69"/>
        <v>A</v>
      </c>
      <c r="S388" s="175">
        <f t="shared" si="70"/>
        <v>1</v>
      </c>
      <c r="T388" s="175">
        <f t="shared" si="71"/>
        <v>1</v>
      </c>
      <c r="U388" s="175">
        <f t="shared" si="72"/>
        <v>0</v>
      </c>
      <c r="V388" s="179" t="str">
        <f t="shared" si="73"/>
        <v>Procambarus clarkii</v>
      </c>
      <c r="W388" s="179" t="str">
        <f t="shared" si="74"/>
        <v>Procambarus clarkii</v>
      </c>
      <c r="X388" s="175">
        <f t="shared" si="75"/>
        <v>0</v>
      </c>
      <c r="Y388" s="175">
        <f t="shared" si="76"/>
        <v>0</v>
      </c>
      <c r="Z388" s="175">
        <f t="shared" si="77"/>
        <v>0</v>
      </c>
      <c r="AA388" s="175">
        <f t="shared" si="78"/>
        <v>0</v>
      </c>
    </row>
    <row r="389" spans="4:27" ht="15" customHeight="1" x14ac:dyDescent="0.25">
      <c r="D389" s="177">
        <v>1</v>
      </c>
      <c r="E389" s="177">
        <f t="shared" si="68"/>
        <v>1</v>
      </c>
      <c r="F389" s="197" t="s">
        <v>672</v>
      </c>
      <c r="G389" s="197" t="s">
        <v>275</v>
      </c>
      <c r="H389" s="197" t="s">
        <v>217</v>
      </c>
      <c r="I389" s="182">
        <v>44477.41778935185</v>
      </c>
      <c r="J389" s="189" t="s">
        <v>121</v>
      </c>
      <c r="K389" s="189" t="s">
        <v>122</v>
      </c>
      <c r="L389" s="190" t="s">
        <v>121</v>
      </c>
      <c r="M389" s="190" t="s">
        <v>122</v>
      </c>
      <c r="N389" s="191">
        <v>2.552</v>
      </c>
      <c r="O389" s="192" t="s">
        <v>121</v>
      </c>
      <c r="P389" s="192" t="s">
        <v>122</v>
      </c>
      <c r="Q389" s="193">
        <v>2.38</v>
      </c>
      <c r="R389" s="172" t="str">
        <f t="shared" si="69"/>
        <v>A</v>
      </c>
      <c r="S389" s="175">
        <f t="shared" si="70"/>
        <v>1</v>
      </c>
      <c r="T389" s="175">
        <f t="shared" si="71"/>
        <v>1</v>
      </c>
      <c r="U389" s="175">
        <f t="shared" si="72"/>
        <v>0</v>
      </c>
      <c r="V389" s="179" t="str">
        <f t="shared" si="73"/>
        <v>Procambarus clarkii</v>
      </c>
      <c r="W389" s="179" t="str">
        <f t="shared" si="74"/>
        <v>Procambarus clarkii</v>
      </c>
      <c r="X389" s="175">
        <f t="shared" si="75"/>
        <v>0</v>
      </c>
      <c r="Y389" s="175">
        <f t="shared" si="76"/>
        <v>0</v>
      </c>
      <c r="Z389" s="175">
        <f t="shared" si="77"/>
        <v>0</v>
      </c>
      <c r="AA389" s="175">
        <f t="shared" si="78"/>
        <v>0</v>
      </c>
    </row>
    <row r="390" spans="4:27" ht="15" customHeight="1" x14ac:dyDescent="0.25">
      <c r="D390" s="177">
        <v>1</v>
      </c>
      <c r="E390" s="177">
        <f t="shared" si="68"/>
        <v>1</v>
      </c>
      <c r="F390" s="197" t="s">
        <v>673</v>
      </c>
      <c r="G390" s="197" t="s">
        <v>275</v>
      </c>
      <c r="H390" s="197" t="s">
        <v>217</v>
      </c>
      <c r="I390" s="182">
        <v>44477.417974537035</v>
      </c>
      <c r="J390" s="189" t="s">
        <v>121</v>
      </c>
      <c r="K390" s="189" t="s">
        <v>122</v>
      </c>
      <c r="L390" s="190" t="s">
        <v>121</v>
      </c>
      <c r="M390" s="190" t="s">
        <v>122</v>
      </c>
      <c r="N390" s="191">
        <v>2.5099999999999998</v>
      </c>
      <c r="O390" s="192" t="s">
        <v>121</v>
      </c>
      <c r="P390" s="192" t="s">
        <v>122</v>
      </c>
      <c r="Q390" s="193">
        <v>2.4590000000000001</v>
      </c>
      <c r="R390" s="172" t="str">
        <f t="shared" si="69"/>
        <v>A</v>
      </c>
      <c r="S390" s="175">
        <f t="shared" si="70"/>
        <v>1</v>
      </c>
      <c r="T390" s="175">
        <f t="shared" si="71"/>
        <v>1</v>
      </c>
      <c r="U390" s="175">
        <f t="shared" si="72"/>
        <v>0</v>
      </c>
      <c r="V390" s="179" t="str">
        <f t="shared" si="73"/>
        <v>Procambarus clarkii</v>
      </c>
      <c r="W390" s="179" t="str">
        <f t="shared" si="74"/>
        <v>Procambarus clarkii</v>
      </c>
      <c r="X390" s="175">
        <f t="shared" si="75"/>
        <v>0</v>
      </c>
      <c r="Y390" s="175">
        <f t="shared" si="76"/>
        <v>0</v>
      </c>
      <c r="Z390" s="175">
        <f t="shared" si="77"/>
        <v>0</v>
      </c>
      <c r="AA390" s="175">
        <f t="shared" si="78"/>
        <v>0</v>
      </c>
    </row>
    <row r="391" spans="4:27" ht="15" customHeight="1" x14ac:dyDescent="0.25">
      <c r="D391" s="177">
        <v>1</v>
      </c>
      <c r="E391" s="177">
        <f t="shared" si="68"/>
        <v>1</v>
      </c>
      <c r="F391" s="197" t="s">
        <v>674</v>
      </c>
      <c r="G391" s="197" t="s">
        <v>275</v>
      </c>
      <c r="H391" s="197" t="s">
        <v>217</v>
      </c>
      <c r="I391" s="182">
        <v>44477.418344907404</v>
      </c>
      <c r="J391" s="189" t="s">
        <v>121</v>
      </c>
      <c r="K391" s="189" t="s">
        <v>122</v>
      </c>
      <c r="L391" s="190" t="s">
        <v>121</v>
      </c>
      <c r="M391" s="190" t="s">
        <v>122</v>
      </c>
      <c r="N391" s="191">
        <v>2.65</v>
      </c>
      <c r="O391" s="192" t="s">
        <v>121</v>
      </c>
      <c r="P391" s="192" t="s">
        <v>122</v>
      </c>
      <c r="Q391" s="193">
        <v>2.536</v>
      </c>
      <c r="R391" s="172" t="str">
        <f t="shared" si="69"/>
        <v>A</v>
      </c>
      <c r="S391" s="175">
        <f t="shared" si="70"/>
        <v>1</v>
      </c>
      <c r="T391" s="175">
        <f t="shared" si="71"/>
        <v>1</v>
      </c>
      <c r="U391" s="175">
        <f t="shared" si="72"/>
        <v>0</v>
      </c>
      <c r="V391" s="179" t="str">
        <f t="shared" si="73"/>
        <v>Procambarus clarkii</v>
      </c>
      <c r="W391" s="179" t="str">
        <f t="shared" si="74"/>
        <v>Procambarus clarkii</v>
      </c>
      <c r="X391" s="175">
        <f t="shared" si="75"/>
        <v>0</v>
      </c>
      <c r="Y391" s="175">
        <f t="shared" si="76"/>
        <v>0</v>
      </c>
      <c r="Z391" s="175">
        <f t="shared" si="77"/>
        <v>0</v>
      </c>
      <c r="AA391" s="175">
        <f t="shared" si="78"/>
        <v>0</v>
      </c>
    </row>
    <row r="392" spans="4:27" ht="15" customHeight="1" x14ac:dyDescent="0.25">
      <c r="D392" s="177">
        <v>1</v>
      </c>
      <c r="E392" s="177">
        <f t="shared" si="68"/>
        <v>1</v>
      </c>
      <c r="F392" s="197" t="s">
        <v>675</v>
      </c>
      <c r="G392" s="197" t="s">
        <v>275</v>
      </c>
      <c r="H392" s="197" t="s">
        <v>217</v>
      </c>
      <c r="I392" s="182">
        <v>44477.418912037036</v>
      </c>
      <c r="J392" s="189" t="s">
        <v>121</v>
      </c>
      <c r="K392" s="189" t="s">
        <v>122</v>
      </c>
      <c r="L392" s="190" t="s">
        <v>121</v>
      </c>
      <c r="M392" s="190" t="s">
        <v>122</v>
      </c>
      <c r="N392" s="191">
        <v>2.5579999999999998</v>
      </c>
      <c r="O392" s="192" t="s">
        <v>121</v>
      </c>
      <c r="P392" s="192" t="s">
        <v>122</v>
      </c>
      <c r="Q392" s="193">
        <v>2.4710000000000001</v>
      </c>
      <c r="R392" s="172" t="str">
        <f t="shared" si="69"/>
        <v>A</v>
      </c>
      <c r="S392" s="175">
        <f t="shared" si="70"/>
        <v>1</v>
      </c>
      <c r="T392" s="175">
        <f t="shared" si="71"/>
        <v>1</v>
      </c>
      <c r="U392" s="175">
        <f t="shared" si="72"/>
        <v>0</v>
      </c>
      <c r="V392" s="179" t="str">
        <f t="shared" si="73"/>
        <v>Procambarus clarkii</v>
      </c>
      <c r="W392" s="179" t="str">
        <f t="shared" si="74"/>
        <v>Procambarus clarkii</v>
      </c>
      <c r="X392" s="175">
        <f t="shared" si="75"/>
        <v>0</v>
      </c>
      <c r="Y392" s="175">
        <f t="shared" si="76"/>
        <v>0</v>
      </c>
      <c r="Z392" s="175">
        <f t="shared" si="77"/>
        <v>0</v>
      </c>
      <c r="AA392" s="175">
        <f t="shared" si="78"/>
        <v>0</v>
      </c>
    </row>
    <row r="393" spans="4:27" ht="15" customHeight="1" x14ac:dyDescent="0.25">
      <c r="D393" s="177">
        <v>1</v>
      </c>
      <c r="E393" s="177">
        <f t="shared" si="68"/>
        <v>1</v>
      </c>
      <c r="F393" s="197" t="s">
        <v>676</v>
      </c>
      <c r="G393" s="197" t="s">
        <v>275</v>
      </c>
      <c r="H393" s="197" t="s">
        <v>217</v>
      </c>
      <c r="I393" s="182">
        <v>44477.419224537036</v>
      </c>
      <c r="J393" s="189" t="s">
        <v>121</v>
      </c>
      <c r="K393" s="189" t="s">
        <v>122</v>
      </c>
      <c r="L393" s="190" t="s">
        <v>121</v>
      </c>
      <c r="M393" s="190" t="s">
        <v>122</v>
      </c>
      <c r="N393" s="191">
        <v>2.58</v>
      </c>
      <c r="O393" s="192" t="s">
        <v>121</v>
      </c>
      <c r="P393" s="192" t="s">
        <v>122</v>
      </c>
      <c r="Q393" s="193">
        <v>2.4889999999999999</v>
      </c>
      <c r="R393" s="172" t="str">
        <f t="shared" si="69"/>
        <v>A</v>
      </c>
      <c r="S393" s="175">
        <f t="shared" si="70"/>
        <v>1</v>
      </c>
      <c r="T393" s="175">
        <f t="shared" si="71"/>
        <v>1</v>
      </c>
      <c r="U393" s="175">
        <f t="shared" si="72"/>
        <v>0</v>
      </c>
      <c r="V393" s="179" t="str">
        <f t="shared" si="73"/>
        <v>Procambarus clarkii</v>
      </c>
      <c r="W393" s="179" t="str">
        <f t="shared" si="74"/>
        <v>Procambarus clarkii</v>
      </c>
      <c r="X393" s="175">
        <f t="shared" si="75"/>
        <v>0</v>
      </c>
      <c r="Y393" s="175">
        <f t="shared" si="76"/>
        <v>0</v>
      </c>
      <c r="Z393" s="175">
        <f t="shared" si="77"/>
        <v>0</v>
      </c>
      <c r="AA393" s="175">
        <f t="shared" si="78"/>
        <v>0</v>
      </c>
    </row>
    <row r="394" spans="4:27" ht="15" customHeight="1" x14ac:dyDescent="0.25">
      <c r="D394" s="177">
        <v>1</v>
      </c>
      <c r="E394" s="177">
        <f t="shared" si="68"/>
        <v>1</v>
      </c>
      <c r="F394" s="197" t="s">
        <v>677</v>
      </c>
      <c r="G394" s="197" t="s">
        <v>275</v>
      </c>
      <c r="H394" s="197" t="s">
        <v>217</v>
      </c>
      <c r="I394" s="182">
        <v>44477.420671296299</v>
      </c>
      <c r="J394" s="189" t="s">
        <v>121</v>
      </c>
      <c r="K394" s="189" t="s">
        <v>122</v>
      </c>
      <c r="L394" s="190" t="s">
        <v>121</v>
      </c>
      <c r="M394" s="190" t="s">
        <v>122</v>
      </c>
      <c r="N394" s="191">
        <v>2.5510000000000002</v>
      </c>
      <c r="O394" s="192" t="s">
        <v>121</v>
      </c>
      <c r="P394" s="192" t="s">
        <v>122</v>
      </c>
      <c r="Q394" s="193">
        <v>2.399</v>
      </c>
      <c r="R394" s="172" t="str">
        <f t="shared" si="69"/>
        <v>A</v>
      </c>
      <c r="S394" s="175">
        <f t="shared" si="70"/>
        <v>1</v>
      </c>
      <c r="T394" s="175">
        <f t="shared" si="71"/>
        <v>1</v>
      </c>
      <c r="U394" s="175">
        <f t="shared" si="72"/>
        <v>0</v>
      </c>
      <c r="V394" s="179" t="str">
        <f t="shared" si="73"/>
        <v>Procambarus clarkii</v>
      </c>
      <c r="W394" s="179" t="str">
        <f t="shared" si="74"/>
        <v>Procambarus clarkii</v>
      </c>
      <c r="X394" s="175">
        <f t="shared" si="75"/>
        <v>0</v>
      </c>
      <c r="Y394" s="175">
        <f t="shared" si="76"/>
        <v>0</v>
      </c>
      <c r="Z394" s="175">
        <f t="shared" si="77"/>
        <v>0</v>
      </c>
      <c r="AA394" s="175">
        <f t="shared" si="78"/>
        <v>0</v>
      </c>
    </row>
    <row r="395" spans="4:27" ht="15" customHeight="1" x14ac:dyDescent="0.25">
      <c r="D395" s="177">
        <v>1</v>
      </c>
      <c r="E395" s="177">
        <f t="shared" si="68"/>
        <v>1</v>
      </c>
      <c r="F395" s="197" t="s">
        <v>678</v>
      </c>
      <c r="G395" s="197" t="s">
        <v>275</v>
      </c>
      <c r="H395" s="197" t="s">
        <v>217</v>
      </c>
      <c r="I395" s="182">
        <v>44477.421180555553</v>
      </c>
      <c r="J395" s="189" t="s">
        <v>121</v>
      </c>
      <c r="K395" s="189" t="s">
        <v>122</v>
      </c>
      <c r="L395" s="190" t="s">
        <v>121</v>
      </c>
      <c r="M395" s="190" t="s">
        <v>122</v>
      </c>
      <c r="N395" s="191">
        <v>2.536</v>
      </c>
      <c r="O395" s="192" t="s">
        <v>121</v>
      </c>
      <c r="P395" s="192" t="s">
        <v>122</v>
      </c>
      <c r="Q395" s="193">
        <v>2.5049999999999999</v>
      </c>
      <c r="R395" s="172" t="str">
        <f t="shared" si="69"/>
        <v>A</v>
      </c>
      <c r="S395" s="175">
        <f t="shared" si="70"/>
        <v>1</v>
      </c>
      <c r="T395" s="175">
        <f t="shared" si="71"/>
        <v>1</v>
      </c>
      <c r="U395" s="175">
        <f t="shared" si="72"/>
        <v>0</v>
      </c>
      <c r="V395" s="179" t="str">
        <f t="shared" si="73"/>
        <v>Procambarus clarkii</v>
      </c>
      <c r="W395" s="179" t="str">
        <f t="shared" si="74"/>
        <v>Procambarus clarkii</v>
      </c>
      <c r="X395" s="175">
        <f t="shared" si="75"/>
        <v>0</v>
      </c>
      <c r="Y395" s="175">
        <f t="shared" si="76"/>
        <v>0</v>
      </c>
      <c r="Z395" s="175">
        <f t="shared" si="77"/>
        <v>0</v>
      </c>
      <c r="AA395" s="175">
        <f t="shared" si="78"/>
        <v>0</v>
      </c>
    </row>
    <row r="396" spans="4:27" ht="15" customHeight="1" x14ac:dyDescent="0.25">
      <c r="D396" s="177">
        <v>1</v>
      </c>
      <c r="E396" s="177">
        <f t="shared" si="68"/>
        <v>1</v>
      </c>
      <c r="F396" s="197" t="s">
        <v>679</v>
      </c>
      <c r="G396" s="197" t="s">
        <v>275</v>
      </c>
      <c r="H396" s="197" t="s">
        <v>217</v>
      </c>
      <c r="I396" s="182">
        <v>44477.421736111108</v>
      </c>
      <c r="J396" s="189" t="s">
        <v>121</v>
      </c>
      <c r="K396" s="189" t="s">
        <v>122</v>
      </c>
      <c r="L396" s="190" t="s">
        <v>121</v>
      </c>
      <c r="M396" s="190" t="s">
        <v>122</v>
      </c>
      <c r="N396" s="191">
        <v>2.4260000000000002</v>
      </c>
      <c r="O396" s="192" t="s">
        <v>121</v>
      </c>
      <c r="P396" s="192" t="s">
        <v>122</v>
      </c>
      <c r="Q396" s="193">
        <v>2.1800000000000002</v>
      </c>
      <c r="R396" s="172" t="str">
        <f t="shared" si="69"/>
        <v>A</v>
      </c>
      <c r="S396" s="175">
        <f t="shared" si="70"/>
        <v>1</v>
      </c>
      <c r="T396" s="175">
        <f t="shared" si="71"/>
        <v>1</v>
      </c>
      <c r="U396" s="175">
        <f t="shared" si="72"/>
        <v>0</v>
      </c>
      <c r="V396" s="179" t="str">
        <f t="shared" si="73"/>
        <v>Procambarus clarkii</v>
      </c>
      <c r="W396" s="179" t="str">
        <f t="shared" si="74"/>
        <v>Procambarus clarkii</v>
      </c>
      <c r="X396" s="175">
        <f t="shared" si="75"/>
        <v>0</v>
      </c>
      <c r="Y396" s="175">
        <f t="shared" si="76"/>
        <v>0</v>
      </c>
      <c r="Z396" s="175">
        <f t="shared" si="77"/>
        <v>0</v>
      </c>
      <c r="AA396" s="175">
        <f t="shared" si="78"/>
        <v>0</v>
      </c>
    </row>
    <row r="397" spans="4:27" ht="15" customHeight="1" x14ac:dyDescent="0.25">
      <c r="D397" s="177">
        <v>1</v>
      </c>
      <c r="E397" s="177">
        <f t="shared" si="68"/>
        <v>1</v>
      </c>
      <c r="F397" s="197" t="s">
        <v>680</v>
      </c>
      <c r="G397" s="197" t="s">
        <v>275</v>
      </c>
      <c r="H397" s="197" t="s">
        <v>217</v>
      </c>
      <c r="I397" s="182">
        <v>44477.421990740739</v>
      </c>
      <c r="J397" s="189" t="s">
        <v>121</v>
      </c>
      <c r="K397" s="189" t="s">
        <v>122</v>
      </c>
      <c r="L397" s="190" t="s">
        <v>121</v>
      </c>
      <c r="M397" s="190" t="s">
        <v>122</v>
      </c>
      <c r="N397" s="191">
        <v>2.4710000000000001</v>
      </c>
      <c r="O397" s="192" t="s">
        <v>121</v>
      </c>
      <c r="P397" s="192" t="s">
        <v>122</v>
      </c>
      <c r="Q397" s="193">
        <v>2.3879999999999999</v>
      </c>
      <c r="R397" s="172" t="str">
        <f t="shared" si="69"/>
        <v>A</v>
      </c>
      <c r="S397" s="175">
        <f t="shared" si="70"/>
        <v>1</v>
      </c>
      <c r="T397" s="175">
        <f t="shared" si="71"/>
        <v>1</v>
      </c>
      <c r="U397" s="175">
        <f t="shared" si="72"/>
        <v>0</v>
      </c>
      <c r="V397" s="179" t="str">
        <f t="shared" si="73"/>
        <v>Procambarus clarkii</v>
      </c>
      <c r="W397" s="179" t="str">
        <f t="shared" si="74"/>
        <v>Procambarus clarkii</v>
      </c>
      <c r="X397" s="175">
        <f t="shared" si="75"/>
        <v>0</v>
      </c>
      <c r="Y397" s="175">
        <f t="shared" si="76"/>
        <v>0</v>
      </c>
      <c r="Z397" s="175">
        <f t="shared" si="77"/>
        <v>0</v>
      </c>
      <c r="AA397" s="175">
        <f t="shared" si="78"/>
        <v>0</v>
      </c>
    </row>
    <row r="398" spans="4:27" ht="15" customHeight="1" x14ac:dyDescent="0.25">
      <c r="D398" s="177">
        <v>1</v>
      </c>
      <c r="E398" s="177">
        <f t="shared" si="68"/>
        <v>1</v>
      </c>
      <c r="F398" s="197" t="s">
        <v>681</v>
      </c>
      <c r="G398" s="197" t="s">
        <v>275</v>
      </c>
      <c r="H398" s="197" t="s">
        <v>217</v>
      </c>
      <c r="I398" s="182">
        <v>44477.422546296293</v>
      </c>
      <c r="J398" s="189" t="s">
        <v>121</v>
      </c>
      <c r="K398" s="189" t="s">
        <v>122</v>
      </c>
      <c r="L398" s="190" t="s">
        <v>121</v>
      </c>
      <c r="M398" s="190" t="s">
        <v>122</v>
      </c>
      <c r="N398" s="191">
        <v>2.444</v>
      </c>
      <c r="O398" s="192" t="s">
        <v>121</v>
      </c>
      <c r="P398" s="192" t="s">
        <v>122</v>
      </c>
      <c r="Q398" s="193">
        <v>2.3730000000000002</v>
      </c>
      <c r="R398" s="172" t="str">
        <f t="shared" si="69"/>
        <v>A</v>
      </c>
      <c r="S398" s="175">
        <f t="shared" si="70"/>
        <v>1</v>
      </c>
      <c r="T398" s="175">
        <f t="shared" si="71"/>
        <v>1</v>
      </c>
      <c r="U398" s="175">
        <f t="shared" si="72"/>
        <v>0</v>
      </c>
      <c r="V398" s="179" t="str">
        <f t="shared" si="73"/>
        <v>Procambarus clarkii</v>
      </c>
      <c r="W398" s="179" t="str">
        <f t="shared" si="74"/>
        <v>Procambarus clarkii</v>
      </c>
      <c r="X398" s="175">
        <f t="shared" si="75"/>
        <v>0</v>
      </c>
      <c r="Y398" s="175">
        <f t="shared" si="76"/>
        <v>0</v>
      </c>
      <c r="Z398" s="175">
        <f t="shared" si="77"/>
        <v>0</v>
      </c>
      <c r="AA398" s="175">
        <f t="shared" si="78"/>
        <v>0</v>
      </c>
    </row>
    <row r="399" spans="4:27" ht="15" customHeight="1" x14ac:dyDescent="0.25">
      <c r="D399" s="177">
        <v>1</v>
      </c>
      <c r="E399" s="177">
        <f t="shared" si="68"/>
        <v>1</v>
      </c>
      <c r="F399" s="197" t="s">
        <v>682</v>
      </c>
      <c r="G399" s="197" t="s">
        <v>216</v>
      </c>
      <c r="H399" s="197" t="s">
        <v>217</v>
      </c>
      <c r="I399" s="182">
        <v>42397.460648148146</v>
      </c>
      <c r="J399" s="189" t="s">
        <v>132</v>
      </c>
      <c r="K399" s="189" t="s">
        <v>133</v>
      </c>
      <c r="L399" s="190" t="s">
        <v>132</v>
      </c>
      <c r="M399" s="190" t="s">
        <v>133</v>
      </c>
      <c r="N399" s="191">
        <v>2.31</v>
      </c>
      <c r="O399" s="192" t="s">
        <v>132</v>
      </c>
      <c r="P399" s="192" t="s">
        <v>133</v>
      </c>
      <c r="Q399" s="193">
        <v>2.2410000000000001</v>
      </c>
      <c r="R399" s="172" t="str">
        <f t="shared" si="69"/>
        <v>A</v>
      </c>
      <c r="S399" s="175">
        <f t="shared" si="70"/>
        <v>1</v>
      </c>
      <c r="T399" s="175">
        <f t="shared" si="71"/>
        <v>1</v>
      </c>
      <c r="U399" s="175">
        <f t="shared" si="72"/>
        <v>0</v>
      </c>
      <c r="V399" s="179" t="str">
        <f t="shared" si="73"/>
        <v>Bos taurus</v>
      </c>
      <c r="W399" s="179" t="str">
        <f t="shared" si="74"/>
        <v>Bos taurus</v>
      </c>
      <c r="X399" s="175">
        <f t="shared" si="75"/>
        <v>0</v>
      </c>
      <c r="Y399" s="175">
        <f t="shared" si="76"/>
        <v>0</v>
      </c>
      <c r="Z399" s="175">
        <f t="shared" si="77"/>
        <v>0</v>
      </c>
      <c r="AA399" s="175">
        <f t="shared" si="78"/>
        <v>0</v>
      </c>
    </row>
    <row r="400" spans="4:27" ht="15" customHeight="1" x14ac:dyDescent="0.25">
      <c r="D400" s="177">
        <v>1</v>
      </c>
      <c r="E400" s="177">
        <f t="shared" si="68"/>
        <v>1</v>
      </c>
      <c r="F400" s="197" t="s">
        <v>683</v>
      </c>
      <c r="G400" s="197" t="s">
        <v>278</v>
      </c>
      <c r="H400" s="197" t="s">
        <v>217</v>
      </c>
      <c r="I400" s="182">
        <v>42530.322199074071</v>
      </c>
      <c r="J400" s="189" t="s">
        <v>132</v>
      </c>
      <c r="K400" s="189" t="s">
        <v>133</v>
      </c>
      <c r="L400" s="190" t="s">
        <v>132</v>
      </c>
      <c r="M400" s="190" t="s">
        <v>133</v>
      </c>
      <c r="N400" s="191">
        <v>2.1829999999999998</v>
      </c>
      <c r="O400" s="192" t="s">
        <v>132</v>
      </c>
      <c r="P400" s="192" t="s">
        <v>133</v>
      </c>
      <c r="Q400" s="193">
        <v>1.696</v>
      </c>
      <c r="R400" s="172" t="str">
        <f t="shared" si="69"/>
        <v>A</v>
      </c>
      <c r="S400" s="175">
        <f t="shared" si="70"/>
        <v>1</v>
      </c>
      <c r="T400" s="175">
        <f t="shared" si="71"/>
        <v>1</v>
      </c>
      <c r="U400" s="175">
        <f t="shared" si="72"/>
        <v>0</v>
      </c>
      <c r="V400" s="179" t="str">
        <f t="shared" si="73"/>
        <v>Bos taurus</v>
      </c>
      <c r="W400" s="179" t="str">
        <f t="shared" si="74"/>
        <v>Bos taurus</v>
      </c>
      <c r="X400" s="175">
        <f t="shared" si="75"/>
        <v>0</v>
      </c>
      <c r="Y400" s="175">
        <f t="shared" si="76"/>
        <v>0</v>
      </c>
      <c r="Z400" s="175">
        <f t="shared" si="77"/>
        <v>0</v>
      </c>
      <c r="AA400" s="175">
        <f t="shared" si="78"/>
        <v>0</v>
      </c>
    </row>
    <row r="401" spans="4:27" ht="15" customHeight="1" x14ac:dyDescent="0.25">
      <c r="D401" s="177">
        <v>1</v>
      </c>
      <c r="E401" s="177">
        <f t="shared" si="68"/>
        <v>1</v>
      </c>
      <c r="F401" s="197" t="s">
        <v>684</v>
      </c>
      <c r="G401" s="197" t="s">
        <v>216</v>
      </c>
      <c r="H401" s="197" t="s">
        <v>217</v>
      </c>
      <c r="I401" s="182">
        <v>42299.668240740742</v>
      </c>
      <c r="J401" s="189" t="s">
        <v>132</v>
      </c>
      <c r="K401" s="189" t="s">
        <v>133</v>
      </c>
      <c r="L401" s="190" t="s">
        <v>132</v>
      </c>
      <c r="M401" s="190" t="s">
        <v>133</v>
      </c>
      <c r="N401" s="191">
        <v>2.395</v>
      </c>
      <c r="O401" s="192" t="s">
        <v>132</v>
      </c>
      <c r="P401" s="192" t="s">
        <v>133</v>
      </c>
      <c r="Q401" s="193">
        <v>2.2589999999999999</v>
      </c>
      <c r="R401" s="172" t="str">
        <f t="shared" si="69"/>
        <v>A</v>
      </c>
      <c r="S401" s="175">
        <f t="shared" si="70"/>
        <v>1</v>
      </c>
      <c r="T401" s="175">
        <f t="shared" si="71"/>
        <v>1</v>
      </c>
      <c r="U401" s="175">
        <f t="shared" si="72"/>
        <v>0</v>
      </c>
      <c r="V401" s="179" t="str">
        <f t="shared" si="73"/>
        <v>Bos taurus</v>
      </c>
      <c r="W401" s="179" t="str">
        <f t="shared" si="74"/>
        <v>Bos taurus</v>
      </c>
      <c r="X401" s="175">
        <f t="shared" si="75"/>
        <v>0</v>
      </c>
      <c r="Y401" s="175">
        <f t="shared" si="76"/>
        <v>0</v>
      </c>
      <c r="Z401" s="175">
        <f t="shared" si="77"/>
        <v>0</v>
      </c>
      <c r="AA401" s="175">
        <f t="shared" si="78"/>
        <v>0</v>
      </c>
    </row>
    <row r="402" spans="4:27" ht="15" customHeight="1" x14ac:dyDescent="0.25">
      <c r="D402" s="177">
        <v>1</v>
      </c>
      <c r="E402" s="177">
        <f t="shared" si="68"/>
        <v>1</v>
      </c>
      <c r="F402" s="197" t="s">
        <v>685</v>
      </c>
      <c r="G402" s="197" t="s">
        <v>278</v>
      </c>
      <c r="H402" s="197" t="s">
        <v>217</v>
      </c>
      <c r="I402" s="182">
        <v>42306.711643518516</v>
      </c>
      <c r="J402" s="189" t="s">
        <v>132</v>
      </c>
      <c r="K402" s="189" t="s">
        <v>133</v>
      </c>
      <c r="L402" s="190" t="s">
        <v>132</v>
      </c>
      <c r="M402" s="190" t="s">
        <v>133</v>
      </c>
      <c r="N402" s="191">
        <v>2.1949999999999998</v>
      </c>
      <c r="O402" s="192" t="s">
        <v>132</v>
      </c>
      <c r="P402" s="192" t="s">
        <v>133</v>
      </c>
      <c r="Q402" s="193">
        <v>2.1819999999999999</v>
      </c>
      <c r="R402" s="172" t="str">
        <f t="shared" si="69"/>
        <v>A</v>
      </c>
      <c r="S402" s="175">
        <f t="shared" si="70"/>
        <v>1</v>
      </c>
      <c r="T402" s="175">
        <f t="shared" si="71"/>
        <v>1</v>
      </c>
      <c r="U402" s="175">
        <f t="shared" si="72"/>
        <v>0</v>
      </c>
      <c r="V402" s="179" t="str">
        <f t="shared" si="73"/>
        <v>Bos taurus</v>
      </c>
      <c r="W402" s="179" t="str">
        <f t="shared" si="74"/>
        <v>Bos taurus</v>
      </c>
      <c r="X402" s="175">
        <f t="shared" si="75"/>
        <v>0</v>
      </c>
      <c r="Y402" s="175">
        <f t="shared" si="76"/>
        <v>0</v>
      </c>
      <c r="Z402" s="175">
        <f t="shared" si="77"/>
        <v>0</v>
      </c>
      <c r="AA402" s="175">
        <f t="shared" si="78"/>
        <v>0</v>
      </c>
    </row>
    <row r="403" spans="4:27" ht="15" customHeight="1" x14ac:dyDescent="0.25">
      <c r="D403" s="177">
        <v>1</v>
      </c>
      <c r="E403" s="177">
        <f t="shared" si="68"/>
        <v>1</v>
      </c>
      <c r="F403" s="197" t="s">
        <v>686</v>
      </c>
      <c r="G403" s="197" t="s">
        <v>278</v>
      </c>
      <c r="H403" s="197" t="s">
        <v>217</v>
      </c>
      <c r="I403" s="182">
        <v>42306.713171296295</v>
      </c>
      <c r="J403" s="189" t="s">
        <v>132</v>
      </c>
      <c r="K403" s="189" t="s">
        <v>133</v>
      </c>
      <c r="L403" s="190" t="s">
        <v>132</v>
      </c>
      <c r="M403" s="190" t="s">
        <v>133</v>
      </c>
      <c r="N403" s="191">
        <v>2.12</v>
      </c>
      <c r="O403" s="192" t="s">
        <v>132</v>
      </c>
      <c r="P403" s="192" t="s">
        <v>133</v>
      </c>
      <c r="Q403" s="193">
        <v>2.0750000000000002</v>
      </c>
      <c r="R403" s="172" t="str">
        <f t="shared" si="69"/>
        <v>A</v>
      </c>
      <c r="S403" s="175">
        <f t="shared" si="70"/>
        <v>1</v>
      </c>
      <c r="T403" s="175">
        <f t="shared" si="71"/>
        <v>1</v>
      </c>
      <c r="U403" s="175">
        <f t="shared" si="72"/>
        <v>0</v>
      </c>
      <c r="V403" s="179" t="str">
        <f t="shared" si="73"/>
        <v>Bos taurus</v>
      </c>
      <c r="W403" s="179" t="str">
        <f t="shared" si="74"/>
        <v>Bos taurus</v>
      </c>
      <c r="X403" s="175">
        <f t="shared" si="75"/>
        <v>0</v>
      </c>
      <c r="Y403" s="175">
        <f t="shared" si="76"/>
        <v>0</v>
      </c>
      <c r="Z403" s="175">
        <f t="shared" si="77"/>
        <v>0</v>
      </c>
      <c r="AA403" s="175">
        <f t="shared" si="78"/>
        <v>0</v>
      </c>
    </row>
    <row r="404" spans="4:27" ht="15" customHeight="1" x14ac:dyDescent="0.25">
      <c r="D404" s="177">
        <v>1</v>
      </c>
      <c r="E404" s="177">
        <f t="shared" ref="E404:E467" si="79">D404*S404</f>
        <v>1</v>
      </c>
      <c r="F404" s="197" t="s">
        <v>687</v>
      </c>
      <c r="G404" s="197" t="s">
        <v>216</v>
      </c>
      <c r="H404" s="197" t="s">
        <v>217</v>
      </c>
      <c r="I404" s="182">
        <v>42397.462685185186</v>
      </c>
      <c r="J404" s="189" t="s">
        <v>132</v>
      </c>
      <c r="K404" s="189" t="s">
        <v>133</v>
      </c>
      <c r="L404" s="28" t="s">
        <v>132</v>
      </c>
      <c r="M404" s="28" t="s">
        <v>133</v>
      </c>
      <c r="N404" s="29">
        <v>2.2040000000000002</v>
      </c>
      <c r="O404" s="28" t="s">
        <v>132</v>
      </c>
      <c r="P404" s="28" t="s">
        <v>133</v>
      </c>
      <c r="Q404" s="29">
        <v>2.121</v>
      </c>
      <c r="R404" s="172" t="str">
        <f t="shared" ref="R404:R467" si="80">IF(OR(AND(N404&gt;=$B$20,Q404&lt;$B$21),AND(L404=O404,M404=P404,N404&gt;=$B$20,Q404&gt;=$B$20),AND(L404=O404,N404&gt;=$B$20,Q404&lt;2,Q404&gt;=$B$21)),"A",IF(OR(AND(N404&lt;$B$20,Q404&lt;$B$21),AND(L404=O404,OR(M404&lt;&gt;P404,M404=P404),N404&gt;=$B$21,Q404&gt;=$B$21)),"B",
IF(AND(L404&lt;&gt;O404,N404&gt;=$B$21,Q404&gt;=$B$21),"C",0)))</f>
        <v>A</v>
      </c>
      <c r="S404" s="175">
        <f t="shared" ref="S404:S467" si="81">1-U404+Z404</f>
        <v>1</v>
      </c>
      <c r="T404" s="175">
        <f t="shared" ref="T404:T467" si="82">IF(AND(L404=J404,M404=K404,N404&gt;=$B$20,R404="A"),1,0)</f>
        <v>1</v>
      </c>
      <c r="U404" s="175">
        <f t="shared" ref="U404:U467" si="83">IF(T404=1,0,1)</f>
        <v>0</v>
      </c>
      <c r="V404" s="179" t="str">
        <f t="shared" ref="V404:V467" si="84">L404&amp;" "&amp;M404</f>
        <v>Bos taurus</v>
      </c>
      <c r="W404" s="179" t="str">
        <f t="shared" ref="W404:W467" si="85">O404&amp;" "&amp;P404</f>
        <v>Bos taurus</v>
      </c>
      <c r="X404" s="175">
        <f t="shared" ref="X404:X467" si="86">IF(AND(V404=$B$1,N404&gt;=$B$20),1,0)</f>
        <v>0</v>
      </c>
      <c r="Y404" s="175">
        <f t="shared" ref="Y404:Y467" si="87">IF(AND(W404=$B$1,Q404&gt;=$B$20),1,0)</f>
        <v>0</v>
      </c>
      <c r="Z404" s="175">
        <f t="shared" ref="Z404:Z467" si="88">IF(AND(V404=$B$1,N404&gt;=$B$20,R404="A"),1,0)</f>
        <v>0</v>
      </c>
      <c r="AA404" s="175">
        <f t="shared" ref="AA404:AA467" si="89">IF(1-(X404+Y404)&gt;0,0,1)</f>
        <v>0</v>
      </c>
    </row>
    <row r="405" spans="4:27" ht="15" customHeight="1" x14ac:dyDescent="0.25">
      <c r="D405" s="177">
        <v>1</v>
      </c>
      <c r="E405" s="177">
        <f t="shared" si="79"/>
        <v>1</v>
      </c>
      <c r="F405" s="197" t="s">
        <v>688</v>
      </c>
      <c r="G405" s="197" t="s">
        <v>216</v>
      </c>
      <c r="H405" s="197" t="s">
        <v>217</v>
      </c>
      <c r="I405" s="182">
        <v>42398.686805555553</v>
      </c>
      <c r="J405" s="189" t="s">
        <v>132</v>
      </c>
      <c r="K405" s="189" t="s">
        <v>133</v>
      </c>
      <c r="L405" s="28" t="s">
        <v>132</v>
      </c>
      <c r="M405" s="28" t="s">
        <v>133</v>
      </c>
      <c r="N405" s="29">
        <v>2.2509999999999999</v>
      </c>
      <c r="O405" s="28" t="s">
        <v>132</v>
      </c>
      <c r="P405" s="28" t="s">
        <v>133</v>
      </c>
      <c r="Q405" s="29">
        <v>2.1019999999999999</v>
      </c>
      <c r="R405" s="172" t="str">
        <f t="shared" si="80"/>
        <v>A</v>
      </c>
      <c r="S405" s="175">
        <f t="shared" si="81"/>
        <v>1</v>
      </c>
      <c r="T405" s="175">
        <f t="shared" si="82"/>
        <v>1</v>
      </c>
      <c r="U405" s="175">
        <f t="shared" si="83"/>
        <v>0</v>
      </c>
      <c r="V405" s="179" t="str">
        <f t="shared" si="84"/>
        <v>Bos taurus</v>
      </c>
      <c r="W405" s="179" t="str">
        <f t="shared" si="85"/>
        <v>Bos taurus</v>
      </c>
      <c r="X405" s="175">
        <f t="shared" si="86"/>
        <v>0</v>
      </c>
      <c r="Y405" s="175">
        <f t="shared" si="87"/>
        <v>0</v>
      </c>
      <c r="Z405" s="175">
        <f t="shared" si="88"/>
        <v>0</v>
      </c>
      <c r="AA405" s="175">
        <f t="shared" si="89"/>
        <v>0</v>
      </c>
    </row>
    <row r="406" spans="4:27" ht="15" customHeight="1" x14ac:dyDescent="0.25">
      <c r="D406" s="177">
        <v>1</v>
      </c>
      <c r="E406" s="177">
        <f t="shared" si="79"/>
        <v>1</v>
      </c>
      <c r="F406" s="197" t="s">
        <v>689</v>
      </c>
      <c r="G406" s="197" t="s">
        <v>216</v>
      </c>
      <c r="H406" s="197" t="s">
        <v>217</v>
      </c>
      <c r="I406" s="182">
        <v>42398.687951388885</v>
      </c>
      <c r="J406" s="189" t="s">
        <v>132</v>
      </c>
      <c r="K406" s="189" t="s">
        <v>133</v>
      </c>
      <c r="L406" s="28" t="s">
        <v>132</v>
      </c>
      <c r="M406" s="28" t="s">
        <v>133</v>
      </c>
      <c r="N406" s="29">
        <v>2.3149999999999999</v>
      </c>
      <c r="O406" s="28" t="s">
        <v>132</v>
      </c>
      <c r="P406" s="28" t="s">
        <v>133</v>
      </c>
      <c r="Q406" s="29">
        <v>2.2949999999999999</v>
      </c>
      <c r="R406" s="172" t="str">
        <f t="shared" si="80"/>
        <v>A</v>
      </c>
      <c r="S406" s="175">
        <f t="shared" si="81"/>
        <v>1</v>
      </c>
      <c r="T406" s="175">
        <f t="shared" si="82"/>
        <v>1</v>
      </c>
      <c r="U406" s="175">
        <f t="shared" si="83"/>
        <v>0</v>
      </c>
      <c r="V406" s="179" t="str">
        <f t="shared" si="84"/>
        <v>Bos taurus</v>
      </c>
      <c r="W406" s="179" t="str">
        <f t="shared" si="85"/>
        <v>Bos taurus</v>
      </c>
      <c r="X406" s="175">
        <f t="shared" si="86"/>
        <v>0</v>
      </c>
      <c r="Y406" s="175">
        <f t="shared" si="87"/>
        <v>0</v>
      </c>
      <c r="Z406" s="175">
        <f t="shared" si="88"/>
        <v>0</v>
      </c>
      <c r="AA406" s="175">
        <f t="shared" si="89"/>
        <v>0</v>
      </c>
    </row>
    <row r="407" spans="4:27" ht="15" customHeight="1" x14ac:dyDescent="0.25">
      <c r="D407" s="177">
        <v>1</v>
      </c>
      <c r="E407" s="177">
        <f t="shared" si="79"/>
        <v>1</v>
      </c>
      <c r="F407" s="197" t="s">
        <v>690</v>
      </c>
      <c r="G407" s="197" t="s">
        <v>216</v>
      </c>
      <c r="H407" s="197" t="s">
        <v>217</v>
      </c>
      <c r="I407" s="182">
        <v>42423.731261574074</v>
      </c>
      <c r="J407" s="189" t="s">
        <v>132</v>
      </c>
      <c r="K407" s="189" t="s">
        <v>133</v>
      </c>
      <c r="L407" s="28" t="s">
        <v>132</v>
      </c>
      <c r="M407" s="28" t="s">
        <v>133</v>
      </c>
      <c r="N407" s="29">
        <v>2.004</v>
      </c>
      <c r="O407" s="28" t="s">
        <v>132</v>
      </c>
      <c r="P407" s="28" t="s">
        <v>133</v>
      </c>
      <c r="Q407" s="29">
        <v>1.893</v>
      </c>
      <c r="R407" s="172" t="str">
        <f t="shared" si="80"/>
        <v>A</v>
      </c>
      <c r="S407" s="175">
        <f t="shared" si="81"/>
        <v>1</v>
      </c>
      <c r="T407" s="175">
        <f t="shared" si="82"/>
        <v>1</v>
      </c>
      <c r="U407" s="175">
        <f t="shared" si="83"/>
        <v>0</v>
      </c>
      <c r="V407" s="179" t="str">
        <f t="shared" si="84"/>
        <v>Bos taurus</v>
      </c>
      <c r="W407" s="179" t="str">
        <f t="shared" si="85"/>
        <v>Bos taurus</v>
      </c>
      <c r="X407" s="175">
        <f t="shared" si="86"/>
        <v>0</v>
      </c>
      <c r="Y407" s="175">
        <f t="shared" si="87"/>
        <v>0</v>
      </c>
      <c r="Z407" s="175">
        <f t="shared" si="88"/>
        <v>0</v>
      </c>
      <c r="AA407" s="175">
        <f t="shared" si="89"/>
        <v>0</v>
      </c>
    </row>
    <row r="408" spans="4:27" ht="15" customHeight="1" x14ac:dyDescent="0.25">
      <c r="D408" s="177">
        <v>1</v>
      </c>
      <c r="E408" s="177">
        <f t="shared" si="79"/>
        <v>1</v>
      </c>
      <c r="F408" s="197" t="s">
        <v>691</v>
      </c>
      <c r="G408" s="197" t="s">
        <v>216</v>
      </c>
      <c r="H408" s="197" t="s">
        <v>217</v>
      </c>
      <c r="I408" s="182">
        <v>42423.734571759262</v>
      </c>
      <c r="J408" s="189" t="s">
        <v>132</v>
      </c>
      <c r="K408" s="189" t="s">
        <v>133</v>
      </c>
      <c r="L408" s="28" t="s">
        <v>132</v>
      </c>
      <c r="M408" s="28" t="s">
        <v>133</v>
      </c>
      <c r="N408" s="29">
        <v>2.3199999999999998</v>
      </c>
      <c r="O408" s="28" t="s">
        <v>132</v>
      </c>
      <c r="P408" s="28" t="s">
        <v>133</v>
      </c>
      <c r="Q408" s="29">
        <v>2.278</v>
      </c>
      <c r="R408" s="172" t="str">
        <f t="shared" si="80"/>
        <v>A</v>
      </c>
      <c r="S408" s="175">
        <f t="shared" si="81"/>
        <v>1</v>
      </c>
      <c r="T408" s="175">
        <f t="shared" si="82"/>
        <v>1</v>
      </c>
      <c r="U408" s="175">
        <f t="shared" si="83"/>
        <v>0</v>
      </c>
      <c r="V408" s="179" t="str">
        <f t="shared" si="84"/>
        <v>Bos taurus</v>
      </c>
      <c r="W408" s="179" t="str">
        <f t="shared" si="85"/>
        <v>Bos taurus</v>
      </c>
      <c r="X408" s="175">
        <f t="shared" si="86"/>
        <v>0</v>
      </c>
      <c r="Y408" s="175">
        <f t="shared" si="87"/>
        <v>0</v>
      </c>
      <c r="Z408" s="175">
        <f t="shared" si="88"/>
        <v>0</v>
      </c>
      <c r="AA408" s="175">
        <f t="shared" si="89"/>
        <v>0</v>
      </c>
    </row>
    <row r="409" spans="4:27" ht="15" customHeight="1" x14ac:dyDescent="0.25">
      <c r="D409" s="177">
        <v>1</v>
      </c>
      <c r="E409" s="177">
        <f t="shared" si="79"/>
        <v>1</v>
      </c>
      <c r="F409" s="197" t="s">
        <v>692</v>
      </c>
      <c r="G409" s="197" t="s">
        <v>216</v>
      </c>
      <c r="H409" s="197" t="s">
        <v>217</v>
      </c>
      <c r="I409" s="182">
        <v>42412.574363425927</v>
      </c>
      <c r="J409" s="189" t="s">
        <v>134</v>
      </c>
      <c r="K409" s="189" t="s">
        <v>135</v>
      </c>
      <c r="L409" s="28" t="s">
        <v>134</v>
      </c>
      <c r="M409" s="28" t="s">
        <v>135</v>
      </c>
      <c r="N409" s="29">
        <v>2.0369999999999999</v>
      </c>
      <c r="O409" s="28" t="s">
        <v>134</v>
      </c>
      <c r="P409" s="28" t="s">
        <v>136</v>
      </c>
      <c r="Q409" s="29">
        <v>1.9670000000000001</v>
      </c>
      <c r="R409" s="172" t="str">
        <f t="shared" si="80"/>
        <v>A</v>
      </c>
      <c r="S409" s="175">
        <f t="shared" si="81"/>
        <v>1</v>
      </c>
      <c r="T409" s="175">
        <f t="shared" si="82"/>
        <v>1</v>
      </c>
      <c r="U409" s="175">
        <f t="shared" si="83"/>
        <v>0</v>
      </c>
      <c r="V409" s="179" t="str">
        <f t="shared" si="84"/>
        <v>Capra aegagrus</v>
      </c>
      <c r="W409" s="179" t="str">
        <f t="shared" si="85"/>
        <v>Capra sibirica</v>
      </c>
      <c r="X409" s="175">
        <f t="shared" si="86"/>
        <v>0</v>
      </c>
      <c r="Y409" s="175">
        <f t="shared" si="87"/>
        <v>0</v>
      </c>
      <c r="Z409" s="175">
        <f t="shared" si="88"/>
        <v>0</v>
      </c>
      <c r="AA409" s="175">
        <f t="shared" si="89"/>
        <v>0</v>
      </c>
    </row>
    <row r="410" spans="4:27" ht="15" customHeight="1" x14ac:dyDescent="0.25">
      <c r="D410" s="177">
        <v>1</v>
      </c>
      <c r="E410" s="177">
        <f t="shared" si="79"/>
        <v>0</v>
      </c>
      <c r="F410" s="197" t="s">
        <v>693</v>
      </c>
      <c r="G410" s="197" t="s">
        <v>279</v>
      </c>
      <c r="H410" s="197" t="s">
        <v>217</v>
      </c>
      <c r="I410" s="182">
        <v>42508.317777777775</v>
      </c>
      <c r="J410" s="189" t="s">
        <v>134</v>
      </c>
      <c r="K410" s="189" t="s">
        <v>135</v>
      </c>
      <c r="L410" s="28" t="s">
        <v>134</v>
      </c>
      <c r="M410" s="28" t="s">
        <v>137</v>
      </c>
      <c r="N410" s="29">
        <v>2.17</v>
      </c>
      <c r="O410" s="28" t="s">
        <v>134</v>
      </c>
      <c r="P410" s="28" t="s">
        <v>135</v>
      </c>
      <c r="Q410" s="29">
        <v>1.988</v>
      </c>
      <c r="R410" s="172" t="str">
        <f t="shared" si="80"/>
        <v>A</v>
      </c>
      <c r="S410" s="175">
        <f t="shared" si="81"/>
        <v>0</v>
      </c>
      <c r="T410" s="175">
        <f t="shared" si="82"/>
        <v>0</v>
      </c>
      <c r="U410" s="175">
        <f t="shared" si="83"/>
        <v>1</v>
      </c>
      <c r="V410" s="179" t="str">
        <f t="shared" si="84"/>
        <v>Capra ibex</v>
      </c>
      <c r="W410" s="179" t="str">
        <f t="shared" si="85"/>
        <v>Capra aegagrus</v>
      </c>
      <c r="X410" s="175">
        <f t="shared" si="86"/>
        <v>0</v>
      </c>
      <c r="Y410" s="175">
        <f t="shared" si="87"/>
        <v>0</v>
      </c>
      <c r="Z410" s="175">
        <f t="shared" si="88"/>
        <v>0</v>
      </c>
      <c r="AA410" s="175">
        <f t="shared" si="89"/>
        <v>0</v>
      </c>
    </row>
    <row r="411" spans="4:27" ht="15" customHeight="1" x14ac:dyDescent="0.25">
      <c r="D411" s="177">
        <v>1</v>
      </c>
      <c r="E411" s="177">
        <f t="shared" si="79"/>
        <v>0</v>
      </c>
      <c r="F411" s="197" t="s">
        <v>694</v>
      </c>
      <c r="G411" s="197" t="s">
        <v>279</v>
      </c>
      <c r="H411" s="197" t="s">
        <v>217</v>
      </c>
      <c r="I411" s="182">
        <v>42625.41988425926</v>
      </c>
      <c r="J411" s="189" t="s">
        <v>134</v>
      </c>
      <c r="K411" s="189" t="s">
        <v>135</v>
      </c>
      <c r="L411" s="28" t="s">
        <v>134</v>
      </c>
      <c r="M411" s="28" t="s">
        <v>135</v>
      </c>
      <c r="N411" s="29">
        <v>2.2810000000000001</v>
      </c>
      <c r="O411" s="28" t="s">
        <v>134</v>
      </c>
      <c r="P411" s="28" t="s">
        <v>138</v>
      </c>
      <c r="Q411" s="29">
        <v>2.218</v>
      </c>
      <c r="R411" s="172" t="str">
        <f t="shared" si="80"/>
        <v>B</v>
      </c>
      <c r="S411" s="175">
        <f t="shared" si="81"/>
        <v>0</v>
      </c>
      <c r="T411" s="175">
        <f t="shared" si="82"/>
        <v>0</v>
      </c>
      <c r="U411" s="175">
        <f t="shared" si="83"/>
        <v>1</v>
      </c>
      <c r="V411" s="179" t="str">
        <f t="shared" si="84"/>
        <v>Capra aegagrus</v>
      </c>
      <c r="W411" s="179" t="str">
        <f t="shared" si="85"/>
        <v>Capra falconeri</v>
      </c>
      <c r="X411" s="175">
        <f t="shared" si="86"/>
        <v>0</v>
      </c>
      <c r="Y411" s="175">
        <f t="shared" si="87"/>
        <v>0</v>
      </c>
      <c r="Z411" s="175">
        <f t="shared" si="88"/>
        <v>0</v>
      </c>
      <c r="AA411" s="175">
        <f t="shared" si="89"/>
        <v>0</v>
      </c>
    </row>
    <row r="412" spans="4:27" ht="15" customHeight="1" x14ac:dyDescent="0.25">
      <c r="D412" s="177">
        <v>1</v>
      </c>
      <c r="E412" s="177">
        <f t="shared" si="79"/>
        <v>0</v>
      </c>
      <c r="F412" s="197" t="s">
        <v>695</v>
      </c>
      <c r="G412" s="197" t="s">
        <v>216</v>
      </c>
      <c r="H412" s="197" t="s">
        <v>217</v>
      </c>
      <c r="I412" s="182">
        <v>42412.571377314816</v>
      </c>
      <c r="J412" s="189" t="s">
        <v>134</v>
      </c>
      <c r="K412" s="189" t="s">
        <v>135</v>
      </c>
      <c r="L412" s="28" t="s">
        <v>134</v>
      </c>
      <c r="M412" s="28" t="s">
        <v>137</v>
      </c>
      <c r="N412" s="29">
        <v>2.2570000000000001</v>
      </c>
      <c r="O412" s="28" t="s">
        <v>134</v>
      </c>
      <c r="P412" s="28" t="s">
        <v>138</v>
      </c>
      <c r="Q412" s="29">
        <v>2.21</v>
      </c>
      <c r="R412" s="172" t="str">
        <f t="shared" si="80"/>
        <v>B</v>
      </c>
      <c r="S412" s="175">
        <f t="shared" si="81"/>
        <v>0</v>
      </c>
      <c r="T412" s="175">
        <f t="shared" si="82"/>
        <v>0</v>
      </c>
      <c r="U412" s="175">
        <f t="shared" si="83"/>
        <v>1</v>
      </c>
      <c r="V412" s="179" t="str">
        <f t="shared" si="84"/>
        <v>Capra ibex</v>
      </c>
      <c r="W412" s="179" t="str">
        <f t="shared" si="85"/>
        <v>Capra falconeri</v>
      </c>
      <c r="X412" s="175">
        <f t="shared" si="86"/>
        <v>0</v>
      </c>
      <c r="Y412" s="175">
        <f t="shared" si="87"/>
        <v>0</v>
      </c>
      <c r="Z412" s="175">
        <f t="shared" si="88"/>
        <v>0</v>
      </c>
      <c r="AA412" s="175">
        <f t="shared" si="89"/>
        <v>0</v>
      </c>
    </row>
    <row r="413" spans="4:27" ht="15" customHeight="1" x14ac:dyDescent="0.25">
      <c r="D413" s="177">
        <v>1</v>
      </c>
      <c r="E413" s="177">
        <f t="shared" si="79"/>
        <v>0</v>
      </c>
      <c r="F413" s="197" t="s">
        <v>696</v>
      </c>
      <c r="G413" s="197" t="s">
        <v>216</v>
      </c>
      <c r="H413" s="197" t="s">
        <v>217</v>
      </c>
      <c r="I413" s="182">
        <v>42416.606504629628</v>
      </c>
      <c r="J413" s="189" t="s">
        <v>134</v>
      </c>
      <c r="K413" s="189" t="s">
        <v>138</v>
      </c>
      <c r="L413" s="28" t="s">
        <v>134</v>
      </c>
      <c r="M413" s="28" t="s">
        <v>138</v>
      </c>
      <c r="N413" s="29">
        <v>2.6389999999999998</v>
      </c>
      <c r="O413" s="28" t="s">
        <v>134</v>
      </c>
      <c r="P413" s="28" t="s">
        <v>137</v>
      </c>
      <c r="Q413" s="29">
        <v>2.3439999999999999</v>
      </c>
      <c r="R413" s="172" t="str">
        <f t="shared" si="80"/>
        <v>B</v>
      </c>
      <c r="S413" s="175">
        <f t="shared" si="81"/>
        <v>0</v>
      </c>
      <c r="T413" s="175">
        <f t="shared" si="82"/>
        <v>0</v>
      </c>
      <c r="U413" s="175">
        <f t="shared" si="83"/>
        <v>1</v>
      </c>
      <c r="V413" s="179" t="str">
        <f t="shared" si="84"/>
        <v>Capra falconeri</v>
      </c>
      <c r="W413" s="179" t="str">
        <f t="shared" si="85"/>
        <v>Capra ibex</v>
      </c>
      <c r="X413" s="175">
        <f t="shared" si="86"/>
        <v>0</v>
      </c>
      <c r="Y413" s="175">
        <f t="shared" si="87"/>
        <v>0</v>
      </c>
      <c r="Z413" s="175">
        <f t="shared" si="88"/>
        <v>0</v>
      </c>
      <c r="AA413" s="175">
        <f t="shared" si="89"/>
        <v>0</v>
      </c>
    </row>
    <row r="414" spans="4:27" ht="15" customHeight="1" x14ac:dyDescent="0.25">
      <c r="D414" s="177">
        <v>1</v>
      </c>
      <c r="E414" s="177">
        <f t="shared" si="79"/>
        <v>1</v>
      </c>
      <c r="F414" s="197" t="s">
        <v>697</v>
      </c>
      <c r="G414" s="197" t="s">
        <v>279</v>
      </c>
      <c r="H414" s="197" t="s">
        <v>217</v>
      </c>
      <c r="I414" s="182">
        <v>42395.699212962965</v>
      </c>
      <c r="J414" s="189" t="s">
        <v>139</v>
      </c>
      <c r="K414" s="189" t="s">
        <v>140</v>
      </c>
      <c r="L414" s="28" t="s">
        <v>139</v>
      </c>
      <c r="M414" s="28" t="s">
        <v>140</v>
      </c>
      <c r="N414" s="29">
        <v>2.3580000000000001</v>
      </c>
      <c r="O414" s="28" t="s">
        <v>139</v>
      </c>
      <c r="P414" s="28" t="s">
        <v>140</v>
      </c>
      <c r="Q414" s="29">
        <v>2.2040000000000002</v>
      </c>
      <c r="R414" s="172" t="str">
        <f t="shared" si="80"/>
        <v>A</v>
      </c>
      <c r="S414" s="175">
        <f t="shared" si="81"/>
        <v>1</v>
      </c>
      <c r="T414" s="175">
        <f t="shared" si="82"/>
        <v>1</v>
      </c>
      <c r="U414" s="175">
        <f t="shared" si="83"/>
        <v>0</v>
      </c>
      <c r="V414" s="179" t="str">
        <f t="shared" si="84"/>
        <v>Ovis aries</v>
      </c>
      <c r="W414" s="179" t="str">
        <f t="shared" si="85"/>
        <v>Ovis aries</v>
      </c>
      <c r="X414" s="175">
        <f t="shared" si="86"/>
        <v>0</v>
      </c>
      <c r="Y414" s="175">
        <f t="shared" si="87"/>
        <v>0</v>
      </c>
      <c r="Z414" s="175">
        <f t="shared" si="88"/>
        <v>0</v>
      </c>
      <c r="AA414" s="175">
        <f t="shared" si="89"/>
        <v>0</v>
      </c>
    </row>
    <row r="415" spans="4:27" ht="15" customHeight="1" x14ac:dyDescent="0.25">
      <c r="D415" s="177">
        <v>1</v>
      </c>
      <c r="E415" s="177">
        <f t="shared" si="79"/>
        <v>0</v>
      </c>
      <c r="F415" s="197" t="s">
        <v>698</v>
      </c>
      <c r="G415" s="197" t="s">
        <v>279</v>
      </c>
      <c r="H415" s="197" t="s">
        <v>217</v>
      </c>
      <c r="I415" s="182">
        <v>42640.551446759258</v>
      </c>
      <c r="J415" s="189" t="s">
        <v>139</v>
      </c>
      <c r="K415" s="189" t="s">
        <v>140</v>
      </c>
      <c r="L415" s="28" t="s">
        <v>139</v>
      </c>
      <c r="M415" s="28" t="s">
        <v>140</v>
      </c>
      <c r="N415" s="29">
        <v>2.415</v>
      </c>
      <c r="O415" s="28" t="s">
        <v>134</v>
      </c>
      <c r="P415" s="28" t="s">
        <v>137</v>
      </c>
      <c r="Q415" s="29">
        <v>2.3090000000000002</v>
      </c>
      <c r="R415" s="172" t="str">
        <f t="shared" si="80"/>
        <v>C</v>
      </c>
      <c r="S415" s="175">
        <f t="shared" si="81"/>
        <v>0</v>
      </c>
      <c r="T415" s="175">
        <f t="shared" si="82"/>
        <v>0</v>
      </c>
      <c r="U415" s="175">
        <f t="shared" si="83"/>
        <v>1</v>
      </c>
      <c r="V415" s="179" t="str">
        <f t="shared" si="84"/>
        <v>Ovis aries</v>
      </c>
      <c r="W415" s="179" t="str">
        <f t="shared" si="85"/>
        <v>Capra ibex</v>
      </c>
      <c r="X415" s="175">
        <f t="shared" si="86"/>
        <v>0</v>
      </c>
      <c r="Y415" s="175">
        <f t="shared" si="87"/>
        <v>0</v>
      </c>
      <c r="Z415" s="175">
        <f t="shared" si="88"/>
        <v>0</v>
      </c>
      <c r="AA415" s="175">
        <f t="shared" si="89"/>
        <v>0</v>
      </c>
    </row>
    <row r="416" spans="4:27" ht="15" customHeight="1" x14ac:dyDescent="0.25">
      <c r="D416" s="177">
        <v>1</v>
      </c>
      <c r="E416" s="177">
        <f t="shared" si="79"/>
        <v>1</v>
      </c>
      <c r="F416" s="197" t="s">
        <v>699</v>
      </c>
      <c r="G416" s="197" t="s">
        <v>279</v>
      </c>
      <c r="H416" s="197" t="s">
        <v>217</v>
      </c>
      <c r="I416" s="182">
        <v>42508.426712962966</v>
      </c>
      <c r="J416" s="189" t="s">
        <v>139</v>
      </c>
      <c r="K416" s="189" t="s">
        <v>140</v>
      </c>
      <c r="L416" s="28" t="s">
        <v>139</v>
      </c>
      <c r="M416" s="28" t="s">
        <v>140</v>
      </c>
      <c r="N416" s="29">
        <v>2.1219999999999999</v>
      </c>
      <c r="O416" s="28" t="s">
        <v>139</v>
      </c>
      <c r="P416" s="28" t="s">
        <v>140</v>
      </c>
      <c r="Q416" s="29">
        <v>2.1160000000000001</v>
      </c>
      <c r="R416" s="172" t="str">
        <f t="shared" si="80"/>
        <v>A</v>
      </c>
      <c r="S416" s="175">
        <f t="shared" si="81"/>
        <v>1</v>
      </c>
      <c r="T416" s="175">
        <f t="shared" si="82"/>
        <v>1</v>
      </c>
      <c r="U416" s="175">
        <f t="shared" si="83"/>
        <v>0</v>
      </c>
      <c r="V416" s="179" t="str">
        <f t="shared" si="84"/>
        <v>Ovis aries</v>
      </c>
      <c r="W416" s="179" t="str">
        <f t="shared" si="85"/>
        <v>Ovis aries</v>
      </c>
      <c r="X416" s="175">
        <f t="shared" si="86"/>
        <v>0</v>
      </c>
      <c r="Y416" s="175">
        <f t="shared" si="87"/>
        <v>0</v>
      </c>
      <c r="Z416" s="175">
        <f t="shared" si="88"/>
        <v>0</v>
      </c>
      <c r="AA416" s="175">
        <f t="shared" si="89"/>
        <v>0</v>
      </c>
    </row>
    <row r="417" spans="4:27" ht="15" customHeight="1" x14ac:dyDescent="0.25">
      <c r="D417" s="177">
        <v>1</v>
      </c>
      <c r="E417" s="177">
        <f t="shared" si="79"/>
        <v>1</v>
      </c>
      <c r="F417" s="197" t="s">
        <v>700</v>
      </c>
      <c r="G417" s="197" t="s">
        <v>279</v>
      </c>
      <c r="H417" s="197" t="s">
        <v>217</v>
      </c>
      <c r="I417" s="182">
        <v>42585.575069444443</v>
      </c>
      <c r="J417" s="189" t="s">
        <v>139</v>
      </c>
      <c r="K417" s="189" t="s">
        <v>140</v>
      </c>
      <c r="L417" s="28" t="s">
        <v>139</v>
      </c>
      <c r="M417" s="28" t="s">
        <v>140</v>
      </c>
      <c r="N417" s="29">
        <v>2.0830000000000002</v>
      </c>
      <c r="O417" s="28" t="s">
        <v>139</v>
      </c>
      <c r="P417" s="28" t="s">
        <v>140</v>
      </c>
      <c r="Q417" s="29">
        <v>2.0640000000000001</v>
      </c>
      <c r="R417" s="172" t="str">
        <f t="shared" si="80"/>
        <v>A</v>
      </c>
      <c r="S417" s="175">
        <f t="shared" si="81"/>
        <v>1</v>
      </c>
      <c r="T417" s="175">
        <f t="shared" si="82"/>
        <v>1</v>
      </c>
      <c r="U417" s="175">
        <f t="shared" si="83"/>
        <v>0</v>
      </c>
      <c r="V417" s="179" t="str">
        <f t="shared" si="84"/>
        <v>Ovis aries</v>
      </c>
      <c r="W417" s="179" t="str">
        <f t="shared" si="85"/>
        <v>Ovis aries</v>
      </c>
      <c r="X417" s="175">
        <f t="shared" si="86"/>
        <v>0</v>
      </c>
      <c r="Y417" s="175">
        <f t="shared" si="87"/>
        <v>0</v>
      </c>
      <c r="Z417" s="175">
        <f t="shared" si="88"/>
        <v>0</v>
      </c>
      <c r="AA417" s="175">
        <f t="shared" si="89"/>
        <v>0</v>
      </c>
    </row>
    <row r="418" spans="4:27" ht="15" customHeight="1" x14ac:dyDescent="0.25">
      <c r="D418" s="177">
        <v>1</v>
      </c>
      <c r="E418" s="177">
        <f t="shared" si="79"/>
        <v>1</v>
      </c>
      <c r="F418" s="197" t="s">
        <v>701</v>
      </c>
      <c r="G418" s="197" t="s">
        <v>279</v>
      </c>
      <c r="H418" s="197" t="s">
        <v>217</v>
      </c>
      <c r="I418" s="182">
        <v>43280.321574074071</v>
      </c>
      <c r="J418" s="189" t="s">
        <v>139</v>
      </c>
      <c r="K418" s="189" t="s">
        <v>140</v>
      </c>
      <c r="L418" s="28" t="s">
        <v>139</v>
      </c>
      <c r="M418" s="28" t="s">
        <v>140</v>
      </c>
      <c r="N418" s="29">
        <v>2.3559999999999999</v>
      </c>
      <c r="O418" s="28" t="s">
        <v>139</v>
      </c>
      <c r="P418" s="28" t="s">
        <v>140</v>
      </c>
      <c r="Q418" s="29">
        <v>2.0939999999999999</v>
      </c>
      <c r="R418" s="172" t="str">
        <f t="shared" si="80"/>
        <v>A</v>
      </c>
      <c r="S418" s="175">
        <f t="shared" si="81"/>
        <v>1</v>
      </c>
      <c r="T418" s="175">
        <f t="shared" si="82"/>
        <v>1</v>
      </c>
      <c r="U418" s="175">
        <f t="shared" si="83"/>
        <v>0</v>
      </c>
      <c r="V418" s="179" t="str">
        <f t="shared" si="84"/>
        <v>Ovis aries</v>
      </c>
      <c r="W418" s="179" t="str">
        <f t="shared" si="85"/>
        <v>Ovis aries</v>
      </c>
      <c r="X418" s="175">
        <f t="shared" si="86"/>
        <v>0</v>
      </c>
      <c r="Y418" s="175">
        <f t="shared" si="87"/>
        <v>0</v>
      </c>
      <c r="Z418" s="175">
        <f t="shared" si="88"/>
        <v>0</v>
      </c>
      <c r="AA418" s="175">
        <f t="shared" si="89"/>
        <v>0</v>
      </c>
    </row>
    <row r="419" spans="4:27" ht="15" customHeight="1" x14ac:dyDescent="0.25">
      <c r="D419" s="177">
        <v>1</v>
      </c>
      <c r="E419" s="177">
        <f t="shared" si="79"/>
        <v>1</v>
      </c>
      <c r="F419" s="197" t="s">
        <v>702</v>
      </c>
      <c r="G419" s="197" t="s">
        <v>216</v>
      </c>
      <c r="H419" s="197" t="s">
        <v>217</v>
      </c>
      <c r="I419" s="182">
        <v>42417.48814814815</v>
      </c>
      <c r="J419" s="189" t="s">
        <v>141</v>
      </c>
      <c r="K419" s="189" t="s">
        <v>142</v>
      </c>
      <c r="L419" s="28" t="s">
        <v>141</v>
      </c>
      <c r="M419" s="28" t="s">
        <v>142</v>
      </c>
      <c r="N419" s="29">
        <v>2.6560000000000001</v>
      </c>
      <c r="O419" s="28" t="s">
        <v>141</v>
      </c>
      <c r="P419" s="28" t="s">
        <v>142</v>
      </c>
      <c r="Q419" s="29">
        <v>2.2959999999999998</v>
      </c>
      <c r="R419" s="172" t="str">
        <f t="shared" si="80"/>
        <v>A</v>
      </c>
      <c r="S419" s="175">
        <f t="shared" si="81"/>
        <v>1</v>
      </c>
      <c r="T419" s="175">
        <f t="shared" si="82"/>
        <v>1</v>
      </c>
      <c r="U419" s="175">
        <f t="shared" si="83"/>
        <v>0</v>
      </c>
      <c r="V419" s="179" t="str">
        <f t="shared" si="84"/>
        <v>Capreolus capreolus</v>
      </c>
      <c r="W419" s="179" t="str">
        <f t="shared" si="85"/>
        <v>Capreolus capreolus</v>
      </c>
      <c r="X419" s="175">
        <f t="shared" si="86"/>
        <v>0</v>
      </c>
      <c r="Y419" s="175">
        <f t="shared" si="87"/>
        <v>0</v>
      </c>
      <c r="Z419" s="175">
        <f t="shared" si="88"/>
        <v>0</v>
      </c>
      <c r="AA419" s="175">
        <f t="shared" si="89"/>
        <v>0</v>
      </c>
    </row>
    <row r="420" spans="4:27" ht="15" customHeight="1" x14ac:dyDescent="0.25">
      <c r="D420" s="177">
        <v>1</v>
      </c>
      <c r="E420" s="177">
        <f t="shared" si="79"/>
        <v>1</v>
      </c>
      <c r="F420" s="197" t="s">
        <v>703</v>
      </c>
      <c r="G420" s="197" t="s">
        <v>279</v>
      </c>
      <c r="H420" s="197" t="s">
        <v>217</v>
      </c>
      <c r="I420" s="182">
        <v>42507.507754629631</v>
      </c>
      <c r="J420" s="189" t="s">
        <v>141</v>
      </c>
      <c r="K420" s="189" t="s">
        <v>142</v>
      </c>
      <c r="L420" s="28" t="s">
        <v>141</v>
      </c>
      <c r="M420" s="28" t="s">
        <v>142</v>
      </c>
      <c r="N420" s="29">
        <v>2.2770000000000001</v>
      </c>
      <c r="O420" s="28" t="s">
        <v>141</v>
      </c>
      <c r="P420" s="28" t="s">
        <v>142</v>
      </c>
      <c r="Q420" s="29">
        <v>2.1709999999999998</v>
      </c>
      <c r="R420" s="172" t="str">
        <f t="shared" si="80"/>
        <v>A</v>
      </c>
      <c r="S420" s="175">
        <f t="shared" si="81"/>
        <v>1</v>
      </c>
      <c r="T420" s="175">
        <f t="shared" si="82"/>
        <v>1</v>
      </c>
      <c r="U420" s="175">
        <f t="shared" si="83"/>
        <v>0</v>
      </c>
      <c r="V420" s="179" t="str">
        <f t="shared" si="84"/>
        <v>Capreolus capreolus</v>
      </c>
      <c r="W420" s="179" t="str">
        <f t="shared" si="85"/>
        <v>Capreolus capreolus</v>
      </c>
      <c r="X420" s="175">
        <f t="shared" si="86"/>
        <v>0</v>
      </c>
      <c r="Y420" s="175">
        <f t="shared" si="87"/>
        <v>0</v>
      </c>
      <c r="Z420" s="175">
        <f t="shared" si="88"/>
        <v>0</v>
      </c>
      <c r="AA420" s="175">
        <f t="shared" si="89"/>
        <v>0</v>
      </c>
    </row>
    <row r="421" spans="4:27" ht="15" customHeight="1" x14ac:dyDescent="0.25">
      <c r="D421" s="177">
        <v>1</v>
      </c>
      <c r="E421" s="177">
        <f t="shared" si="79"/>
        <v>1</v>
      </c>
      <c r="F421" s="197" t="s">
        <v>704</v>
      </c>
      <c r="G421" s="197" t="s">
        <v>279</v>
      </c>
      <c r="H421" s="197" t="s">
        <v>217</v>
      </c>
      <c r="I421" s="182">
        <v>42507.513553240744</v>
      </c>
      <c r="J421" s="189" t="s">
        <v>141</v>
      </c>
      <c r="K421" s="189" t="s">
        <v>142</v>
      </c>
      <c r="L421" s="28" t="s">
        <v>141</v>
      </c>
      <c r="M421" s="28" t="s">
        <v>142</v>
      </c>
      <c r="N421" s="29">
        <v>2.214</v>
      </c>
      <c r="O421" s="28" t="s">
        <v>141</v>
      </c>
      <c r="P421" s="28" t="s">
        <v>142</v>
      </c>
      <c r="Q421" s="29">
        <v>2.1789999999999998</v>
      </c>
      <c r="R421" s="172" t="str">
        <f t="shared" si="80"/>
        <v>A</v>
      </c>
      <c r="S421" s="175">
        <f t="shared" si="81"/>
        <v>1</v>
      </c>
      <c r="T421" s="175">
        <f t="shared" si="82"/>
        <v>1</v>
      </c>
      <c r="U421" s="175">
        <f t="shared" si="83"/>
        <v>0</v>
      </c>
      <c r="V421" s="179" t="str">
        <f t="shared" si="84"/>
        <v>Capreolus capreolus</v>
      </c>
      <c r="W421" s="179" t="str">
        <f t="shared" si="85"/>
        <v>Capreolus capreolus</v>
      </c>
      <c r="X421" s="175">
        <f t="shared" si="86"/>
        <v>0</v>
      </c>
      <c r="Y421" s="175">
        <f t="shared" si="87"/>
        <v>0</v>
      </c>
      <c r="Z421" s="175">
        <f t="shared" si="88"/>
        <v>0</v>
      </c>
      <c r="AA421" s="175">
        <f t="shared" si="89"/>
        <v>0</v>
      </c>
    </row>
    <row r="422" spans="4:27" ht="15" customHeight="1" x14ac:dyDescent="0.25">
      <c r="D422" s="177">
        <v>1</v>
      </c>
      <c r="E422" s="177">
        <f t="shared" si="79"/>
        <v>1</v>
      </c>
      <c r="F422" s="197" t="s">
        <v>705</v>
      </c>
      <c r="G422" s="197" t="s">
        <v>279</v>
      </c>
      <c r="H422" s="197" t="s">
        <v>217</v>
      </c>
      <c r="I422" s="182">
        <v>42684.354675925926</v>
      </c>
      <c r="J422" s="189" t="s">
        <v>141</v>
      </c>
      <c r="K422" s="189" t="s">
        <v>142</v>
      </c>
      <c r="L422" s="28" t="s">
        <v>141</v>
      </c>
      <c r="M422" s="28" t="s">
        <v>142</v>
      </c>
      <c r="N422" s="29">
        <v>2.2400000000000002</v>
      </c>
      <c r="O422" s="28" t="s">
        <v>141</v>
      </c>
      <c r="P422" s="28" t="s">
        <v>142</v>
      </c>
      <c r="Q422" s="29">
        <v>2.117</v>
      </c>
      <c r="R422" s="172" t="str">
        <f t="shared" si="80"/>
        <v>A</v>
      </c>
      <c r="S422" s="175">
        <f t="shared" si="81"/>
        <v>1</v>
      </c>
      <c r="T422" s="175">
        <f t="shared" si="82"/>
        <v>1</v>
      </c>
      <c r="U422" s="175">
        <f t="shared" si="83"/>
        <v>0</v>
      </c>
      <c r="V422" s="179" t="str">
        <f t="shared" si="84"/>
        <v>Capreolus capreolus</v>
      </c>
      <c r="W422" s="179" t="str">
        <f t="shared" si="85"/>
        <v>Capreolus capreolus</v>
      </c>
      <c r="X422" s="175">
        <f t="shared" si="86"/>
        <v>0</v>
      </c>
      <c r="Y422" s="175">
        <f t="shared" si="87"/>
        <v>0</v>
      </c>
      <c r="Z422" s="175">
        <f t="shared" si="88"/>
        <v>0</v>
      </c>
      <c r="AA422" s="175">
        <f t="shared" si="89"/>
        <v>0</v>
      </c>
    </row>
    <row r="423" spans="4:27" ht="15" customHeight="1" x14ac:dyDescent="0.25">
      <c r="D423" s="177">
        <v>1</v>
      </c>
      <c r="E423" s="177">
        <f t="shared" si="79"/>
        <v>1</v>
      </c>
      <c r="F423" s="197" t="s">
        <v>706</v>
      </c>
      <c r="G423" s="197" t="s">
        <v>280</v>
      </c>
      <c r="H423" s="197" t="s">
        <v>217</v>
      </c>
      <c r="I423" s="182">
        <v>43803.434942129628</v>
      </c>
      <c r="J423" s="189" t="s">
        <v>141</v>
      </c>
      <c r="K423" s="189" t="s">
        <v>142</v>
      </c>
      <c r="L423" s="28" t="s">
        <v>141</v>
      </c>
      <c r="M423" s="28" t="s">
        <v>142</v>
      </c>
      <c r="N423" s="29">
        <v>2.3029999999999999</v>
      </c>
      <c r="O423" s="28" t="s">
        <v>141</v>
      </c>
      <c r="P423" s="28" t="s">
        <v>142</v>
      </c>
      <c r="Q423" s="29">
        <v>2.12</v>
      </c>
      <c r="R423" s="172" t="str">
        <f t="shared" si="80"/>
        <v>A</v>
      </c>
      <c r="S423" s="175">
        <f t="shared" si="81"/>
        <v>1</v>
      </c>
      <c r="T423" s="175">
        <f t="shared" si="82"/>
        <v>1</v>
      </c>
      <c r="U423" s="175">
        <f t="shared" si="83"/>
        <v>0</v>
      </c>
      <c r="V423" s="179" t="str">
        <f t="shared" si="84"/>
        <v>Capreolus capreolus</v>
      </c>
      <c r="W423" s="179" t="str">
        <f t="shared" si="85"/>
        <v>Capreolus capreolus</v>
      </c>
      <c r="X423" s="175">
        <f t="shared" si="86"/>
        <v>0</v>
      </c>
      <c r="Y423" s="175">
        <f t="shared" si="87"/>
        <v>0</v>
      </c>
      <c r="Z423" s="175">
        <f t="shared" si="88"/>
        <v>0</v>
      </c>
      <c r="AA423" s="175">
        <f t="shared" si="89"/>
        <v>0</v>
      </c>
    </row>
    <row r="424" spans="4:27" ht="15" customHeight="1" x14ac:dyDescent="0.25">
      <c r="D424" s="177">
        <v>1</v>
      </c>
      <c r="E424" s="177">
        <f t="shared" si="79"/>
        <v>1</v>
      </c>
      <c r="F424" s="197" t="s">
        <v>707</v>
      </c>
      <c r="G424" s="197" t="s">
        <v>281</v>
      </c>
      <c r="H424" s="197" t="s">
        <v>217</v>
      </c>
      <c r="I424" s="182">
        <v>42713.358495370368</v>
      </c>
      <c r="J424" s="189" t="s">
        <v>143</v>
      </c>
      <c r="K424" s="189" t="s">
        <v>144</v>
      </c>
      <c r="L424" s="28" t="s">
        <v>143</v>
      </c>
      <c r="M424" s="28" t="s">
        <v>144</v>
      </c>
      <c r="N424" s="29">
        <v>2.645</v>
      </c>
      <c r="O424" s="28" t="s">
        <v>143</v>
      </c>
      <c r="P424" s="28" t="s">
        <v>144</v>
      </c>
      <c r="Q424" s="29">
        <v>2.3639999999999999</v>
      </c>
      <c r="R424" s="172" t="str">
        <f t="shared" si="80"/>
        <v>A</v>
      </c>
      <c r="S424" s="175">
        <f t="shared" si="81"/>
        <v>1</v>
      </c>
      <c r="T424" s="175">
        <f t="shared" si="82"/>
        <v>1</v>
      </c>
      <c r="U424" s="175">
        <f t="shared" si="83"/>
        <v>0</v>
      </c>
      <c r="V424" s="179" t="str">
        <f t="shared" si="84"/>
        <v>Cervus elaphus</v>
      </c>
      <c r="W424" s="179" t="str">
        <f t="shared" si="85"/>
        <v>Cervus elaphus</v>
      </c>
      <c r="X424" s="175">
        <f t="shared" si="86"/>
        <v>0</v>
      </c>
      <c r="Y424" s="175">
        <f t="shared" si="87"/>
        <v>0</v>
      </c>
      <c r="Z424" s="175">
        <f t="shared" si="88"/>
        <v>0</v>
      </c>
      <c r="AA424" s="175">
        <f t="shared" si="89"/>
        <v>0</v>
      </c>
    </row>
    <row r="425" spans="4:27" ht="15" customHeight="1" x14ac:dyDescent="0.25">
      <c r="D425" s="177">
        <v>1</v>
      </c>
      <c r="E425" s="177">
        <f t="shared" si="79"/>
        <v>1</v>
      </c>
      <c r="F425" s="197" t="s">
        <v>708</v>
      </c>
      <c r="G425" s="197" t="s">
        <v>282</v>
      </c>
      <c r="H425" s="197" t="s">
        <v>217</v>
      </c>
      <c r="I425" s="182">
        <v>43004.296736111108</v>
      </c>
      <c r="J425" s="189" t="s">
        <v>143</v>
      </c>
      <c r="K425" s="189" t="s">
        <v>144</v>
      </c>
      <c r="L425" s="28" t="s">
        <v>143</v>
      </c>
      <c r="M425" s="28" t="s">
        <v>144</v>
      </c>
      <c r="N425" s="29">
        <v>2.379</v>
      </c>
      <c r="O425" s="28" t="s">
        <v>143</v>
      </c>
      <c r="P425" s="28" t="s">
        <v>144</v>
      </c>
      <c r="Q425" s="29">
        <v>2.2330000000000001</v>
      </c>
      <c r="R425" s="172" t="str">
        <f t="shared" si="80"/>
        <v>A</v>
      </c>
      <c r="S425" s="175">
        <f t="shared" si="81"/>
        <v>1</v>
      </c>
      <c r="T425" s="175">
        <f t="shared" si="82"/>
        <v>1</v>
      </c>
      <c r="U425" s="175">
        <f t="shared" si="83"/>
        <v>0</v>
      </c>
      <c r="V425" s="179" t="str">
        <f t="shared" si="84"/>
        <v>Cervus elaphus</v>
      </c>
      <c r="W425" s="179" t="str">
        <f t="shared" si="85"/>
        <v>Cervus elaphus</v>
      </c>
      <c r="X425" s="175">
        <f t="shared" si="86"/>
        <v>0</v>
      </c>
      <c r="Y425" s="175">
        <f t="shared" si="87"/>
        <v>0</v>
      </c>
      <c r="Z425" s="175">
        <f t="shared" si="88"/>
        <v>0</v>
      </c>
      <c r="AA425" s="175">
        <f t="shared" si="89"/>
        <v>0</v>
      </c>
    </row>
    <row r="426" spans="4:27" ht="15" customHeight="1" x14ac:dyDescent="0.25">
      <c r="D426" s="177">
        <v>1</v>
      </c>
      <c r="E426" s="177">
        <f t="shared" si="79"/>
        <v>1</v>
      </c>
      <c r="F426" s="197" t="s">
        <v>709</v>
      </c>
      <c r="G426" s="197" t="s">
        <v>275</v>
      </c>
      <c r="H426" s="197" t="s">
        <v>217</v>
      </c>
      <c r="I426" s="182">
        <v>43118.460925925923</v>
      </c>
      <c r="J426" s="189" t="s">
        <v>143</v>
      </c>
      <c r="K426" s="189" t="s">
        <v>144</v>
      </c>
      <c r="L426" s="28" t="s">
        <v>143</v>
      </c>
      <c r="M426" s="28" t="s">
        <v>144</v>
      </c>
      <c r="N426" s="29">
        <v>2.3079999999999998</v>
      </c>
      <c r="O426" s="28" t="s">
        <v>143</v>
      </c>
      <c r="P426" s="28" t="s">
        <v>144</v>
      </c>
      <c r="Q426" s="29">
        <v>2.258</v>
      </c>
      <c r="R426" s="172" t="str">
        <f t="shared" si="80"/>
        <v>A</v>
      </c>
      <c r="S426" s="175">
        <f t="shared" si="81"/>
        <v>1</v>
      </c>
      <c r="T426" s="175">
        <f t="shared" si="82"/>
        <v>1</v>
      </c>
      <c r="U426" s="175">
        <f t="shared" si="83"/>
        <v>0</v>
      </c>
      <c r="V426" s="179" t="str">
        <f t="shared" si="84"/>
        <v>Cervus elaphus</v>
      </c>
      <c r="W426" s="179" t="str">
        <f t="shared" si="85"/>
        <v>Cervus elaphus</v>
      </c>
      <c r="X426" s="175">
        <f t="shared" si="86"/>
        <v>0</v>
      </c>
      <c r="Y426" s="175">
        <f t="shared" si="87"/>
        <v>0</v>
      </c>
      <c r="Z426" s="175">
        <f t="shared" si="88"/>
        <v>0</v>
      </c>
      <c r="AA426" s="175">
        <f t="shared" si="89"/>
        <v>0</v>
      </c>
    </row>
    <row r="427" spans="4:27" ht="15" customHeight="1" x14ac:dyDescent="0.25">
      <c r="D427" s="177">
        <v>1</v>
      </c>
      <c r="E427" s="177">
        <f t="shared" si="79"/>
        <v>1</v>
      </c>
      <c r="F427" s="197" t="s">
        <v>710</v>
      </c>
      <c r="G427" s="197" t="s">
        <v>279</v>
      </c>
      <c r="H427" s="197" t="s">
        <v>217</v>
      </c>
      <c r="I427" s="182">
        <v>43760.551527777781</v>
      </c>
      <c r="J427" s="189" t="s">
        <v>143</v>
      </c>
      <c r="K427" s="189" t="s">
        <v>144</v>
      </c>
      <c r="L427" s="28" t="s">
        <v>143</v>
      </c>
      <c r="M427" s="28" t="s">
        <v>144</v>
      </c>
      <c r="N427" s="29">
        <v>2.327</v>
      </c>
      <c r="O427" s="28" t="s">
        <v>143</v>
      </c>
      <c r="P427" s="28" t="s">
        <v>144</v>
      </c>
      <c r="Q427" s="29">
        <v>1.96</v>
      </c>
      <c r="R427" s="172" t="str">
        <f t="shared" si="80"/>
        <v>A</v>
      </c>
      <c r="S427" s="175">
        <f t="shared" si="81"/>
        <v>1</v>
      </c>
      <c r="T427" s="175">
        <f t="shared" si="82"/>
        <v>1</v>
      </c>
      <c r="U427" s="175">
        <f t="shared" si="83"/>
        <v>0</v>
      </c>
      <c r="V427" s="179" t="str">
        <f t="shared" si="84"/>
        <v>Cervus elaphus</v>
      </c>
      <c r="W427" s="179" t="str">
        <f t="shared" si="85"/>
        <v>Cervus elaphus</v>
      </c>
      <c r="X427" s="175">
        <f t="shared" si="86"/>
        <v>0</v>
      </c>
      <c r="Y427" s="175">
        <f t="shared" si="87"/>
        <v>0</v>
      </c>
      <c r="Z427" s="175">
        <f t="shared" si="88"/>
        <v>0</v>
      </c>
      <c r="AA427" s="175">
        <f t="shared" si="89"/>
        <v>0</v>
      </c>
    </row>
    <row r="428" spans="4:27" ht="15" customHeight="1" x14ac:dyDescent="0.25">
      <c r="D428" s="177">
        <v>1</v>
      </c>
      <c r="E428" s="177">
        <f t="shared" si="79"/>
        <v>1</v>
      </c>
      <c r="F428" s="197" t="s">
        <v>711</v>
      </c>
      <c r="G428" s="197" t="s">
        <v>216</v>
      </c>
      <c r="H428" s="197" t="s">
        <v>283</v>
      </c>
      <c r="I428" s="182">
        <v>44173.39644675926</v>
      </c>
      <c r="J428" s="189" t="s">
        <v>143</v>
      </c>
      <c r="K428" s="189" t="s">
        <v>145</v>
      </c>
      <c r="L428" s="28" t="s">
        <v>143</v>
      </c>
      <c r="M428" s="28" t="s">
        <v>145</v>
      </c>
      <c r="N428" s="29">
        <v>2.7469999999999999</v>
      </c>
      <c r="O428" s="28" t="s">
        <v>143</v>
      </c>
      <c r="P428" s="28" t="s">
        <v>145</v>
      </c>
      <c r="Q428" s="29">
        <v>2.3940000000000001</v>
      </c>
      <c r="R428" s="172" t="str">
        <f t="shared" si="80"/>
        <v>A</v>
      </c>
      <c r="S428" s="175">
        <f t="shared" si="81"/>
        <v>1</v>
      </c>
      <c r="T428" s="175">
        <f t="shared" si="82"/>
        <v>1</v>
      </c>
      <c r="U428" s="175">
        <f t="shared" si="83"/>
        <v>0</v>
      </c>
      <c r="V428" s="179" t="str">
        <f t="shared" si="84"/>
        <v>Cervus nippon</v>
      </c>
      <c r="W428" s="179" t="str">
        <f t="shared" si="85"/>
        <v>Cervus nippon</v>
      </c>
      <c r="X428" s="175">
        <f t="shared" si="86"/>
        <v>0</v>
      </c>
      <c r="Y428" s="175">
        <f t="shared" si="87"/>
        <v>0</v>
      </c>
      <c r="Z428" s="175">
        <f t="shared" si="88"/>
        <v>0</v>
      </c>
      <c r="AA428" s="175">
        <f t="shared" si="89"/>
        <v>0</v>
      </c>
    </row>
    <row r="429" spans="4:27" ht="15" customHeight="1" x14ac:dyDescent="0.25">
      <c r="D429" s="177">
        <v>1</v>
      </c>
      <c r="E429" s="177">
        <f t="shared" si="79"/>
        <v>1</v>
      </c>
      <c r="F429" s="197" t="s">
        <v>712</v>
      </c>
      <c r="G429" s="197" t="s">
        <v>279</v>
      </c>
      <c r="H429" s="197" t="s">
        <v>217</v>
      </c>
      <c r="I429" s="182">
        <v>42409.597870370373</v>
      </c>
      <c r="J429" s="189" t="s">
        <v>146</v>
      </c>
      <c r="K429" s="189" t="s">
        <v>147</v>
      </c>
      <c r="L429" s="28" t="s">
        <v>146</v>
      </c>
      <c r="M429" s="28" t="s">
        <v>147</v>
      </c>
      <c r="N429" s="29">
        <v>2.2469999999999999</v>
      </c>
      <c r="O429" s="28" t="s">
        <v>146</v>
      </c>
      <c r="P429" s="28" t="s">
        <v>147</v>
      </c>
      <c r="Q429" s="29">
        <v>2.2360000000000002</v>
      </c>
      <c r="R429" s="172" t="str">
        <f t="shared" si="80"/>
        <v>A</v>
      </c>
      <c r="S429" s="175">
        <f t="shared" si="81"/>
        <v>1</v>
      </c>
      <c r="T429" s="175">
        <f t="shared" si="82"/>
        <v>1</v>
      </c>
      <c r="U429" s="175">
        <f t="shared" si="83"/>
        <v>0</v>
      </c>
      <c r="V429" s="179" t="str">
        <f t="shared" si="84"/>
        <v>Dama dama</v>
      </c>
      <c r="W429" s="179" t="str">
        <f t="shared" si="85"/>
        <v>Dama dama</v>
      </c>
      <c r="X429" s="175">
        <f t="shared" si="86"/>
        <v>0</v>
      </c>
      <c r="Y429" s="175">
        <f t="shared" si="87"/>
        <v>0</v>
      </c>
      <c r="Z429" s="175">
        <f t="shared" si="88"/>
        <v>0</v>
      </c>
      <c r="AA429" s="175">
        <f t="shared" si="89"/>
        <v>0</v>
      </c>
    </row>
    <row r="430" spans="4:27" ht="15" customHeight="1" x14ac:dyDescent="0.25">
      <c r="D430" s="177">
        <v>1</v>
      </c>
      <c r="E430" s="177">
        <f t="shared" si="79"/>
        <v>0</v>
      </c>
      <c r="F430" s="197" t="s">
        <v>713</v>
      </c>
      <c r="G430" s="197" t="s">
        <v>281</v>
      </c>
      <c r="H430" s="197" t="s">
        <v>217</v>
      </c>
      <c r="I430" s="182">
        <v>42732.388680555552</v>
      </c>
      <c r="J430" s="189" t="s">
        <v>146</v>
      </c>
      <c r="K430" s="189" t="s">
        <v>147</v>
      </c>
      <c r="L430" s="28" t="s">
        <v>146</v>
      </c>
      <c r="M430" s="28" t="s">
        <v>147</v>
      </c>
      <c r="N430" s="29">
        <v>2.2610000000000001</v>
      </c>
      <c r="O430" s="28" t="s">
        <v>141</v>
      </c>
      <c r="P430" s="28" t="s">
        <v>142</v>
      </c>
      <c r="Q430" s="29">
        <v>1.9990000000000001</v>
      </c>
      <c r="R430" s="172" t="str">
        <f t="shared" si="80"/>
        <v>C</v>
      </c>
      <c r="S430" s="175">
        <f t="shared" si="81"/>
        <v>0</v>
      </c>
      <c r="T430" s="175">
        <f t="shared" si="82"/>
        <v>0</v>
      </c>
      <c r="U430" s="175">
        <f t="shared" si="83"/>
        <v>1</v>
      </c>
      <c r="V430" s="179" t="str">
        <f t="shared" si="84"/>
        <v>Dama dama</v>
      </c>
      <c r="W430" s="179" t="str">
        <f t="shared" si="85"/>
        <v>Capreolus capreolus</v>
      </c>
      <c r="X430" s="175">
        <f t="shared" si="86"/>
        <v>0</v>
      </c>
      <c r="Y430" s="175">
        <f t="shared" si="87"/>
        <v>0</v>
      </c>
      <c r="Z430" s="175">
        <f t="shared" si="88"/>
        <v>0</v>
      </c>
      <c r="AA430" s="175">
        <f t="shared" si="89"/>
        <v>0</v>
      </c>
    </row>
    <row r="431" spans="4:27" ht="15" customHeight="1" x14ac:dyDescent="0.25">
      <c r="D431" s="177">
        <v>1</v>
      </c>
      <c r="E431" s="177">
        <f t="shared" si="79"/>
        <v>0</v>
      </c>
      <c r="F431" s="197" t="s">
        <v>714</v>
      </c>
      <c r="G431" s="197" t="s">
        <v>279</v>
      </c>
      <c r="H431" s="197" t="s">
        <v>217</v>
      </c>
      <c r="I431" s="182">
        <v>43172.482569444444</v>
      </c>
      <c r="J431" s="189" t="s">
        <v>146</v>
      </c>
      <c r="K431" s="189" t="s">
        <v>147</v>
      </c>
      <c r="L431" s="28" t="s">
        <v>146</v>
      </c>
      <c r="M431" s="28" t="s">
        <v>147</v>
      </c>
      <c r="N431" s="29">
        <v>2.2629999999999999</v>
      </c>
      <c r="O431" s="28" t="s">
        <v>143</v>
      </c>
      <c r="P431" s="28" t="s">
        <v>145</v>
      </c>
      <c r="Q431" s="29">
        <v>2.194</v>
      </c>
      <c r="R431" s="172" t="str">
        <f t="shared" si="80"/>
        <v>C</v>
      </c>
      <c r="S431" s="175">
        <f t="shared" si="81"/>
        <v>0</v>
      </c>
      <c r="T431" s="175">
        <f t="shared" si="82"/>
        <v>0</v>
      </c>
      <c r="U431" s="175">
        <f t="shared" si="83"/>
        <v>1</v>
      </c>
      <c r="V431" s="179" t="str">
        <f t="shared" si="84"/>
        <v>Dama dama</v>
      </c>
      <c r="W431" s="179" t="str">
        <f t="shared" si="85"/>
        <v>Cervus nippon</v>
      </c>
      <c r="X431" s="175">
        <f t="shared" si="86"/>
        <v>0</v>
      </c>
      <c r="Y431" s="175">
        <f t="shared" si="87"/>
        <v>0</v>
      </c>
      <c r="Z431" s="175">
        <f t="shared" si="88"/>
        <v>0</v>
      </c>
      <c r="AA431" s="175">
        <f t="shared" si="89"/>
        <v>0</v>
      </c>
    </row>
    <row r="432" spans="4:27" ht="15" customHeight="1" x14ac:dyDescent="0.25">
      <c r="D432" s="177">
        <v>1</v>
      </c>
      <c r="E432" s="177">
        <f t="shared" si="79"/>
        <v>1</v>
      </c>
      <c r="F432" s="197" t="s">
        <v>715</v>
      </c>
      <c r="G432" s="197" t="s">
        <v>279</v>
      </c>
      <c r="H432" s="197" t="s">
        <v>217</v>
      </c>
      <c r="I432" s="182">
        <v>43760.553055555552</v>
      </c>
      <c r="J432" s="189" t="s">
        <v>146</v>
      </c>
      <c r="K432" s="189" t="s">
        <v>147</v>
      </c>
      <c r="L432" s="28" t="s">
        <v>146</v>
      </c>
      <c r="M432" s="28" t="s">
        <v>147</v>
      </c>
      <c r="N432" s="29">
        <v>2.3450000000000002</v>
      </c>
      <c r="O432" s="28" t="s">
        <v>146</v>
      </c>
      <c r="P432" s="28" t="s">
        <v>147</v>
      </c>
      <c r="Q432" s="29">
        <v>2.274</v>
      </c>
      <c r="R432" s="172" t="str">
        <f t="shared" si="80"/>
        <v>A</v>
      </c>
      <c r="S432" s="175">
        <f t="shared" si="81"/>
        <v>1</v>
      </c>
      <c r="T432" s="175">
        <f t="shared" si="82"/>
        <v>1</v>
      </c>
      <c r="U432" s="175">
        <f t="shared" si="83"/>
        <v>0</v>
      </c>
      <c r="V432" s="179" t="str">
        <f t="shared" si="84"/>
        <v>Dama dama</v>
      </c>
      <c r="W432" s="179" t="str">
        <f t="shared" si="85"/>
        <v>Dama dama</v>
      </c>
      <c r="X432" s="175">
        <f t="shared" si="86"/>
        <v>0</v>
      </c>
      <c r="Y432" s="175">
        <f t="shared" si="87"/>
        <v>0</v>
      </c>
      <c r="Z432" s="175">
        <f t="shared" si="88"/>
        <v>0</v>
      </c>
      <c r="AA432" s="175">
        <f t="shared" si="89"/>
        <v>0</v>
      </c>
    </row>
    <row r="433" spans="4:27" ht="15" customHeight="1" x14ac:dyDescent="0.25">
      <c r="D433" s="177">
        <v>1</v>
      </c>
      <c r="E433" s="177">
        <f t="shared" si="79"/>
        <v>0</v>
      </c>
      <c r="F433" s="197" t="s">
        <v>716</v>
      </c>
      <c r="G433" s="197" t="s">
        <v>216</v>
      </c>
      <c r="H433" s="197" t="s">
        <v>217</v>
      </c>
      <c r="I433" s="182">
        <v>43788.660879629628</v>
      </c>
      <c r="J433" s="189" t="s">
        <v>146</v>
      </c>
      <c r="K433" s="189" t="s">
        <v>147</v>
      </c>
      <c r="L433" s="28" t="s">
        <v>146</v>
      </c>
      <c r="M433" s="28" t="s">
        <v>147</v>
      </c>
      <c r="N433" s="29">
        <v>2.0579999999999998</v>
      </c>
      <c r="O433" s="28" t="s">
        <v>148</v>
      </c>
      <c r="P433" s="28" t="s">
        <v>149</v>
      </c>
      <c r="Q433" s="29">
        <v>1.901</v>
      </c>
      <c r="R433" s="172" t="str">
        <f t="shared" si="80"/>
        <v>C</v>
      </c>
      <c r="S433" s="175">
        <f t="shared" si="81"/>
        <v>0</v>
      </c>
      <c r="T433" s="175">
        <f t="shared" si="82"/>
        <v>0</v>
      </c>
      <c r="U433" s="175">
        <f t="shared" si="83"/>
        <v>1</v>
      </c>
      <c r="V433" s="179" t="str">
        <f t="shared" si="84"/>
        <v>Dama dama</v>
      </c>
      <c r="W433" s="179" t="str">
        <f t="shared" si="85"/>
        <v>Axis axis</v>
      </c>
      <c r="X433" s="175">
        <f t="shared" si="86"/>
        <v>0</v>
      </c>
      <c r="Y433" s="175">
        <f t="shared" si="87"/>
        <v>0</v>
      </c>
      <c r="Z433" s="175">
        <f t="shared" si="88"/>
        <v>0</v>
      </c>
      <c r="AA433" s="175">
        <f t="shared" si="89"/>
        <v>0</v>
      </c>
    </row>
    <row r="434" spans="4:27" ht="15" customHeight="1" x14ac:dyDescent="0.25">
      <c r="D434" s="177">
        <v>1</v>
      </c>
      <c r="E434" s="177">
        <f t="shared" si="79"/>
        <v>1</v>
      </c>
      <c r="F434" s="197" t="s">
        <v>717</v>
      </c>
      <c r="G434" s="197" t="s">
        <v>279</v>
      </c>
      <c r="H434" s="197" t="s">
        <v>217</v>
      </c>
      <c r="I434" s="182">
        <v>42395.697430555556</v>
      </c>
      <c r="J434" s="189" t="s">
        <v>150</v>
      </c>
      <c r="K434" s="189" t="s">
        <v>151</v>
      </c>
      <c r="L434" s="28" t="s">
        <v>150</v>
      </c>
      <c r="M434" s="28" t="s">
        <v>151</v>
      </c>
      <c r="N434" s="29">
        <v>2.4529999999999998</v>
      </c>
      <c r="O434" s="28" t="s">
        <v>150</v>
      </c>
      <c r="P434" s="28" t="s">
        <v>151</v>
      </c>
      <c r="Q434" s="29">
        <v>2.3980000000000001</v>
      </c>
      <c r="R434" s="172" t="str">
        <f t="shared" si="80"/>
        <v>A</v>
      </c>
      <c r="S434" s="175">
        <f t="shared" si="81"/>
        <v>1</v>
      </c>
      <c r="T434" s="175">
        <f t="shared" si="82"/>
        <v>1</v>
      </c>
      <c r="U434" s="175">
        <f t="shared" si="83"/>
        <v>0</v>
      </c>
      <c r="V434" s="179" t="str">
        <f t="shared" si="84"/>
        <v>Sus scrofa</v>
      </c>
      <c r="W434" s="179" t="str">
        <f t="shared" si="85"/>
        <v>Sus scrofa</v>
      </c>
      <c r="X434" s="175">
        <f t="shared" si="86"/>
        <v>0</v>
      </c>
      <c r="Y434" s="175">
        <f t="shared" si="87"/>
        <v>0</v>
      </c>
      <c r="Z434" s="175">
        <f t="shared" si="88"/>
        <v>0</v>
      </c>
      <c r="AA434" s="175">
        <f t="shared" si="89"/>
        <v>0</v>
      </c>
    </row>
    <row r="435" spans="4:27" ht="15" customHeight="1" x14ac:dyDescent="0.25">
      <c r="D435" s="177">
        <v>1</v>
      </c>
      <c r="E435" s="177">
        <f t="shared" si="79"/>
        <v>1</v>
      </c>
      <c r="F435" s="197" t="s">
        <v>718</v>
      </c>
      <c r="G435" s="197" t="s">
        <v>278</v>
      </c>
      <c r="H435" s="197" t="s">
        <v>217</v>
      </c>
      <c r="I435" s="182">
        <v>42565.310983796298</v>
      </c>
      <c r="J435" s="189" t="s">
        <v>150</v>
      </c>
      <c r="K435" s="189" t="s">
        <v>151</v>
      </c>
      <c r="L435" s="28" t="s">
        <v>150</v>
      </c>
      <c r="M435" s="28" t="s">
        <v>151</v>
      </c>
      <c r="N435" s="29">
        <v>2.395</v>
      </c>
      <c r="O435" s="28" t="s">
        <v>150</v>
      </c>
      <c r="P435" s="28" t="s">
        <v>151</v>
      </c>
      <c r="Q435" s="29">
        <v>2.3119999999999998</v>
      </c>
      <c r="R435" s="172" t="str">
        <f t="shared" si="80"/>
        <v>A</v>
      </c>
      <c r="S435" s="175">
        <f t="shared" si="81"/>
        <v>1</v>
      </c>
      <c r="T435" s="175">
        <f t="shared" si="82"/>
        <v>1</v>
      </c>
      <c r="U435" s="175">
        <f t="shared" si="83"/>
        <v>0</v>
      </c>
      <c r="V435" s="179" t="str">
        <f t="shared" si="84"/>
        <v>Sus scrofa</v>
      </c>
      <c r="W435" s="179" t="str">
        <f t="shared" si="85"/>
        <v>Sus scrofa</v>
      </c>
      <c r="X435" s="175">
        <f t="shared" si="86"/>
        <v>0</v>
      </c>
      <c r="Y435" s="175">
        <f t="shared" si="87"/>
        <v>0</v>
      </c>
      <c r="Z435" s="175">
        <f t="shared" si="88"/>
        <v>0</v>
      </c>
      <c r="AA435" s="175">
        <f t="shared" si="89"/>
        <v>0</v>
      </c>
    </row>
    <row r="436" spans="4:27" ht="15" customHeight="1" x14ac:dyDescent="0.25">
      <c r="D436" s="177">
        <v>1</v>
      </c>
      <c r="E436" s="177">
        <f t="shared" si="79"/>
        <v>1</v>
      </c>
      <c r="F436" s="197" t="s">
        <v>719</v>
      </c>
      <c r="G436" s="197" t="s">
        <v>279</v>
      </c>
      <c r="H436" s="197" t="s">
        <v>217</v>
      </c>
      <c r="I436" s="182">
        <v>43172.47865740741</v>
      </c>
      <c r="J436" s="189" t="s">
        <v>150</v>
      </c>
      <c r="K436" s="189" t="s">
        <v>151</v>
      </c>
      <c r="L436" s="28" t="s">
        <v>150</v>
      </c>
      <c r="M436" s="28" t="s">
        <v>151</v>
      </c>
      <c r="N436" s="29">
        <v>2.3530000000000002</v>
      </c>
      <c r="O436" s="28" t="s">
        <v>150</v>
      </c>
      <c r="P436" s="28" t="s">
        <v>151</v>
      </c>
      <c r="Q436" s="29">
        <v>2.3319999999999999</v>
      </c>
      <c r="R436" s="172" t="str">
        <f t="shared" si="80"/>
        <v>A</v>
      </c>
      <c r="S436" s="175">
        <f t="shared" si="81"/>
        <v>1</v>
      </c>
      <c r="T436" s="175">
        <f t="shared" si="82"/>
        <v>1</v>
      </c>
      <c r="U436" s="175">
        <f t="shared" si="83"/>
        <v>0</v>
      </c>
      <c r="V436" s="179" t="str">
        <f t="shared" si="84"/>
        <v>Sus scrofa</v>
      </c>
      <c r="W436" s="179" t="str">
        <f t="shared" si="85"/>
        <v>Sus scrofa</v>
      </c>
      <c r="X436" s="175">
        <f t="shared" si="86"/>
        <v>0</v>
      </c>
      <c r="Y436" s="175">
        <f t="shared" si="87"/>
        <v>0</v>
      </c>
      <c r="Z436" s="175">
        <f t="shared" si="88"/>
        <v>0</v>
      </c>
      <c r="AA436" s="175">
        <f t="shared" si="89"/>
        <v>0</v>
      </c>
    </row>
    <row r="437" spans="4:27" ht="15" customHeight="1" x14ac:dyDescent="0.25">
      <c r="D437" s="177">
        <v>1</v>
      </c>
      <c r="E437" s="177">
        <f t="shared" si="79"/>
        <v>1</v>
      </c>
      <c r="F437" s="197" t="s">
        <v>720</v>
      </c>
      <c r="G437" s="197" t="s">
        <v>279</v>
      </c>
      <c r="H437" s="197" t="s">
        <v>217</v>
      </c>
      <c r="I437" s="182">
        <v>42215.336724537039</v>
      </c>
      <c r="J437" s="189" t="s">
        <v>150</v>
      </c>
      <c r="K437" s="189" t="s">
        <v>151</v>
      </c>
      <c r="L437" s="28" t="s">
        <v>150</v>
      </c>
      <c r="M437" s="28" t="s">
        <v>151</v>
      </c>
      <c r="N437" s="29">
        <v>2.1829999999999998</v>
      </c>
      <c r="O437" s="28" t="s">
        <v>150</v>
      </c>
      <c r="P437" s="28" t="s">
        <v>151</v>
      </c>
      <c r="Q437" s="29">
        <v>2.101</v>
      </c>
      <c r="R437" s="172" t="str">
        <f t="shared" si="80"/>
        <v>A</v>
      </c>
      <c r="S437" s="175">
        <f t="shared" si="81"/>
        <v>1</v>
      </c>
      <c r="T437" s="175">
        <f t="shared" si="82"/>
        <v>1</v>
      </c>
      <c r="U437" s="175">
        <f t="shared" si="83"/>
        <v>0</v>
      </c>
      <c r="V437" s="179" t="str">
        <f t="shared" si="84"/>
        <v>Sus scrofa</v>
      </c>
      <c r="W437" s="179" t="str">
        <f t="shared" si="85"/>
        <v>Sus scrofa</v>
      </c>
      <c r="X437" s="175">
        <f t="shared" si="86"/>
        <v>0</v>
      </c>
      <c r="Y437" s="175">
        <f t="shared" si="87"/>
        <v>0</v>
      </c>
      <c r="Z437" s="175">
        <f t="shared" si="88"/>
        <v>0</v>
      </c>
      <c r="AA437" s="175">
        <f t="shared" si="89"/>
        <v>0</v>
      </c>
    </row>
    <row r="438" spans="4:27" ht="15" customHeight="1" x14ac:dyDescent="0.25">
      <c r="D438" s="177">
        <v>1</v>
      </c>
      <c r="E438" s="177">
        <f t="shared" si="79"/>
        <v>1</v>
      </c>
      <c r="F438" s="197" t="s">
        <v>721</v>
      </c>
      <c r="G438" s="197" t="s">
        <v>279</v>
      </c>
      <c r="H438" s="197" t="s">
        <v>217</v>
      </c>
      <c r="I438" s="182">
        <v>42186.484050925923</v>
      </c>
      <c r="J438" s="189" t="s">
        <v>150</v>
      </c>
      <c r="K438" s="189" t="s">
        <v>151</v>
      </c>
      <c r="L438" s="28" t="s">
        <v>150</v>
      </c>
      <c r="M438" s="28" t="s">
        <v>151</v>
      </c>
      <c r="N438" s="29">
        <v>2.5430000000000001</v>
      </c>
      <c r="O438" s="28" t="s">
        <v>150</v>
      </c>
      <c r="P438" s="28" t="s">
        <v>151</v>
      </c>
      <c r="Q438" s="29">
        <v>2.472</v>
      </c>
      <c r="R438" s="172" t="str">
        <f t="shared" si="80"/>
        <v>A</v>
      </c>
      <c r="S438" s="175">
        <f t="shared" si="81"/>
        <v>1</v>
      </c>
      <c r="T438" s="175">
        <f t="shared" si="82"/>
        <v>1</v>
      </c>
      <c r="U438" s="175">
        <f t="shared" si="83"/>
        <v>0</v>
      </c>
      <c r="V438" s="179" t="str">
        <f t="shared" si="84"/>
        <v>Sus scrofa</v>
      </c>
      <c r="W438" s="179" t="str">
        <f t="shared" si="85"/>
        <v>Sus scrofa</v>
      </c>
      <c r="X438" s="175">
        <f t="shared" si="86"/>
        <v>0</v>
      </c>
      <c r="Y438" s="175">
        <f t="shared" si="87"/>
        <v>0</v>
      </c>
      <c r="Z438" s="175">
        <f t="shared" si="88"/>
        <v>0</v>
      </c>
      <c r="AA438" s="175">
        <f t="shared" si="89"/>
        <v>0</v>
      </c>
    </row>
    <row r="439" spans="4:27" ht="15" customHeight="1" x14ac:dyDescent="0.25">
      <c r="D439" s="177">
        <v>1</v>
      </c>
      <c r="E439" s="177">
        <f t="shared" si="79"/>
        <v>1</v>
      </c>
      <c r="F439" s="197" t="s">
        <v>722</v>
      </c>
      <c r="G439" s="197" t="s">
        <v>278</v>
      </c>
      <c r="H439" s="197" t="s">
        <v>217</v>
      </c>
      <c r="I439" s="182">
        <v>42199.407592592594</v>
      </c>
      <c r="J439" s="189" t="s">
        <v>150</v>
      </c>
      <c r="K439" s="189" t="s">
        <v>151</v>
      </c>
      <c r="L439" s="28" t="s">
        <v>150</v>
      </c>
      <c r="M439" s="28" t="s">
        <v>151</v>
      </c>
      <c r="N439" s="29">
        <v>2.1640000000000001</v>
      </c>
      <c r="O439" s="28" t="s">
        <v>150</v>
      </c>
      <c r="P439" s="28" t="s">
        <v>151</v>
      </c>
      <c r="Q439" s="29">
        <v>2.1619999999999999</v>
      </c>
      <c r="R439" s="172" t="str">
        <f t="shared" si="80"/>
        <v>A</v>
      </c>
      <c r="S439" s="175">
        <f t="shared" si="81"/>
        <v>1</v>
      </c>
      <c r="T439" s="175">
        <f t="shared" si="82"/>
        <v>1</v>
      </c>
      <c r="U439" s="175">
        <f t="shared" si="83"/>
        <v>0</v>
      </c>
      <c r="V439" s="179" t="str">
        <f t="shared" si="84"/>
        <v>Sus scrofa</v>
      </c>
      <c r="W439" s="179" t="str">
        <f t="shared" si="85"/>
        <v>Sus scrofa</v>
      </c>
      <c r="X439" s="175">
        <f t="shared" si="86"/>
        <v>0</v>
      </c>
      <c r="Y439" s="175">
        <f t="shared" si="87"/>
        <v>0</v>
      </c>
      <c r="Z439" s="175">
        <f t="shared" si="88"/>
        <v>0</v>
      </c>
      <c r="AA439" s="175">
        <f t="shared" si="89"/>
        <v>0</v>
      </c>
    </row>
    <row r="440" spans="4:27" ht="15" customHeight="1" x14ac:dyDescent="0.25">
      <c r="D440" s="177">
        <v>1</v>
      </c>
      <c r="E440" s="177">
        <f t="shared" si="79"/>
        <v>1</v>
      </c>
      <c r="F440" s="197" t="s">
        <v>723</v>
      </c>
      <c r="G440" s="197" t="s">
        <v>278</v>
      </c>
      <c r="H440" s="197" t="s">
        <v>217</v>
      </c>
      <c r="I440" s="182">
        <v>42298.328680555554</v>
      </c>
      <c r="J440" s="189" t="s">
        <v>150</v>
      </c>
      <c r="K440" s="189" t="s">
        <v>151</v>
      </c>
      <c r="L440" s="28" t="s">
        <v>150</v>
      </c>
      <c r="M440" s="28" t="s">
        <v>151</v>
      </c>
      <c r="N440" s="29">
        <v>2.4790000000000001</v>
      </c>
      <c r="O440" s="28" t="s">
        <v>150</v>
      </c>
      <c r="P440" s="28" t="s">
        <v>151</v>
      </c>
      <c r="Q440" s="29">
        <v>2.3170000000000002</v>
      </c>
      <c r="R440" s="172" t="str">
        <f t="shared" si="80"/>
        <v>A</v>
      </c>
      <c r="S440" s="175">
        <f t="shared" si="81"/>
        <v>1</v>
      </c>
      <c r="T440" s="175">
        <f t="shared" si="82"/>
        <v>1</v>
      </c>
      <c r="U440" s="175">
        <f t="shared" si="83"/>
        <v>0</v>
      </c>
      <c r="V440" s="179" t="str">
        <f t="shared" si="84"/>
        <v>Sus scrofa</v>
      </c>
      <c r="W440" s="179" t="str">
        <f t="shared" si="85"/>
        <v>Sus scrofa</v>
      </c>
      <c r="X440" s="175">
        <f t="shared" si="86"/>
        <v>0</v>
      </c>
      <c r="Y440" s="175">
        <f t="shared" si="87"/>
        <v>0</v>
      </c>
      <c r="Z440" s="175">
        <f t="shared" si="88"/>
        <v>0</v>
      </c>
      <c r="AA440" s="175">
        <f t="shared" si="89"/>
        <v>0</v>
      </c>
    </row>
    <row r="441" spans="4:27" ht="15" customHeight="1" x14ac:dyDescent="0.25">
      <c r="D441" s="177">
        <v>1</v>
      </c>
      <c r="E441" s="177">
        <f t="shared" si="79"/>
        <v>1</v>
      </c>
      <c r="F441" s="197" t="s">
        <v>724</v>
      </c>
      <c r="G441" s="197" t="s">
        <v>278</v>
      </c>
      <c r="H441" s="197" t="s">
        <v>217</v>
      </c>
      <c r="I441" s="182">
        <v>42306.705671296295</v>
      </c>
      <c r="J441" s="189" t="s">
        <v>150</v>
      </c>
      <c r="K441" s="189" t="s">
        <v>151</v>
      </c>
      <c r="L441" s="28" t="s">
        <v>150</v>
      </c>
      <c r="M441" s="28" t="s">
        <v>151</v>
      </c>
      <c r="N441" s="29">
        <v>2.3980000000000001</v>
      </c>
      <c r="O441" s="28" t="s">
        <v>150</v>
      </c>
      <c r="P441" s="28" t="s">
        <v>151</v>
      </c>
      <c r="Q441" s="29">
        <v>2.2450000000000001</v>
      </c>
      <c r="R441" s="172" t="str">
        <f t="shared" si="80"/>
        <v>A</v>
      </c>
      <c r="S441" s="175">
        <f t="shared" si="81"/>
        <v>1</v>
      </c>
      <c r="T441" s="175">
        <f t="shared" si="82"/>
        <v>1</v>
      </c>
      <c r="U441" s="175">
        <f t="shared" si="83"/>
        <v>0</v>
      </c>
      <c r="V441" s="179" t="str">
        <f t="shared" si="84"/>
        <v>Sus scrofa</v>
      </c>
      <c r="W441" s="179" t="str">
        <f t="shared" si="85"/>
        <v>Sus scrofa</v>
      </c>
      <c r="X441" s="175">
        <f t="shared" si="86"/>
        <v>0</v>
      </c>
      <c r="Y441" s="175">
        <f t="shared" si="87"/>
        <v>0</v>
      </c>
      <c r="Z441" s="175">
        <f t="shared" si="88"/>
        <v>0</v>
      </c>
      <c r="AA441" s="175">
        <f t="shared" si="89"/>
        <v>0</v>
      </c>
    </row>
    <row r="442" spans="4:27" ht="15" customHeight="1" x14ac:dyDescent="0.25">
      <c r="D442" s="177">
        <v>1</v>
      </c>
      <c r="E442" s="177">
        <f t="shared" si="79"/>
        <v>1</v>
      </c>
      <c r="F442" s="197" t="s">
        <v>725</v>
      </c>
      <c r="G442" s="197" t="s">
        <v>278</v>
      </c>
      <c r="H442" s="197" t="s">
        <v>217</v>
      </c>
      <c r="I442" s="182">
        <v>42306.710046296299</v>
      </c>
      <c r="J442" s="189" t="s">
        <v>150</v>
      </c>
      <c r="K442" s="189" t="s">
        <v>151</v>
      </c>
      <c r="L442" s="28" t="s">
        <v>150</v>
      </c>
      <c r="M442" s="28" t="s">
        <v>151</v>
      </c>
      <c r="N442" s="29">
        <v>2.2360000000000002</v>
      </c>
      <c r="O442" s="28" t="s">
        <v>150</v>
      </c>
      <c r="P442" s="28" t="s">
        <v>151</v>
      </c>
      <c r="Q442" s="29">
        <v>2.2250000000000001</v>
      </c>
      <c r="R442" s="172" t="str">
        <f t="shared" si="80"/>
        <v>A</v>
      </c>
      <c r="S442" s="175">
        <f t="shared" si="81"/>
        <v>1</v>
      </c>
      <c r="T442" s="175">
        <f t="shared" si="82"/>
        <v>1</v>
      </c>
      <c r="U442" s="175">
        <f t="shared" si="83"/>
        <v>0</v>
      </c>
      <c r="V442" s="179" t="str">
        <f t="shared" si="84"/>
        <v>Sus scrofa</v>
      </c>
      <c r="W442" s="179" t="str">
        <f t="shared" si="85"/>
        <v>Sus scrofa</v>
      </c>
      <c r="X442" s="175">
        <f t="shared" si="86"/>
        <v>0</v>
      </c>
      <c r="Y442" s="175">
        <f t="shared" si="87"/>
        <v>0</v>
      </c>
      <c r="Z442" s="175">
        <f t="shared" si="88"/>
        <v>0</v>
      </c>
      <c r="AA442" s="175">
        <f t="shared" si="89"/>
        <v>0</v>
      </c>
    </row>
    <row r="443" spans="4:27" ht="15" customHeight="1" x14ac:dyDescent="0.25">
      <c r="D443" s="177">
        <v>1</v>
      </c>
      <c r="E443" s="177">
        <f t="shared" si="79"/>
        <v>1</v>
      </c>
      <c r="F443" s="197" t="s">
        <v>726</v>
      </c>
      <c r="G443" s="197" t="s">
        <v>279</v>
      </c>
      <c r="H443" s="197" t="s">
        <v>217</v>
      </c>
      <c r="I443" s="182">
        <v>42398.458865740744</v>
      </c>
      <c r="J443" s="189" t="s">
        <v>150</v>
      </c>
      <c r="K443" s="189" t="s">
        <v>151</v>
      </c>
      <c r="L443" s="28" t="s">
        <v>150</v>
      </c>
      <c r="M443" s="28" t="s">
        <v>151</v>
      </c>
      <c r="N443" s="29">
        <v>2.44</v>
      </c>
      <c r="O443" s="28" t="s">
        <v>150</v>
      </c>
      <c r="P443" s="28" t="s">
        <v>151</v>
      </c>
      <c r="Q443" s="29">
        <v>2.3940000000000001</v>
      </c>
      <c r="R443" s="172" t="str">
        <f t="shared" si="80"/>
        <v>A</v>
      </c>
      <c r="S443" s="175">
        <f t="shared" si="81"/>
        <v>1</v>
      </c>
      <c r="T443" s="175">
        <f t="shared" si="82"/>
        <v>1</v>
      </c>
      <c r="U443" s="175">
        <f t="shared" si="83"/>
        <v>0</v>
      </c>
      <c r="V443" s="179" t="str">
        <f t="shared" si="84"/>
        <v>Sus scrofa</v>
      </c>
      <c r="W443" s="179" t="str">
        <f t="shared" si="85"/>
        <v>Sus scrofa</v>
      </c>
      <c r="X443" s="175">
        <f t="shared" si="86"/>
        <v>0</v>
      </c>
      <c r="Y443" s="175">
        <f t="shared" si="87"/>
        <v>0</v>
      </c>
      <c r="Z443" s="175">
        <f t="shared" si="88"/>
        <v>0</v>
      </c>
      <c r="AA443" s="175">
        <f t="shared" si="89"/>
        <v>0</v>
      </c>
    </row>
    <row r="444" spans="4:27" ht="15" customHeight="1" x14ac:dyDescent="0.25">
      <c r="D444" s="177">
        <v>1</v>
      </c>
      <c r="E444" s="177">
        <f t="shared" si="79"/>
        <v>1</v>
      </c>
      <c r="F444" s="197" t="s">
        <v>727</v>
      </c>
      <c r="G444" s="197" t="s">
        <v>216</v>
      </c>
      <c r="H444" s="197" t="s">
        <v>217</v>
      </c>
      <c r="I444" s="182">
        <v>42625.323287037034</v>
      </c>
      <c r="J444" s="189" t="s">
        <v>152</v>
      </c>
      <c r="K444" s="189" t="s">
        <v>153</v>
      </c>
      <c r="L444" s="28" t="s">
        <v>152</v>
      </c>
      <c r="M444" s="28" t="s">
        <v>153</v>
      </c>
      <c r="N444" s="29">
        <v>2.1179999999999999</v>
      </c>
      <c r="O444" s="28" t="s">
        <v>152</v>
      </c>
      <c r="P444" s="28" t="s">
        <v>153</v>
      </c>
      <c r="Q444" s="29">
        <v>2.08</v>
      </c>
      <c r="R444" s="172" t="str">
        <f t="shared" si="80"/>
        <v>A</v>
      </c>
      <c r="S444" s="175">
        <f t="shared" si="81"/>
        <v>1</v>
      </c>
      <c r="T444" s="175">
        <f t="shared" si="82"/>
        <v>1</v>
      </c>
      <c r="U444" s="175">
        <f t="shared" si="83"/>
        <v>0</v>
      </c>
      <c r="V444" s="179" t="str">
        <f t="shared" si="84"/>
        <v>Anser anser</v>
      </c>
      <c r="W444" s="179" t="str">
        <f t="shared" si="85"/>
        <v>Anser anser</v>
      </c>
      <c r="X444" s="175">
        <f t="shared" si="86"/>
        <v>0</v>
      </c>
      <c r="Y444" s="175">
        <f t="shared" si="87"/>
        <v>0</v>
      </c>
      <c r="Z444" s="175">
        <f t="shared" si="88"/>
        <v>0</v>
      </c>
      <c r="AA444" s="175">
        <f t="shared" si="89"/>
        <v>0</v>
      </c>
    </row>
    <row r="445" spans="4:27" ht="15" customHeight="1" x14ac:dyDescent="0.25">
      <c r="D445" s="177">
        <v>1</v>
      </c>
      <c r="E445" s="177">
        <f t="shared" si="79"/>
        <v>1</v>
      </c>
      <c r="F445" s="197" t="s">
        <v>728</v>
      </c>
      <c r="G445" s="197" t="s">
        <v>278</v>
      </c>
      <c r="H445" s="197" t="s">
        <v>217</v>
      </c>
      <c r="I445" s="182">
        <v>42811.362800925926</v>
      </c>
      <c r="J445" s="189" t="s">
        <v>152</v>
      </c>
      <c r="K445" s="189" t="s">
        <v>153</v>
      </c>
      <c r="L445" s="28" t="s">
        <v>152</v>
      </c>
      <c r="M445" s="28" t="s">
        <v>153</v>
      </c>
      <c r="N445" s="29">
        <v>2.1619999999999999</v>
      </c>
      <c r="O445" s="28" t="s">
        <v>152</v>
      </c>
      <c r="P445" s="28" t="s">
        <v>153</v>
      </c>
      <c r="Q445" s="29">
        <v>1.9330000000000001</v>
      </c>
      <c r="R445" s="172" t="str">
        <f t="shared" si="80"/>
        <v>A</v>
      </c>
      <c r="S445" s="175">
        <f t="shared" si="81"/>
        <v>1</v>
      </c>
      <c r="T445" s="175">
        <f t="shared" si="82"/>
        <v>1</v>
      </c>
      <c r="U445" s="175">
        <f t="shared" si="83"/>
        <v>0</v>
      </c>
      <c r="V445" s="179" t="str">
        <f t="shared" si="84"/>
        <v>Anser anser</v>
      </c>
      <c r="W445" s="179" t="str">
        <f t="shared" si="85"/>
        <v>Anser anser</v>
      </c>
      <c r="X445" s="175">
        <f t="shared" si="86"/>
        <v>0</v>
      </c>
      <c r="Y445" s="175">
        <f t="shared" si="87"/>
        <v>0</v>
      </c>
      <c r="Z445" s="175">
        <f t="shared" si="88"/>
        <v>0</v>
      </c>
      <c r="AA445" s="175">
        <f t="shared" si="89"/>
        <v>0</v>
      </c>
    </row>
    <row r="446" spans="4:27" ht="15" customHeight="1" x14ac:dyDescent="0.25">
      <c r="D446" s="177">
        <v>1</v>
      </c>
      <c r="E446" s="177">
        <f t="shared" si="79"/>
        <v>0</v>
      </c>
      <c r="F446" s="197" t="s">
        <v>729</v>
      </c>
      <c r="G446" s="197" t="s">
        <v>216</v>
      </c>
      <c r="H446" s="197" t="s">
        <v>217</v>
      </c>
      <c r="I446" s="182">
        <v>43046.433865740742</v>
      </c>
      <c r="J446" s="189" t="s">
        <v>152</v>
      </c>
      <c r="K446" s="189" t="s">
        <v>153</v>
      </c>
      <c r="L446" s="28" t="s">
        <v>152</v>
      </c>
      <c r="M446" s="28" t="s">
        <v>153</v>
      </c>
      <c r="N446" s="29">
        <v>2.3730000000000002</v>
      </c>
      <c r="O446" s="28" t="s">
        <v>154</v>
      </c>
      <c r="P446" s="28" t="s">
        <v>155</v>
      </c>
      <c r="Q446" s="29">
        <v>2.1509999999999998</v>
      </c>
      <c r="R446" s="172" t="str">
        <f t="shared" si="80"/>
        <v>C</v>
      </c>
      <c r="S446" s="175">
        <f t="shared" si="81"/>
        <v>0</v>
      </c>
      <c r="T446" s="175">
        <f t="shared" si="82"/>
        <v>0</v>
      </c>
      <c r="U446" s="175">
        <f t="shared" si="83"/>
        <v>1</v>
      </c>
      <c r="V446" s="179" t="str">
        <f t="shared" si="84"/>
        <v>Anser anser</v>
      </c>
      <c r="W446" s="179" t="str">
        <f t="shared" si="85"/>
        <v>Anatidae 001_181007965_LHL</v>
      </c>
      <c r="X446" s="175">
        <f t="shared" si="86"/>
        <v>0</v>
      </c>
      <c r="Y446" s="175">
        <f t="shared" si="87"/>
        <v>0</v>
      </c>
      <c r="Z446" s="175">
        <f t="shared" si="88"/>
        <v>0</v>
      </c>
      <c r="AA446" s="175">
        <f t="shared" si="89"/>
        <v>0</v>
      </c>
    </row>
    <row r="447" spans="4:27" ht="15" customHeight="1" x14ac:dyDescent="0.25">
      <c r="D447" s="177">
        <v>1</v>
      </c>
      <c r="E447" s="177">
        <f t="shared" si="79"/>
        <v>1</v>
      </c>
      <c r="F447" s="197" t="s">
        <v>730</v>
      </c>
      <c r="G447" s="197" t="s">
        <v>216</v>
      </c>
      <c r="H447" s="197" t="s">
        <v>217</v>
      </c>
      <c r="I447" s="182">
        <v>44162.393784722219</v>
      </c>
      <c r="J447" s="189" t="s">
        <v>152</v>
      </c>
      <c r="K447" s="189" t="s">
        <v>153</v>
      </c>
      <c r="L447" s="28" t="s">
        <v>152</v>
      </c>
      <c r="M447" s="28" t="s">
        <v>153</v>
      </c>
      <c r="N447" s="29">
        <v>2.3879999999999999</v>
      </c>
      <c r="O447" s="28" t="s">
        <v>152</v>
      </c>
      <c r="P447" s="28" t="s">
        <v>153</v>
      </c>
      <c r="Q447" s="29">
        <v>2.2189999999999999</v>
      </c>
      <c r="R447" s="172" t="str">
        <f t="shared" si="80"/>
        <v>A</v>
      </c>
      <c r="S447" s="175">
        <f t="shared" si="81"/>
        <v>1</v>
      </c>
      <c r="T447" s="175">
        <f t="shared" si="82"/>
        <v>1</v>
      </c>
      <c r="U447" s="175">
        <f t="shared" si="83"/>
        <v>0</v>
      </c>
      <c r="V447" s="179" t="str">
        <f t="shared" si="84"/>
        <v>Anser anser</v>
      </c>
      <c r="W447" s="179" t="str">
        <f t="shared" si="85"/>
        <v>Anser anser</v>
      </c>
      <c r="X447" s="175">
        <f t="shared" si="86"/>
        <v>0</v>
      </c>
      <c r="Y447" s="175">
        <f t="shared" si="87"/>
        <v>0</v>
      </c>
      <c r="Z447" s="175">
        <f t="shared" si="88"/>
        <v>0</v>
      </c>
      <c r="AA447" s="175">
        <f t="shared" si="89"/>
        <v>0</v>
      </c>
    </row>
    <row r="448" spans="4:27" ht="15" customHeight="1" x14ac:dyDescent="0.25">
      <c r="D448" s="177">
        <v>1</v>
      </c>
      <c r="E448" s="177">
        <f t="shared" si="79"/>
        <v>0</v>
      </c>
      <c r="F448" s="197" t="s">
        <v>731</v>
      </c>
      <c r="G448" s="197" t="s">
        <v>216</v>
      </c>
      <c r="H448" s="197" t="s">
        <v>217</v>
      </c>
      <c r="I448" s="182">
        <v>42290.585138888891</v>
      </c>
      <c r="J448" s="189" t="s">
        <v>152</v>
      </c>
      <c r="K448" s="189" t="s">
        <v>153</v>
      </c>
      <c r="L448" s="28" t="s">
        <v>152</v>
      </c>
      <c r="M448" s="28" t="s">
        <v>153</v>
      </c>
      <c r="N448" s="29">
        <v>2.39</v>
      </c>
      <c r="O448" s="28" t="s">
        <v>154</v>
      </c>
      <c r="P448" s="28" t="s">
        <v>155</v>
      </c>
      <c r="Q448" s="29">
        <v>1.974</v>
      </c>
      <c r="R448" s="172" t="str">
        <f t="shared" si="80"/>
        <v>C</v>
      </c>
      <c r="S448" s="175">
        <f t="shared" si="81"/>
        <v>0</v>
      </c>
      <c r="T448" s="175">
        <f t="shared" si="82"/>
        <v>0</v>
      </c>
      <c r="U448" s="175">
        <f t="shared" si="83"/>
        <v>1</v>
      </c>
      <c r="V448" s="179" t="str">
        <f t="shared" si="84"/>
        <v>Anser anser</v>
      </c>
      <c r="W448" s="179" t="str">
        <f t="shared" si="85"/>
        <v>Anatidae 001_181007965_LHL</v>
      </c>
      <c r="X448" s="175">
        <f t="shared" si="86"/>
        <v>0</v>
      </c>
      <c r="Y448" s="175">
        <f t="shared" si="87"/>
        <v>0</v>
      </c>
      <c r="Z448" s="175">
        <f t="shared" si="88"/>
        <v>0</v>
      </c>
      <c r="AA448" s="175">
        <f t="shared" si="89"/>
        <v>0</v>
      </c>
    </row>
    <row r="449" spans="4:27" ht="15" customHeight="1" x14ac:dyDescent="0.25">
      <c r="D449" s="177">
        <v>1</v>
      </c>
      <c r="E449" s="177">
        <f t="shared" si="79"/>
        <v>0</v>
      </c>
      <c r="F449" s="197" t="s">
        <v>732</v>
      </c>
      <c r="G449" s="197" t="s">
        <v>284</v>
      </c>
      <c r="H449" s="197" t="s">
        <v>217</v>
      </c>
      <c r="I449" s="182">
        <v>43403.431574074071</v>
      </c>
      <c r="J449" s="189" t="s">
        <v>156</v>
      </c>
      <c r="K449" s="189" t="s">
        <v>157</v>
      </c>
      <c r="L449" s="28" t="s">
        <v>156</v>
      </c>
      <c r="M449" s="28" t="s">
        <v>157</v>
      </c>
      <c r="N449" s="29">
        <v>2.0680000000000001</v>
      </c>
      <c r="O449" s="28" t="s">
        <v>156</v>
      </c>
      <c r="P449" s="28" t="s">
        <v>158</v>
      </c>
      <c r="Q449" s="29">
        <v>2.0499999999999998</v>
      </c>
      <c r="R449" s="172" t="str">
        <f t="shared" si="80"/>
        <v>B</v>
      </c>
      <c r="S449" s="175">
        <f t="shared" si="81"/>
        <v>0</v>
      </c>
      <c r="T449" s="175">
        <f t="shared" si="82"/>
        <v>0</v>
      </c>
      <c r="U449" s="175">
        <f t="shared" si="83"/>
        <v>1</v>
      </c>
      <c r="V449" s="179" t="str">
        <f t="shared" si="84"/>
        <v>Anas platyrhynchos</v>
      </c>
      <c r="W449" s="179" t="str">
        <f t="shared" si="85"/>
        <v>Anas acuta</v>
      </c>
      <c r="X449" s="175">
        <f t="shared" si="86"/>
        <v>0</v>
      </c>
      <c r="Y449" s="175">
        <f t="shared" si="87"/>
        <v>0</v>
      </c>
      <c r="Z449" s="175">
        <f t="shared" si="88"/>
        <v>0</v>
      </c>
      <c r="AA449" s="175">
        <f t="shared" si="89"/>
        <v>0</v>
      </c>
    </row>
    <row r="450" spans="4:27" ht="15" customHeight="1" x14ac:dyDescent="0.25">
      <c r="D450" s="177">
        <v>1</v>
      </c>
      <c r="E450" s="177">
        <f t="shared" si="79"/>
        <v>1</v>
      </c>
      <c r="F450" s="197" t="s">
        <v>733</v>
      </c>
      <c r="G450" s="197" t="s">
        <v>216</v>
      </c>
      <c r="H450" s="197" t="s">
        <v>217</v>
      </c>
      <c r="I450" s="182">
        <v>43117.548194444447</v>
      </c>
      <c r="J450" s="189" t="s">
        <v>156</v>
      </c>
      <c r="K450" s="189" t="s">
        <v>157</v>
      </c>
      <c r="L450" s="28" t="s">
        <v>156</v>
      </c>
      <c r="M450" s="28" t="s">
        <v>157</v>
      </c>
      <c r="N450" s="29">
        <v>2.508</v>
      </c>
      <c r="O450" s="28" t="s">
        <v>156</v>
      </c>
      <c r="P450" s="28" t="s">
        <v>157</v>
      </c>
      <c r="Q450" s="29">
        <v>2.42</v>
      </c>
      <c r="R450" s="172" t="str">
        <f t="shared" si="80"/>
        <v>A</v>
      </c>
      <c r="S450" s="175">
        <f t="shared" si="81"/>
        <v>1</v>
      </c>
      <c r="T450" s="175">
        <f t="shared" si="82"/>
        <v>1</v>
      </c>
      <c r="U450" s="175">
        <f t="shared" si="83"/>
        <v>0</v>
      </c>
      <c r="V450" s="179" t="str">
        <f t="shared" si="84"/>
        <v>Anas platyrhynchos</v>
      </c>
      <c r="W450" s="179" t="str">
        <f t="shared" si="85"/>
        <v>Anas platyrhynchos</v>
      </c>
      <c r="X450" s="175">
        <f t="shared" si="86"/>
        <v>0</v>
      </c>
      <c r="Y450" s="175">
        <f t="shared" si="87"/>
        <v>0</v>
      </c>
      <c r="Z450" s="175">
        <f t="shared" si="88"/>
        <v>0</v>
      </c>
      <c r="AA450" s="175">
        <f t="shared" si="89"/>
        <v>0</v>
      </c>
    </row>
    <row r="451" spans="4:27" ht="15" customHeight="1" x14ac:dyDescent="0.25">
      <c r="D451" s="177">
        <v>1</v>
      </c>
      <c r="E451" s="177">
        <f t="shared" si="79"/>
        <v>0</v>
      </c>
      <c r="F451" s="197" t="s">
        <v>734</v>
      </c>
      <c r="G451" s="197" t="s">
        <v>284</v>
      </c>
      <c r="H451" s="197" t="s">
        <v>217</v>
      </c>
      <c r="I451" s="182">
        <v>42781.425266203703</v>
      </c>
      <c r="J451" s="189" t="s">
        <v>159</v>
      </c>
      <c r="K451" s="189" t="s">
        <v>160</v>
      </c>
      <c r="L451" s="28" t="s">
        <v>159</v>
      </c>
      <c r="M451" s="28" t="s">
        <v>160</v>
      </c>
      <c r="N451" s="29">
        <v>2.72</v>
      </c>
      <c r="O451" s="28" t="s">
        <v>161</v>
      </c>
      <c r="P451" s="28" t="s">
        <v>162</v>
      </c>
      <c r="Q451" s="29">
        <v>2.004</v>
      </c>
      <c r="R451" s="172" t="str">
        <f t="shared" si="80"/>
        <v>C</v>
      </c>
      <c r="S451" s="175">
        <f t="shared" si="81"/>
        <v>0</v>
      </c>
      <c r="T451" s="175">
        <f t="shared" si="82"/>
        <v>0</v>
      </c>
      <c r="U451" s="175">
        <f t="shared" si="83"/>
        <v>1</v>
      </c>
      <c r="V451" s="179" t="str">
        <f t="shared" si="84"/>
        <v>Cairina moschata</v>
      </c>
      <c r="W451" s="179" t="str">
        <f t="shared" si="85"/>
        <v>Somateria fischeri</v>
      </c>
      <c r="X451" s="175">
        <f t="shared" si="86"/>
        <v>0</v>
      </c>
      <c r="Y451" s="175">
        <f t="shared" si="87"/>
        <v>0</v>
      </c>
      <c r="Z451" s="175">
        <f t="shared" si="88"/>
        <v>0</v>
      </c>
      <c r="AA451" s="175">
        <f t="shared" si="89"/>
        <v>0</v>
      </c>
    </row>
    <row r="452" spans="4:27" ht="15" customHeight="1" x14ac:dyDescent="0.25">
      <c r="D452" s="177">
        <v>1</v>
      </c>
      <c r="E452" s="177">
        <f t="shared" si="79"/>
        <v>0</v>
      </c>
      <c r="F452" s="197" t="s">
        <v>735</v>
      </c>
      <c r="G452" s="197" t="s">
        <v>284</v>
      </c>
      <c r="H452" s="197" t="s">
        <v>217</v>
      </c>
      <c r="I452" s="182">
        <v>43424.498807870368</v>
      </c>
      <c r="J452" s="189" t="s">
        <v>159</v>
      </c>
      <c r="K452" s="189" t="s">
        <v>160</v>
      </c>
      <c r="L452" s="28" t="s">
        <v>159</v>
      </c>
      <c r="M452" s="28" t="s">
        <v>160</v>
      </c>
      <c r="N452" s="29">
        <v>2.3839999999999999</v>
      </c>
      <c r="O452" s="28" t="s">
        <v>163</v>
      </c>
      <c r="P452" s="28" t="s">
        <v>164</v>
      </c>
      <c r="Q452" s="29">
        <v>2.0720000000000001</v>
      </c>
      <c r="R452" s="172" t="str">
        <f t="shared" si="80"/>
        <v>C</v>
      </c>
      <c r="S452" s="175">
        <f t="shared" si="81"/>
        <v>0</v>
      </c>
      <c r="T452" s="175">
        <f t="shared" si="82"/>
        <v>0</v>
      </c>
      <c r="U452" s="175">
        <f t="shared" si="83"/>
        <v>1</v>
      </c>
      <c r="V452" s="179" t="str">
        <f t="shared" si="84"/>
        <v>Cairina moschata</v>
      </c>
      <c r="W452" s="179" t="str">
        <f t="shared" si="85"/>
        <v>Alopochen aegyptiaca</v>
      </c>
      <c r="X452" s="175">
        <f t="shared" si="86"/>
        <v>0</v>
      </c>
      <c r="Y452" s="175">
        <f t="shared" si="87"/>
        <v>0</v>
      </c>
      <c r="Z452" s="175">
        <f t="shared" si="88"/>
        <v>0</v>
      </c>
      <c r="AA452" s="175">
        <f t="shared" si="89"/>
        <v>0</v>
      </c>
    </row>
    <row r="453" spans="4:27" ht="15" customHeight="1" x14ac:dyDescent="0.25">
      <c r="D453" s="177">
        <v>1</v>
      </c>
      <c r="E453" s="177">
        <f t="shared" si="79"/>
        <v>1</v>
      </c>
      <c r="F453" s="197" t="s">
        <v>736</v>
      </c>
      <c r="G453" s="197" t="s">
        <v>278</v>
      </c>
      <c r="H453" s="197" t="s">
        <v>217</v>
      </c>
      <c r="I453" s="182">
        <v>43781.432835648149</v>
      </c>
      <c r="J453" s="189" t="s">
        <v>159</v>
      </c>
      <c r="K453" s="189" t="s">
        <v>160</v>
      </c>
      <c r="L453" s="28" t="s">
        <v>159</v>
      </c>
      <c r="M453" s="28" t="s">
        <v>160</v>
      </c>
      <c r="N453" s="29">
        <v>2.3780000000000001</v>
      </c>
      <c r="O453" s="28" t="s">
        <v>159</v>
      </c>
      <c r="P453" s="28" t="s">
        <v>160</v>
      </c>
      <c r="Q453" s="29">
        <v>1.966</v>
      </c>
      <c r="R453" s="172" t="str">
        <f t="shared" si="80"/>
        <v>A</v>
      </c>
      <c r="S453" s="175">
        <f t="shared" si="81"/>
        <v>1</v>
      </c>
      <c r="T453" s="175">
        <f t="shared" si="82"/>
        <v>1</v>
      </c>
      <c r="U453" s="175">
        <f t="shared" si="83"/>
        <v>0</v>
      </c>
      <c r="V453" s="179" t="str">
        <f t="shared" si="84"/>
        <v>Cairina moschata</v>
      </c>
      <c r="W453" s="179" t="str">
        <f t="shared" si="85"/>
        <v>Cairina moschata</v>
      </c>
      <c r="X453" s="175">
        <f t="shared" si="86"/>
        <v>0</v>
      </c>
      <c r="Y453" s="175">
        <f t="shared" si="87"/>
        <v>0</v>
      </c>
      <c r="Z453" s="175">
        <f t="shared" si="88"/>
        <v>0</v>
      </c>
      <c r="AA453" s="175">
        <f t="shared" si="89"/>
        <v>0</v>
      </c>
    </row>
    <row r="454" spans="4:27" ht="15" customHeight="1" x14ac:dyDescent="0.25">
      <c r="D454" s="177">
        <v>1</v>
      </c>
      <c r="E454" s="177">
        <f t="shared" si="79"/>
        <v>1</v>
      </c>
      <c r="F454" s="197" t="s">
        <v>737</v>
      </c>
      <c r="G454" s="197" t="s">
        <v>279</v>
      </c>
      <c r="H454" s="197" t="s">
        <v>217</v>
      </c>
      <c r="I454" s="182">
        <v>42341.461770833332</v>
      </c>
      <c r="J454" s="189" t="s">
        <v>165</v>
      </c>
      <c r="K454" s="189" t="s">
        <v>166</v>
      </c>
      <c r="L454" s="28" t="s">
        <v>165</v>
      </c>
      <c r="M454" s="28" t="s">
        <v>166</v>
      </c>
      <c r="N454" s="29">
        <v>2.3889999999999998</v>
      </c>
      <c r="O454" s="28" t="s">
        <v>165</v>
      </c>
      <c r="P454" s="28" t="s">
        <v>166</v>
      </c>
      <c r="Q454" s="29">
        <v>1.992</v>
      </c>
      <c r="R454" s="172" t="str">
        <f t="shared" si="80"/>
        <v>A</v>
      </c>
      <c r="S454" s="175">
        <f t="shared" si="81"/>
        <v>1</v>
      </c>
      <c r="T454" s="175">
        <f t="shared" si="82"/>
        <v>1</v>
      </c>
      <c r="U454" s="175">
        <f t="shared" si="83"/>
        <v>0</v>
      </c>
      <c r="V454" s="179" t="str">
        <f t="shared" si="84"/>
        <v>Gallus gallus</v>
      </c>
      <c r="W454" s="179" t="str">
        <f t="shared" si="85"/>
        <v>Gallus gallus</v>
      </c>
      <c r="X454" s="175">
        <f t="shared" si="86"/>
        <v>0</v>
      </c>
      <c r="Y454" s="175">
        <f t="shared" si="87"/>
        <v>0</v>
      </c>
      <c r="Z454" s="175">
        <f t="shared" si="88"/>
        <v>0</v>
      </c>
      <c r="AA454" s="175">
        <f t="shared" si="89"/>
        <v>0</v>
      </c>
    </row>
    <row r="455" spans="4:27" ht="15" customHeight="1" x14ac:dyDescent="0.25">
      <c r="D455" s="177">
        <v>1</v>
      </c>
      <c r="E455" s="177">
        <f t="shared" si="79"/>
        <v>1</v>
      </c>
      <c r="F455" s="197" t="s">
        <v>738</v>
      </c>
      <c r="G455" s="197" t="s">
        <v>279</v>
      </c>
      <c r="H455" s="197" t="s">
        <v>217</v>
      </c>
      <c r="I455" s="182">
        <v>42489.561898148146</v>
      </c>
      <c r="J455" s="189" t="s">
        <v>165</v>
      </c>
      <c r="K455" s="189" t="s">
        <v>166</v>
      </c>
      <c r="L455" s="28" t="s">
        <v>165</v>
      </c>
      <c r="M455" s="28" t="s">
        <v>166</v>
      </c>
      <c r="N455" s="29">
        <v>2.1269999999999998</v>
      </c>
      <c r="O455" s="28" t="s">
        <v>165</v>
      </c>
      <c r="P455" s="28" t="s">
        <v>166</v>
      </c>
      <c r="Q455" s="29">
        <v>1.954</v>
      </c>
      <c r="R455" s="172" t="str">
        <f t="shared" si="80"/>
        <v>A</v>
      </c>
      <c r="S455" s="175">
        <f t="shared" si="81"/>
        <v>1</v>
      </c>
      <c r="T455" s="175">
        <f t="shared" si="82"/>
        <v>1</v>
      </c>
      <c r="U455" s="175">
        <f t="shared" si="83"/>
        <v>0</v>
      </c>
      <c r="V455" s="179" t="str">
        <f t="shared" si="84"/>
        <v>Gallus gallus</v>
      </c>
      <c r="W455" s="179" t="str">
        <f t="shared" si="85"/>
        <v>Gallus gallus</v>
      </c>
      <c r="X455" s="175">
        <f t="shared" si="86"/>
        <v>0</v>
      </c>
      <c r="Y455" s="175">
        <f t="shared" si="87"/>
        <v>0</v>
      </c>
      <c r="Z455" s="175">
        <f t="shared" si="88"/>
        <v>0</v>
      </c>
      <c r="AA455" s="175">
        <f t="shared" si="89"/>
        <v>0</v>
      </c>
    </row>
    <row r="456" spans="4:27" ht="15" customHeight="1" x14ac:dyDescent="0.25">
      <c r="D456" s="177">
        <v>1</v>
      </c>
      <c r="E456" s="177">
        <f t="shared" si="79"/>
        <v>0</v>
      </c>
      <c r="F456" s="197" t="s">
        <v>739</v>
      </c>
      <c r="G456" s="197" t="s">
        <v>279</v>
      </c>
      <c r="H456" s="197" t="s">
        <v>217</v>
      </c>
      <c r="I456" s="182">
        <v>42562.567337962966</v>
      </c>
      <c r="J456" s="189" t="s">
        <v>165</v>
      </c>
      <c r="K456" s="189" t="s">
        <v>166</v>
      </c>
      <c r="L456" s="28" t="s">
        <v>165</v>
      </c>
      <c r="M456" s="28" t="s">
        <v>166</v>
      </c>
      <c r="N456" s="29">
        <v>1.95</v>
      </c>
      <c r="O456" s="28" t="s">
        <v>165</v>
      </c>
      <c r="P456" s="28" t="s">
        <v>166</v>
      </c>
      <c r="Q456" s="29">
        <v>1.6870000000000001</v>
      </c>
      <c r="R456" s="172" t="str">
        <f t="shared" si="80"/>
        <v>B</v>
      </c>
      <c r="S456" s="175">
        <f t="shared" si="81"/>
        <v>0</v>
      </c>
      <c r="T456" s="175">
        <f t="shared" si="82"/>
        <v>0</v>
      </c>
      <c r="U456" s="175">
        <f t="shared" si="83"/>
        <v>1</v>
      </c>
      <c r="V456" s="179" t="str">
        <f t="shared" si="84"/>
        <v>Gallus gallus</v>
      </c>
      <c r="W456" s="179" t="str">
        <f t="shared" si="85"/>
        <v>Gallus gallus</v>
      </c>
      <c r="X456" s="175">
        <f t="shared" si="86"/>
        <v>0</v>
      </c>
      <c r="Y456" s="175">
        <f t="shared" si="87"/>
        <v>0</v>
      </c>
      <c r="Z456" s="175">
        <f t="shared" si="88"/>
        <v>0</v>
      </c>
      <c r="AA456" s="175">
        <f t="shared" si="89"/>
        <v>0</v>
      </c>
    </row>
    <row r="457" spans="4:27" ht="15" customHeight="1" x14ac:dyDescent="0.25">
      <c r="D457" s="177">
        <v>1</v>
      </c>
      <c r="E457" s="177">
        <f t="shared" si="79"/>
        <v>1</v>
      </c>
      <c r="F457" s="197" t="s">
        <v>740</v>
      </c>
      <c r="G457" s="197" t="s">
        <v>278</v>
      </c>
      <c r="H457" s="197" t="s">
        <v>217</v>
      </c>
      <c r="I457" s="182">
        <v>42199.409409722219</v>
      </c>
      <c r="J457" s="189" t="s">
        <v>165</v>
      </c>
      <c r="K457" s="189" t="s">
        <v>166</v>
      </c>
      <c r="L457" s="28" t="s">
        <v>165</v>
      </c>
      <c r="M457" s="28" t="s">
        <v>166</v>
      </c>
      <c r="N457" s="29">
        <v>2.254</v>
      </c>
      <c r="O457" s="28" t="s">
        <v>165</v>
      </c>
      <c r="P457" s="28" t="s">
        <v>166</v>
      </c>
      <c r="Q457" s="29">
        <v>2.0819999999999999</v>
      </c>
      <c r="R457" s="172" t="str">
        <f t="shared" si="80"/>
        <v>A</v>
      </c>
      <c r="S457" s="175">
        <f t="shared" si="81"/>
        <v>1</v>
      </c>
      <c r="T457" s="175">
        <f t="shared" si="82"/>
        <v>1</v>
      </c>
      <c r="U457" s="175">
        <f t="shared" si="83"/>
        <v>0</v>
      </c>
      <c r="V457" s="179" t="str">
        <f t="shared" si="84"/>
        <v>Gallus gallus</v>
      </c>
      <c r="W457" s="179" t="str">
        <f t="shared" si="85"/>
        <v>Gallus gallus</v>
      </c>
      <c r="X457" s="175">
        <f t="shared" si="86"/>
        <v>0</v>
      </c>
      <c r="Y457" s="175">
        <f t="shared" si="87"/>
        <v>0</v>
      </c>
      <c r="Z457" s="175">
        <f t="shared" si="88"/>
        <v>0</v>
      </c>
      <c r="AA457" s="175">
        <f t="shared" si="89"/>
        <v>0</v>
      </c>
    </row>
    <row r="458" spans="4:27" ht="15" customHeight="1" x14ac:dyDescent="0.25">
      <c r="D458" s="177">
        <v>1</v>
      </c>
      <c r="E458" s="177">
        <f t="shared" si="79"/>
        <v>1</v>
      </c>
      <c r="F458" s="197" t="s">
        <v>741</v>
      </c>
      <c r="G458" s="197" t="s">
        <v>279</v>
      </c>
      <c r="H458" s="197" t="s">
        <v>217</v>
      </c>
      <c r="I458" s="182">
        <v>42409.554282407407</v>
      </c>
      <c r="J458" s="189" t="s">
        <v>165</v>
      </c>
      <c r="K458" s="189" t="s">
        <v>166</v>
      </c>
      <c r="L458" s="28" t="s">
        <v>165</v>
      </c>
      <c r="M458" s="28" t="s">
        <v>166</v>
      </c>
      <c r="N458" s="29">
        <v>2.4489999999999998</v>
      </c>
      <c r="O458" s="28" t="s">
        <v>165</v>
      </c>
      <c r="P458" s="28" t="s">
        <v>166</v>
      </c>
      <c r="Q458" s="29">
        <v>2.21</v>
      </c>
      <c r="R458" s="172" t="str">
        <f t="shared" si="80"/>
        <v>A</v>
      </c>
      <c r="S458" s="175">
        <f t="shared" si="81"/>
        <v>1</v>
      </c>
      <c r="T458" s="175">
        <f t="shared" si="82"/>
        <v>1</v>
      </c>
      <c r="U458" s="175">
        <f t="shared" si="83"/>
        <v>0</v>
      </c>
      <c r="V458" s="179" t="str">
        <f t="shared" si="84"/>
        <v>Gallus gallus</v>
      </c>
      <c r="W458" s="179" t="str">
        <f t="shared" si="85"/>
        <v>Gallus gallus</v>
      </c>
      <c r="X458" s="175">
        <f t="shared" si="86"/>
        <v>0</v>
      </c>
      <c r="Y458" s="175">
        <f t="shared" si="87"/>
        <v>0</v>
      </c>
      <c r="Z458" s="175">
        <f t="shared" si="88"/>
        <v>0</v>
      </c>
      <c r="AA458" s="175">
        <f t="shared" si="89"/>
        <v>0</v>
      </c>
    </row>
    <row r="459" spans="4:27" ht="15" customHeight="1" x14ac:dyDescent="0.25">
      <c r="D459" s="177">
        <v>1</v>
      </c>
      <c r="E459" s="177">
        <f t="shared" si="79"/>
        <v>1</v>
      </c>
      <c r="F459" s="197" t="s">
        <v>742</v>
      </c>
      <c r="G459" s="197" t="s">
        <v>279</v>
      </c>
      <c r="H459" s="197" t="s">
        <v>217</v>
      </c>
      <c r="I459" s="182">
        <v>42418.598634259259</v>
      </c>
      <c r="J459" s="189" t="s">
        <v>165</v>
      </c>
      <c r="K459" s="189" t="s">
        <v>166</v>
      </c>
      <c r="L459" s="28" t="s">
        <v>165</v>
      </c>
      <c r="M459" s="28" t="s">
        <v>166</v>
      </c>
      <c r="N459" s="29">
        <v>2.5089999999999999</v>
      </c>
      <c r="O459" s="28" t="s">
        <v>165</v>
      </c>
      <c r="P459" s="28" t="s">
        <v>166</v>
      </c>
      <c r="Q459" s="29">
        <v>2.4220000000000002</v>
      </c>
      <c r="R459" s="172" t="str">
        <f t="shared" si="80"/>
        <v>A</v>
      </c>
      <c r="S459" s="175">
        <f t="shared" si="81"/>
        <v>1</v>
      </c>
      <c r="T459" s="175">
        <f t="shared" si="82"/>
        <v>1</v>
      </c>
      <c r="U459" s="175">
        <f t="shared" si="83"/>
        <v>0</v>
      </c>
      <c r="V459" s="179" t="str">
        <f t="shared" si="84"/>
        <v>Gallus gallus</v>
      </c>
      <c r="W459" s="179" t="str">
        <f t="shared" si="85"/>
        <v>Gallus gallus</v>
      </c>
      <c r="X459" s="175">
        <f t="shared" si="86"/>
        <v>0</v>
      </c>
      <c r="Y459" s="175">
        <f t="shared" si="87"/>
        <v>0</v>
      </c>
      <c r="Z459" s="175">
        <f t="shared" si="88"/>
        <v>0</v>
      </c>
      <c r="AA459" s="175">
        <f t="shared" si="89"/>
        <v>0</v>
      </c>
    </row>
    <row r="460" spans="4:27" ht="15" customHeight="1" x14ac:dyDescent="0.25">
      <c r="D460" s="177">
        <v>1</v>
      </c>
      <c r="E460" s="177">
        <f t="shared" si="79"/>
        <v>1</v>
      </c>
      <c r="F460" s="197" t="s">
        <v>743</v>
      </c>
      <c r="G460" s="197" t="s">
        <v>279</v>
      </c>
      <c r="H460" s="197" t="s">
        <v>217</v>
      </c>
      <c r="I460" s="182">
        <v>42489.444895833331</v>
      </c>
      <c r="J460" s="189" t="s">
        <v>165</v>
      </c>
      <c r="K460" s="189" t="s">
        <v>166</v>
      </c>
      <c r="L460" s="28" t="s">
        <v>165</v>
      </c>
      <c r="M460" s="28" t="s">
        <v>166</v>
      </c>
      <c r="N460" s="29">
        <v>2.5579999999999998</v>
      </c>
      <c r="O460" s="28" t="s">
        <v>165</v>
      </c>
      <c r="P460" s="28" t="s">
        <v>166</v>
      </c>
      <c r="Q460" s="29">
        <v>2.1880000000000002</v>
      </c>
      <c r="R460" s="172" t="str">
        <f t="shared" si="80"/>
        <v>A</v>
      </c>
      <c r="S460" s="175">
        <f t="shared" si="81"/>
        <v>1</v>
      </c>
      <c r="T460" s="175">
        <f t="shared" si="82"/>
        <v>1</v>
      </c>
      <c r="U460" s="175">
        <f t="shared" si="83"/>
        <v>0</v>
      </c>
      <c r="V460" s="179" t="str">
        <f t="shared" si="84"/>
        <v>Gallus gallus</v>
      </c>
      <c r="W460" s="179" t="str">
        <f t="shared" si="85"/>
        <v>Gallus gallus</v>
      </c>
      <c r="X460" s="175">
        <f t="shared" si="86"/>
        <v>0</v>
      </c>
      <c r="Y460" s="175">
        <f t="shared" si="87"/>
        <v>0</v>
      </c>
      <c r="Z460" s="175">
        <f t="shared" si="88"/>
        <v>0</v>
      </c>
      <c r="AA460" s="175">
        <f t="shared" si="89"/>
        <v>0</v>
      </c>
    </row>
    <row r="461" spans="4:27" ht="15" customHeight="1" x14ac:dyDescent="0.25">
      <c r="D461" s="177">
        <v>1</v>
      </c>
      <c r="E461" s="177">
        <f t="shared" si="79"/>
        <v>1</v>
      </c>
      <c r="F461" s="197" t="s">
        <v>744</v>
      </c>
      <c r="G461" s="197" t="s">
        <v>279</v>
      </c>
      <c r="H461" s="197" t="s">
        <v>217</v>
      </c>
      <c r="I461" s="182">
        <v>42529.574884259258</v>
      </c>
      <c r="J461" s="189" t="s">
        <v>165</v>
      </c>
      <c r="K461" s="189" t="s">
        <v>166</v>
      </c>
      <c r="L461" s="28" t="s">
        <v>165</v>
      </c>
      <c r="M461" s="28" t="s">
        <v>166</v>
      </c>
      <c r="N461" s="29">
        <v>2.294</v>
      </c>
      <c r="O461" s="28" t="s">
        <v>165</v>
      </c>
      <c r="P461" s="28" t="s">
        <v>166</v>
      </c>
      <c r="Q461" s="29">
        <v>2.0870000000000002</v>
      </c>
      <c r="R461" s="172" t="str">
        <f t="shared" si="80"/>
        <v>A</v>
      </c>
      <c r="S461" s="175">
        <f t="shared" si="81"/>
        <v>1</v>
      </c>
      <c r="T461" s="175">
        <f t="shared" si="82"/>
        <v>1</v>
      </c>
      <c r="U461" s="175">
        <f t="shared" si="83"/>
        <v>0</v>
      </c>
      <c r="V461" s="179" t="str">
        <f t="shared" si="84"/>
        <v>Gallus gallus</v>
      </c>
      <c r="W461" s="179" t="str">
        <f t="shared" si="85"/>
        <v>Gallus gallus</v>
      </c>
      <c r="X461" s="175">
        <f t="shared" si="86"/>
        <v>0</v>
      </c>
      <c r="Y461" s="175">
        <f t="shared" si="87"/>
        <v>0</v>
      </c>
      <c r="Z461" s="175">
        <f t="shared" si="88"/>
        <v>0</v>
      </c>
      <c r="AA461" s="175">
        <f t="shared" si="89"/>
        <v>0</v>
      </c>
    </row>
    <row r="462" spans="4:27" ht="15" customHeight="1" x14ac:dyDescent="0.25">
      <c r="D462" s="177">
        <v>1</v>
      </c>
      <c r="E462" s="177">
        <f t="shared" si="79"/>
        <v>1</v>
      </c>
      <c r="F462" s="197" t="s">
        <v>745</v>
      </c>
      <c r="G462" s="197" t="s">
        <v>216</v>
      </c>
      <c r="H462" s="197" t="s">
        <v>217</v>
      </c>
      <c r="I462" s="182">
        <v>42279.556851851848</v>
      </c>
      <c r="J462" s="189" t="s">
        <v>167</v>
      </c>
      <c r="K462" s="189" t="s">
        <v>168</v>
      </c>
      <c r="L462" s="28" t="s">
        <v>167</v>
      </c>
      <c r="M462" s="28" t="s">
        <v>168</v>
      </c>
      <c r="N462" s="29">
        <v>2.3460000000000001</v>
      </c>
      <c r="O462" s="28" t="s">
        <v>167</v>
      </c>
      <c r="P462" s="28" t="s">
        <v>168</v>
      </c>
      <c r="Q462" s="29">
        <v>1.9430000000000001</v>
      </c>
      <c r="R462" s="172" t="str">
        <f t="shared" si="80"/>
        <v>A</v>
      </c>
      <c r="S462" s="175">
        <f t="shared" si="81"/>
        <v>1</v>
      </c>
      <c r="T462" s="175">
        <f t="shared" si="82"/>
        <v>1</v>
      </c>
      <c r="U462" s="175">
        <f t="shared" si="83"/>
        <v>0</v>
      </c>
      <c r="V462" s="179" t="str">
        <f t="shared" si="84"/>
        <v>Meleagris gallopavo</v>
      </c>
      <c r="W462" s="179" t="str">
        <f t="shared" si="85"/>
        <v>Meleagris gallopavo</v>
      </c>
      <c r="X462" s="175">
        <f t="shared" si="86"/>
        <v>0</v>
      </c>
      <c r="Y462" s="175">
        <f t="shared" si="87"/>
        <v>0</v>
      </c>
      <c r="Z462" s="175">
        <f t="shared" si="88"/>
        <v>0</v>
      </c>
      <c r="AA462" s="175">
        <f t="shared" si="89"/>
        <v>0</v>
      </c>
    </row>
    <row r="463" spans="4:27" ht="15" customHeight="1" x14ac:dyDescent="0.25">
      <c r="D463" s="177">
        <v>1</v>
      </c>
      <c r="E463" s="177">
        <f t="shared" si="79"/>
        <v>1</v>
      </c>
      <c r="F463" s="197" t="s">
        <v>746</v>
      </c>
      <c r="G463" s="197" t="s">
        <v>279</v>
      </c>
      <c r="H463" s="197" t="s">
        <v>217</v>
      </c>
      <c r="I463" s="182">
        <v>42368.675011574072</v>
      </c>
      <c r="J463" s="189" t="s">
        <v>167</v>
      </c>
      <c r="K463" s="189" t="s">
        <v>168</v>
      </c>
      <c r="L463" s="28" t="s">
        <v>167</v>
      </c>
      <c r="M463" s="28" t="s">
        <v>168</v>
      </c>
      <c r="N463" s="29">
        <v>2.109</v>
      </c>
      <c r="O463" s="28" t="s">
        <v>167</v>
      </c>
      <c r="P463" s="28" t="s">
        <v>168</v>
      </c>
      <c r="Q463" s="29">
        <v>2.0739999999999998</v>
      </c>
      <c r="R463" s="172" t="str">
        <f t="shared" si="80"/>
        <v>A</v>
      </c>
      <c r="S463" s="175">
        <f t="shared" si="81"/>
        <v>1</v>
      </c>
      <c r="T463" s="175">
        <f t="shared" si="82"/>
        <v>1</v>
      </c>
      <c r="U463" s="175">
        <f t="shared" si="83"/>
        <v>0</v>
      </c>
      <c r="V463" s="179" t="str">
        <f t="shared" si="84"/>
        <v>Meleagris gallopavo</v>
      </c>
      <c r="W463" s="179" t="str">
        <f t="shared" si="85"/>
        <v>Meleagris gallopavo</v>
      </c>
      <c r="X463" s="175">
        <f t="shared" si="86"/>
        <v>0</v>
      </c>
      <c r="Y463" s="175">
        <f t="shared" si="87"/>
        <v>0</v>
      </c>
      <c r="Z463" s="175">
        <f t="shared" si="88"/>
        <v>0</v>
      </c>
      <c r="AA463" s="175">
        <f t="shared" si="89"/>
        <v>0</v>
      </c>
    </row>
    <row r="464" spans="4:27" ht="15" customHeight="1" x14ac:dyDescent="0.25">
      <c r="D464" s="177">
        <v>1</v>
      </c>
      <c r="E464" s="177">
        <f t="shared" si="79"/>
        <v>0</v>
      </c>
      <c r="F464" s="197" t="s">
        <v>747</v>
      </c>
      <c r="G464" s="197" t="s">
        <v>279</v>
      </c>
      <c r="H464" s="197" t="s">
        <v>217</v>
      </c>
      <c r="I464" s="182">
        <v>42529.573761574073</v>
      </c>
      <c r="J464" s="189" t="s">
        <v>167</v>
      </c>
      <c r="K464" s="189" t="s">
        <v>168</v>
      </c>
      <c r="L464" s="28" t="s">
        <v>167</v>
      </c>
      <c r="M464" s="28" t="s">
        <v>168</v>
      </c>
      <c r="N464" s="29">
        <v>1.921</v>
      </c>
      <c r="O464" s="28" t="s">
        <v>167</v>
      </c>
      <c r="P464" s="28" t="s">
        <v>169</v>
      </c>
      <c r="Q464" s="29">
        <v>1.853</v>
      </c>
      <c r="R464" s="172" t="str">
        <f t="shared" si="80"/>
        <v>B</v>
      </c>
      <c r="S464" s="175">
        <f t="shared" si="81"/>
        <v>0</v>
      </c>
      <c r="T464" s="175">
        <f t="shared" si="82"/>
        <v>0</v>
      </c>
      <c r="U464" s="175">
        <f t="shared" si="83"/>
        <v>1</v>
      </c>
      <c r="V464" s="179" t="str">
        <f t="shared" si="84"/>
        <v>Meleagris gallopavo</v>
      </c>
      <c r="W464" s="179" t="str">
        <f t="shared" si="85"/>
        <v>Meleagris ocellata</v>
      </c>
      <c r="X464" s="175">
        <f t="shared" si="86"/>
        <v>0</v>
      </c>
      <c r="Y464" s="175">
        <f t="shared" si="87"/>
        <v>0</v>
      </c>
      <c r="Z464" s="175">
        <f t="shared" si="88"/>
        <v>0</v>
      </c>
      <c r="AA464" s="175">
        <f t="shared" si="89"/>
        <v>0</v>
      </c>
    </row>
    <row r="465" spans="4:27" ht="15" customHeight="1" x14ac:dyDescent="0.25">
      <c r="D465" s="177">
        <v>1</v>
      </c>
      <c r="E465" s="177">
        <f t="shared" si="79"/>
        <v>0</v>
      </c>
      <c r="F465" s="197" t="s">
        <v>748</v>
      </c>
      <c r="G465" s="197" t="s">
        <v>279</v>
      </c>
      <c r="H465" s="197" t="s">
        <v>217</v>
      </c>
      <c r="I465" s="182">
        <v>42625.408541666664</v>
      </c>
      <c r="J465" s="189" t="s">
        <v>167</v>
      </c>
      <c r="K465" s="189" t="s">
        <v>168</v>
      </c>
      <c r="L465" s="28" t="s">
        <v>167</v>
      </c>
      <c r="M465" s="28" t="s">
        <v>168</v>
      </c>
      <c r="N465" s="29">
        <v>2.1840000000000002</v>
      </c>
      <c r="O465" s="28" t="s">
        <v>165</v>
      </c>
      <c r="P465" s="28" t="s">
        <v>166</v>
      </c>
      <c r="Q465" s="29">
        <v>2.0739999999999998</v>
      </c>
      <c r="R465" s="172" t="str">
        <f t="shared" si="80"/>
        <v>C</v>
      </c>
      <c r="S465" s="175">
        <f t="shared" si="81"/>
        <v>0</v>
      </c>
      <c r="T465" s="175">
        <f t="shared" si="82"/>
        <v>0</v>
      </c>
      <c r="U465" s="175">
        <f t="shared" si="83"/>
        <v>1</v>
      </c>
      <c r="V465" s="179" t="str">
        <f t="shared" si="84"/>
        <v>Meleagris gallopavo</v>
      </c>
      <c r="W465" s="179" t="str">
        <f t="shared" si="85"/>
        <v>Gallus gallus</v>
      </c>
      <c r="X465" s="175">
        <f t="shared" si="86"/>
        <v>0</v>
      </c>
      <c r="Y465" s="175">
        <f t="shared" si="87"/>
        <v>0</v>
      </c>
      <c r="Z465" s="175">
        <f t="shared" si="88"/>
        <v>0</v>
      </c>
      <c r="AA465" s="175">
        <f t="shared" si="89"/>
        <v>0</v>
      </c>
    </row>
    <row r="466" spans="4:27" ht="15" customHeight="1" x14ac:dyDescent="0.25">
      <c r="D466" s="177">
        <v>1</v>
      </c>
      <c r="E466" s="177">
        <f t="shared" si="79"/>
        <v>1</v>
      </c>
      <c r="F466" s="197" t="s">
        <v>749</v>
      </c>
      <c r="G466" s="197" t="s">
        <v>284</v>
      </c>
      <c r="H466" s="197" t="s">
        <v>217</v>
      </c>
      <c r="I466" s="182">
        <v>42769.585266203707</v>
      </c>
      <c r="J466" s="189" t="s">
        <v>167</v>
      </c>
      <c r="K466" s="189" t="s">
        <v>168</v>
      </c>
      <c r="L466" s="28" t="s">
        <v>167</v>
      </c>
      <c r="M466" s="28" t="s">
        <v>168</v>
      </c>
      <c r="N466" s="29">
        <v>2.5329999999999999</v>
      </c>
      <c r="O466" s="28" t="s">
        <v>167</v>
      </c>
      <c r="P466" s="28" t="s">
        <v>168</v>
      </c>
      <c r="Q466" s="29">
        <v>2.4260000000000002</v>
      </c>
      <c r="R466" s="172" t="str">
        <f t="shared" si="80"/>
        <v>A</v>
      </c>
      <c r="S466" s="175">
        <f t="shared" si="81"/>
        <v>1</v>
      </c>
      <c r="T466" s="175">
        <f t="shared" si="82"/>
        <v>1</v>
      </c>
      <c r="U466" s="175">
        <f t="shared" si="83"/>
        <v>0</v>
      </c>
      <c r="V466" s="179" t="str">
        <f t="shared" si="84"/>
        <v>Meleagris gallopavo</v>
      </c>
      <c r="W466" s="179" t="str">
        <f t="shared" si="85"/>
        <v>Meleagris gallopavo</v>
      </c>
      <c r="X466" s="175">
        <f t="shared" si="86"/>
        <v>0</v>
      </c>
      <c r="Y466" s="175">
        <f t="shared" si="87"/>
        <v>0</v>
      </c>
      <c r="Z466" s="175">
        <f t="shared" si="88"/>
        <v>0</v>
      </c>
      <c r="AA466" s="175">
        <f t="shared" si="89"/>
        <v>0</v>
      </c>
    </row>
    <row r="467" spans="4:27" ht="15" customHeight="1" x14ac:dyDescent="0.25">
      <c r="D467" s="177">
        <v>1</v>
      </c>
      <c r="E467" s="177">
        <f t="shared" si="79"/>
        <v>1</v>
      </c>
      <c r="F467" s="197" t="s">
        <v>750</v>
      </c>
      <c r="G467" s="197" t="s">
        <v>278</v>
      </c>
      <c r="H467" s="197" t="s">
        <v>217</v>
      </c>
      <c r="I467" s="182">
        <v>42186.427430555559</v>
      </c>
      <c r="J467" s="189" t="s">
        <v>167</v>
      </c>
      <c r="K467" s="189" t="s">
        <v>168</v>
      </c>
      <c r="L467" s="28" t="s">
        <v>167</v>
      </c>
      <c r="M467" s="28" t="s">
        <v>168</v>
      </c>
      <c r="N467" s="29">
        <v>2.653</v>
      </c>
      <c r="O467" s="28" t="s">
        <v>167</v>
      </c>
      <c r="P467" s="28" t="s">
        <v>168</v>
      </c>
      <c r="Q467" s="29">
        <v>2.0990000000000002</v>
      </c>
      <c r="R467" s="172" t="str">
        <f t="shared" si="80"/>
        <v>A</v>
      </c>
      <c r="S467" s="175">
        <f t="shared" si="81"/>
        <v>1</v>
      </c>
      <c r="T467" s="175">
        <f t="shared" si="82"/>
        <v>1</v>
      </c>
      <c r="U467" s="175">
        <f t="shared" si="83"/>
        <v>0</v>
      </c>
      <c r="V467" s="179" t="str">
        <f t="shared" si="84"/>
        <v>Meleagris gallopavo</v>
      </c>
      <c r="W467" s="179" t="str">
        <f t="shared" si="85"/>
        <v>Meleagris gallopavo</v>
      </c>
      <c r="X467" s="175">
        <f t="shared" si="86"/>
        <v>0</v>
      </c>
      <c r="Y467" s="175">
        <f t="shared" si="87"/>
        <v>0</v>
      </c>
      <c r="Z467" s="175">
        <f t="shared" si="88"/>
        <v>0</v>
      </c>
      <c r="AA467" s="175">
        <f t="shared" si="89"/>
        <v>0</v>
      </c>
    </row>
    <row r="468" spans="4:27" ht="15" customHeight="1" x14ac:dyDescent="0.25">
      <c r="D468" s="177">
        <v>1</v>
      </c>
      <c r="E468" s="177">
        <f t="shared" ref="E468:E479" si="90">D468*S468</f>
        <v>0</v>
      </c>
      <c r="F468" s="197" t="s">
        <v>751</v>
      </c>
      <c r="G468" s="197" t="s">
        <v>216</v>
      </c>
      <c r="H468" s="197" t="s">
        <v>217</v>
      </c>
      <c r="I468" s="182">
        <v>42418.597800925927</v>
      </c>
      <c r="J468" s="189" t="s">
        <v>167</v>
      </c>
      <c r="K468" s="189" t="s">
        <v>168</v>
      </c>
      <c r="L468" s="28" t="s">
        <v>167</v>
      </c>
      <c r="M468" s="28" t="s">
        <v>168</v>
      </c>
      <c r="N468" s="29">
        <v>2.427</v>
      </c>
      <c r="O468" s="28" t="s">
        <v>167</v>
      </c>
      <c r="P468" s="28" t="s">
        <v>169</v>
      </c>
      <c r="Q468" s="29">
        <v>2.1259999999999999</v>
      </c>
      <c r="R468" s="172" t="str">
        <f t="shared" ref="R468:R479" si="91">IF(OR(AND(N468&gt;=$B$20,Q468&lt;$B$21),AND(L468=O468,M468=P468,N468&gt;=$B$20,Q468&gt;=$B$20),AND(L468=O468,N468&gt;=$B$20,Q468&lt;2,Q468&gt;=$B$21)),"A",IF(OR(AND(N468&lt;$B$20,Q468&lt;$B$21),AND(L468=O468,OR(M468&lt;&gt;P468,M468=P468),N468&gt;=$B$21,Q468&gt;=$B$21)),"B",
IF(AND(L468&lt;&gt;O468,N468&gt;=$B$21,Q468&gt;=$B$21),"C",0)))</f>
        <v>B</v>
      </c>
      <c r="S468" s="175">
        <f t="shared" ref="S468:S479" si="92">1-U468+Z468</f>
        <v>0</v>
      </c>
      <c r="T468" s="175">
        <f t="shared" ref="T468:T479" si="93">IF(AND(L468=J468,M468=K468,N468&gt;=$B$20,R468="A"),1,0)</f>
        <v>0</v>
      </c>
      <c r="U468" s="175">
        <f t="shared" ref="U468:U479" si="94">IF(T468=1,0,1)</f>
        <v>1</v>
      </c>
      <c r="V468" s="179" t="str">
        <f t="shared" ref="V468:V479" si="95">L468&amp;" "&amp;M468</f>
        <v>Meleagris gallopavo</v>
      </c>
      <c r="W468" s="179" t="str">
        <f t="shared" ref="W468:W479" si="96">O468&amp;" "&amp;P468</f>
        <v>Meleagris ocellata</v>
      </c>
      <c r="X468" s="175">
        <f t="shared" ref="X468:X479" si="97">IF(AND(V468=$B$1,N468&gt;=$B$20),1,0)</f>
        <v>0</v>
      </c>
      <c r="Y468" s="175">
        <f t="shared" ref="Y468:Y479" si="98">IF(AND(W468=$B$1,Q468&gt;=$B$20),1,0)</f>
        <v>0</v>
      </c>
      <c r="Z468" s="175">
        <f t="shared" ref="Z468:Z479" si="99">IF(AND(V468=$B$1,N468&gt;=$B$20,R468="A"),1,0)</f>
        <v>0</v>
      </c>
      <c r="AA468" s="175">
        <f t="shared" ref="AA468:AA479" si="100">IF(1-(X468+Y468)&gt;0,0,1)</f>
        <v>0</v>
      </c>
    </row>
    <row r="469" spans="4:27" ht="15" customHeight="1" x14ac:dyDescent="0.25">
      <c r="D469" s="177">
        <v>1</v>
      </c>
      <c r="E469" s="177">
        <f t="shared" si="90"/>
        <v>1</v>
      </c>
      <c r="F469" s="197" t="s">
        <v>752</v>
      </c>
      <c r="G469" s="197" t="s">
        <v>279</v>
      </c>
      <c r="H469" s="197" t="s">
        <v>217</v>
      </c>
      <c r="I469" s="182">
        <v>42489.56627314815</v>
      </c>
      <c r="J469" s="189" t="s">
        <v>167</v>
      </c>
      <c r="K469" s="189" t="s">
        <v>168</v>
      </c>
      <c r="L469" s="28" t="s">
        <v>167</v>
      </c>
      <c r="M469" s="28" t="s">
        <v>168</v>
      </c>
      <c r="N469" s="29">
        <v>2.2349999999999999</v>
      </c>
      <c r="O469" s="28" t="s">
        <v>167</v>
      </c>
      <c r="P469" s="28" t="s">
        <v>168</v>
      </c>
      <c r="Q469" s="29">
        <v>2.2290000000000001</v>
      </c>
      <c r="R469" s="172" t="str">
        <f t="shared" si="91"/>
        <v>A</v>
      </c>
      <c r="S469" s="175">
        <f t="shared" si="92"/>
        <v>1</v>
      </c>
      <c r="T469" s="175">
        <f t="shared" si="93"/>
        <v>1</v>
      </c>
      <c r="U469" s="175">
        <f t="shared" si="94"/>
        <v>0</v>
      </c>
      <c r="V469" s="179" t="str">
        <f t="shared" si="95"/>
        <v>Meleagris gallopavo</v>
      </c>
      <c r="W469" s="179" t="str">
        <f t="shared" si="96"/>
        <v>Meleagris gallopavo</v>
      </c>
      <c r="X469" s="175">
        <f t="shared" si="97"/>
        <v>0</v>
      </c>
      <c r="Y469" s="175">
        <f t="shared" si="98"/>
        <v>0</v>
      </c>
      <c r="Z469" s="175">
        <f t="shared" si="99"/>
        <v>0</v>
      </c>
      <c r="AA469" s="175">
        <f t="shared" si="100"/>
        <v>0</v>
      </c>
    </row>
    <row r="470" spans="4:27" ht="15" customHeight="1" x14ac:dyDescent="0.25">
      <c r="D470" s="177">
        <v>1</v>
      </c>
      <c r="E470" s="177">
        <f t="shared" si="90"/>
        <v>0</v>
      </c>
      <c r="F470" s="197" t="s">
        <v>753</v>
      </c>
      <c r="G470" s="197" t="s">
        <v>216</v>
      </c>
      <c r="H470" s="197" t="s">
        <v>217</v>
      </c>
      <c r="I470" s="182">
        <v>43550.398032407407</v>
      </c>
      <c r="J470" s="189" t="s">
        <v>170</v>
      </c>
      <c r="K470" s="189" t="s">
        <v>171</v>
      </c>
      <c r="L470" s="28" t="s">
        <v>170</v>
      </c>
      <c r="M470" s="28" t="s">
        <v>172</v>
      </c>
      <c r="N470" s="29">
        <v>2.29</v>
      </c>
      <c r="O470" s="28" t="s">
        <v>170</v>
      </c>
      <c r="P470" s="28" t="s">
        <v>173</v>
      </c>
      <c r="Q470" s="29">
        <v>2.282</v>
      </c>
      <c r="R470" s="172" t="str">
        <f t="shared" si="91"/>
        <v>B</v>
      </c>
      <c r="S470" s="175">
        <f t="shared" si="92"/>
        <v>0</v>
      </c>
      <c r="T470" s="175">
        <f t="shared" si="93"/>
        <v>0</v>
      </c>
      <c r="U470" s="175">
        <f t="shared" si="94"/>
        <v>1</v>
      </c>
      <c r="V470" s="179" t="str">
        <f t="shared" si="95"/>
        <v>Equus grevyi</v>
      </c>
      <c r="W470" s="179" t="str">
        <f t="shared" si="96"/>
        <v>Equus kiang</v>
      </c>
      <c r="X470" s="175">
        <f t="shared" si="97"/>
        <v>0</v>
      </c>
      <c r="Y470" s="175">
        <f t="shared" si="98"/>
        <v>0</v>
      </c>
      <c r="Z470" s="175">
        <f t="shared" si="99"/>
        <v>0</v>
      </c>
      <c r="AA470" s="175">
        <f t="shared" si="100"/>
        <v>0</v>
      </c>
    </row>
    <row r="471" spans="4:27" ht="15" customHeight="1" x14ac:dyDescent="0.25">
      <c r="D471" s="177">
        <v>1</v>
      </c>
      <c r="E471" s="177">
        <f t="shared" si="90"/>
        <v>0</v>
      </c>
      <c r="F471" s="197" t="s">
        <v>754</v>
      </c>
      <c r="G471" s="197" t="s">
        <v>279</v>
      </c>
      <c r="H471" s="197" t="s">
        <v>217</v>
      </c>
      <c r="I471" s="182">
        <v>42437.602905092594</v>
      </c>
      <c r="J471" s="189" t="s">
        <v>170</v>
      </c>
      <c r="K471" s="189" t="s">
        <v>174</v>
      </c>
      <c r="L471" s="28" t="s">
        <v>170</v>
      </c>
      <c r="M471" s="28" t="s">
        <v>175</v>
      </c>
      <c r="N471" s="29">
        <v>2.0840000000000001</v>
      </c>
      <c r="O471" s="28" t="s">
        <v>170</v>
      </c>
      <c r="P471" s="28" t="s">
        <v>174</v>
      </c>
      <c r="Q471" s="29">
        <v>2.0619999999999998</v>
      </c>
      <c r="R471" s="172" t="str">
        <f t="shared" si="91"/>
        <v>B</v>
      </c>
      <c r="S471" s="175">
        <f t="shared" si="92"/>
        <v>0</v>
      </c>
      <c r="T471" s="175">
        <f t="shared" si="93"/>
        <v>0</v>
      </c>
      <c r="U471" s="175">
        <f t="shared" si="94"/>
        <v>1</v>
      </c>
      <c r="V471" s="179" t="str">
        <f t="shared" si="95"/>
        <v>Equus quagga</v>
      </c>
      <c r="W471" s="179" t="str">
        <f t="shared" si="96"/>
        <v>Equus caballus</v>
      </c>
      <c r="X471" s="175">
        <f t="shared" si="97"/>
        <v>0</v>
      </c>
      <c r="Y471" s="175">
        <f t="shared" si="98"/>
        <v>0</v>
      </c>
      <c r="Z471" s="175">
        <f t="shared" si="99"/>
        <v>0</v>
      </c>
      <c r="AA471" s="175">
        <f t="shared" si="100"/>
        <v>0</v>
      </c>
    </row>
    <row r="472" spans="4:27" ht="15" customHeight="1" x14ac:dyDescent="0.25">
      <c r="D472" s="177">
        <v>1</v>
      </c>
      <c r="E472" s="177">
        <f t="shared" si="90"/>
        <v>1</v>
      </c>
      <c r="F472" s="197" t="s">
        <v>755</v>
      </c>
      <c r="G472" s="197" t="s">
        <v>279</v>
      </c>
      <c r="H472" s="197" t="s">
        <v>217</v>
      </c>
      <c r="I472" s="182">
        <v>42585.572812500002</v>
      </c>
      <c r="J472" s="189" t="s">
        <v>170</v>
      </c>
      <c r="K472" s="189" t="s">
        <v>174</v>
      </c>
      <c r="L472" s="28" t="s">
        <v>170</v>
      </c>
      <c r="M472" s="28" t="s">
        <v>174</v>
      </c>
      <c r="N472" s="29">
        <v>2.2440000000000002</v>
      </c>
      <c r="O472" s="28" t="s">
        <v>170</v>
      </c>
      <c r="P472" s="28" t="s">
        <v>174</v>
      </c>
      <c r="Q472" s="29">
        <v>2.0089999999999999</v>
      </c>
      <c r="R472" s="172" t="str">
        <f t="shared" si="91"/>
        <v>A</v>
      </c>
      <c r="S472" s="175">
        <f t="shared" si="92"/>
        <v>1</v>
      </c>
      <c r="T472" s="175">
        <f t="shared" si="93"/>
        <v>1</v>
      </c>
      <c r="U472" s="175">
        <f t="shared" si="94"/>
        <v>0</v>
      </c>
      <c r="V472" s="179" t="str">
        <f t="shared" si="95"/>
        <v>Equus caballus</v>
      </c>
      <c r="W472" s="179" t="str">
        <f t="shared" si="96"/>
        <v>Equus caballus</v>
      </c>
      <c r="X472" s="175">
        <f t="shared" si="97"/>
        <v>0</v>
      </c>
      <c r="Y472" s="175">
        <f t="shared" si="98"/>
        <v>0</v>
      </c>
      <c r="Z472" s="175">
        <f t="shared" si="99"/>
        <v>0</v>
      </c>
      <c r="AA472" s="175">
        <f t="shared" si="100"/>
        <v>0</v>
      </c>
    </row>
    <row r="473" spans="4:27" ht="15" customHeight="1" x14ac:dyDescent="0.25">
      <c r="D473" s="177">
        <v>1</v>
      </c>
      <c r="E473" s="177">
        <f t="shared" si="90"/>
        <v>1</v>
      </c>
      <c r="F473" s="197" t="s">
        <v>756</v>
      </c>
      <c r="G473" s="197" t="s">
        <v>279</v>
      </c>
      <c r="H473" s="197" t="s">
        <v>217</v>
      </c>
      <c r="I473" s="182">
        <v>42716.619895833333</v>
      </c>
      <c r="J473" s="189" t="s">
        <v>170</v>
      </c>
      <c r="K473" s="189" t="s">
        <v>174</v>
      </c>
      <c r="L473" s="28" t="s">
        <v>170</v>
      </c>
      <c r="M473" s="28" t="s">
        <v>174</v>
      </c>
      <c r="N473" s="29">
        <v>2.2120000000000002</v>
      </c>
      <c r="O473" s="28" t="s">
        <v>170</v>
      </c>
      <c r="P473" s="28" t="s">
        <v>174</v>
      </c>
      <c r="Q473" s="29">
        <v>2.1139999999999999</v>
      </c>
      <c r="R473" s="172" t="str">
        <f t="shared" si="91"/>
        <v>A</v>
      </c>
      <c r="S473" s="175">
        <f t="shared" si="92"/>
        <v>1</v>
      </c>
      <c r="T473" s="175">
        <f t="shared" si="93"/>
        <v>1</v>
      </c>
      <c r="U473" s="175">
        <f t="shared" si="94"/>
        <v>0</v>
      </c>
      <c r="V473" s="179" t="str">
        <f t="shared" si="95"/>
        <v>Equus caballus</v>
      </c>
      <c r="W473" s="179" t="str">
        <f t="shared" si="96"/>
        <v>Equus caballus</v>
      </c>
      <c r="X473" s="175">
        <f t="shared" si="97"/>
        <v>0</v>
      </c>
      <c r="Y473" s="175">
        <f t="shared" si="98"/>
        <v>0</v>
      </c>
      <c r="Z473" s="175">
        <f t="shared" si="99"/>
        <v>0</v>
      </c>
      <c r="AA473" s="175">
        <f t="shared" si="100"/>
        <v>0</v>
      </c>
    </row>
    <row r="474" spans="4:27" ht="15" customHeight="1" x14ac:dyDescent="0.25">
      <c r="D474" s="177">
        <v>1</v>
      </c>
      <c r="E474" s="177">
        <f t="shared" si="90"/>
        <v>1</v>
      </c>
      <c r="F474" s="197" t="s">
        <v>757</v>
      </c>
      <c r="G474" s="197" t="s">
        <v>216</v>
      </c>
      <c r="H474" s="197" t="s">
        <v>217</v>
      </c>
      <c r="I474" s="182">
        <v>42786.556446759256</v>
      </c>
      <c r="J474" s="189" t="s">
        <v>170</v>
      </c>
      <c r="K474" s="189" t="s">
        <v>171</v>
      </c>
      <c r="L474" s="28" t="s">
        <v>170</v>
      </c>
      <c r="M474" s="28" t="s">
        <v>171</v>
      </c>
      <c r="N474" s="29">
        <v>2.36</v>
      </c>
      <c r="O474" s="28" t="s">
        <v>170</v>
      </c>
      <c r="P474" s="28" t="s">
        <v>171</v>
      </c>
      <c r="Q474" s="29">
        <v>2.1280000000000001</v>
      </c>
      <c r="R474" s="172" t="str">
        <f t="shared" si="91"/>
        <v>A</v>
      </c>
      <c r="S474" s="175">
        <f t="shared" si="92"/>
        <v>1</v>
      </c>
      <c r="T474" s="175">
        <f t="shared" si="93"/>
        <v>1</v>
      </c>
      <c r="U474" s="175">
        <f t="shared" si="94"/>
        <v>0</v>
      </c>
      <c r="V474" s="179" t="str">
        <f t="shared" si="95"/>
        <v>Equus asinus</v>
      </c>
      <c r="W474" s="179" t="str">
        <f t="shared" si="96"/>
        <v>Equus asinus</v>
      </c>
      <c r="X474" s="175">
        <f t="shared" si="97"/>
        <v>0</v>
      </c>
      <c r="Y474" s="175">
        <f t="shared" si="98"/>
        <v>0</v>
      </c>
      <c r="Z474" s="175">
        <f t="shared" si="99"/>
        <v>0</v>
      </c>
      <c r="AA474" s="175">
        <f t="shared" si="100"/>
        <v>0</v>
      </c>
    </row>
    <row r="475" spans="4:27" ht="15" customHeight="1" x14ac:dyDescent="0.25">
      <c r="D475" s="177">
        <v>1</v>
      </c>
      <c r="E475" s="177">
        <f t="shared" si="90"/>
        <v>1</v>
      </c>
      <c r="F475" s="197" t="s">
        <v>758</v>
      </c>
      <c r="G475" s="197" t="s">
        <v>281</v>
      </c>
      <c r="H475" s="197" t="s">
        <v>217</v>
      </c>
      <c r="I475" s="182">
        <v>43131.605636574073</v>
      </c>
      <c r="J475" s="189" t="s">
        <v>170</v>
      </c>
      <c r="K475" s="189" t="s">
        <v>174</v>
      </c>
      <c r="L475" s="28" t="s">
        <v>170</v>
      </c>
      <c r="M475" s="28" t="s">
        <v>174</v>
      </c>
      <c r="N475" s="29">
        <v>2.6629999999999998</v>
      </c>
      <c r="O475" s="28" t="s">
        <v>170</v>
      </c>
      <c r="P475" s="28" t="s">
        <v>174</v>
      </c>
      <c r="Q475" s="29">
        <v>1.702</v>
      </c>
      <c r="R475" s="172" t="str">
        <f t="shared" si="91"/>
        <v>A</v>
      </c>
      <c r="S475" s="175">
        <f t="shared" si="92"/>
        <v>1</v>
      </c>
      <c r="T475" s="175">
        <f t="shared" si="93"/>
        <v>1</v>
      </c>
      <c r="U475" s="175">
        <f t="shared" si="94"/>
        <v>0</v>
      </c>
      <c r="V475" s="179" t="str">
        <f t="shared" si="95"/>
        <v>Equus caballus</v>
      </c>
      <c r="W475" s="179" t="str">
        <f t="shared" si="96"/>
        <v>Equus caballus</v>
      </c>
      <c r="X475" s="175">
        <f t="shared" si="97"/>
        <v>0</v>
      </c>
      <c r="Y475" s="175">
        <f t="shared" si="98"/>
        <v>0</v>
      </c>
      <c r="Z475" s="175">
        <f t="shared" si="99"/>
        <v>0</v>
      </c>
      <c r="AA475" s="175">
        <f t="shared" si="100"/>
        <v>0</v>
      </c>
    </row>
    <row r="476" spans="4:27" ht="15" customHeight="1" x14ac:dyDescent="0.25">
      <c r="D476" s="177">
        <v>1</v>
      </c>
      <c r="E476" s="177">
        <f t="shared" si="90"/>
        <v>0</v>
      </c>
      <c r="F476" s="197" t="s">
        <v>759</v>
      </c>
      <c r="G476" s="197" t="s">
        <v>279</v>
      </c>
      <c r="H476" s="197" t="s">
        <v>217</v>
      </c>
      <c r="I476" s="182">
        <v>42409.555532407408</v>
      </c>
      <c r="J476" s="189" t="s">
        <v>170</v>
      </c>
      <c r="K476" s="189" t="s">
        <v>174</v>
      </c>
      <c r="L476" s="28" t="s">
        <v>170</v>
      </c>
      <c r="M476" s="28" t="s">
        <v>176</v>
      </c>
      <c r="N476" s="29">
        <v>2.302</v>
      </c>
      <c r="O476" s="28" t="s">
        <v>170</v>
      </c>
      <c r="P476" s="28" t="s">
        <v>175</v>
      </c>
      <c r="Q476" s="29">
        <v>2.2839999999999998</v>
      </c>
      <c r="R476" s="172" t="str">
        <f t="shared" si="91"/>
        <v>B</v>
      </c>
      <c r="S476" s="175">
        <f t="shared" si="92"/>
        <v>0</v>
      </c>
      <c r="T476" s="175">
        <f t="shared" si="93"/>
        <v>0</v>
      </c>
      <c r="U476" s="175">
        <f t="shared" si="94"/>
        <v>1</v>
      </c>
      <c r="V476" s="179" t="str">
        <f t="shared" si="95"/>
        <v>Equus hartmannae</v>
      </c>
      <c r="W476" s="179" t="str">
        <f t="shared" si="96"/>
        <v>Equus quagga</v>
      </c>
      <c r="X476" s="175">
        <f t="shared" si="97"/>
        <v>0</v>
      </c>
      <c r="Y476" s="175">
        <f t="shared" si="98"/>
        <v>0</v>
      </c>
      <c r="Z476" s="175">
        <f t="shared" si="99"/>
        <v>0</v>
      </c>
      <c r="AA476" s="175">
        <f t="shared" si="100"/>
        <v>0</v>
      </c>
    </row>
    <row r="477" spans="4:27" ht="15" customHeight="1" x14ac:dyDescent="0.25">
      <c r="D477" s="177">
        <v>1</v>
      </c>
      <c r="E477" s="177">
        <f t="shared" si="90"/>
        <v>0</v>
      </c>
      <c r="F477" s="197" t="s">
        <v>760</v>
      </c>
      <c r="G477" s="197" t="s">
        <v>216</v>
      </c>
      <c r="H477" s="197" t="s">
        <v>217</v>
      </c>
      <c r="I477" s="182">
        <v>43280.322893518518</v>
      </c>
      <c r="J477" s="189" t="s">
        <v>170</v>
      </c>
      <c r="K477" s="189" t="s">
        <v>172</v>
      </c>
      <c r="L477" s="28" t="s">
        <v>170</v>
      </c>
      <c r="M477" s="28" t="s">
        <v>172</v>
      </c>
      <c r="N477" s="29">
        <v>2.6419999999999999</v>
      </c>
      <c r="O477" s="28" t="s">
        <v>170</v>
      </c>
      <c r="P477" s="28" t="s">
        <v>175</v>
      </c>
      <c r="Q477" s="29">
        <v>2.4039999999999999</v>
      </c>
      <c r="R477" s="172" t="str">
        <f t="shared" si="91"/>
        <v>B</v>
      </c>
      <c r="S477" s="175">
        <f t="shared" si="92"/>
        <v>0</v>
      </c>
      <c r="T477" s="175">
        <f t="shared" si="93"/>
        <v>0</v>
      </c>
      <c r="U477" s="175">
        <f t="shared" si="94"/>
        <v>1</v>
      </c>
      <c r="V477" s="179" t="str">
        <f t="shared" si="95"/>
        <v>Equus grevyi</v>
      </c>
      <c r="W477" s="179" t="str">
        <f t="shared" si="96"/>
        <v>Equus quagga</v>
      </c>
      <c r="X477" s="175">
        <f t="shared" si="97"/>
        <v>0</v>
      </c>
      <c r="Y477" s="175">
        <f t="shared" si="98"/>
        <v>0</v>
      </c>
      <c r="Z477" s="175">
        <f t="shared" si="99"/>
        <v>0</v>
      </c>
      <c r="AA477" s="175">
        <f t="shared" si="100"/>
        <v>0</v>
      </c>
    </row>
    <row r="478" spans="4:27" ht="15" customHeight="1" x14ac:dyDescent="0.25">
      <c r="D478" s="177">
        <v>1</v>
      </c>
      <c r="E478" s="177">
        <f t="shared" si="90"/>
        <v>0</v>
      </c>
      <c r="F478" s="197" t="s">
        <v>761</v>
      </c>
      <c r="G478" s="197" t="s">
        <v>216</v>
      </c>
      <c r="H478" s="197" t="s">
        <v>217</v>
      </c>
      <c r="I478" s="182">
        <v>42508.314606481479</v>
      </c>
      <c r="J478" s="189" t="s">
        <v>170</v>
      </c>
      <c r="K478" s="189" t="s">
        <v>177</v>
      </c>
      <c r="L478" s="28" t="s">
        <v>170</v>
      </c>
      <c r="M478" s="28" t="s">
        <v>177</v>
      </c>
      <c r="N478" s="29">
        <v>2.351</v>
      </c>
      <c r="O478" s="28" t="s">
        <v>170</v>
      </c>
      <c r="P478" s="28" t="s">
        <v>175</v>
      </c>
      <c r="Q478" s="29">
        <v>2.2170000000000001</v>
      </c>
      <c r="R478" s="172" t="str">
        <f t="shared" si="91"/>
        <v>B</v>
      </c>
      <c r="S478" s="175">
        <f t="shared" si="92"/>
        <v>0</v>
      </c>
      <c r="T478" s="175">
        <f t="shared" si="93"/>
        <v>0</v>
      </c>
      <c r="U478" s="175">
        <f t="shared" si="94"/>
        <v>1</v>
      </c>
      <c r="V478" s="179" t="str">
        <f t="shared" si="95"/>
        <v>Equus hemionus</v>
      </c>
      <c r="W478" s="179" t="str">
        <f t="shared" si="96"/>
        <v>Equus quagga</v>
      </c>
      <c r="X478" s="175">
        <f t="shared" si="97"/>
        <v>0</v>
      </c>
      <c r="Y478" s="175">
        <f t="shared" si="98"/>
        <v>0</v>
      </c>
      <c r="Z478" s="175">
        <f t="shared" si="99"/>
        <v>0</v>
      </c>
      <c r="AA478" s="175">
        <f t="shared" si="100"/>
        <v>0</v>
      </c>
    </row>
    <row r="479" spans="4:27" ht="15" customHeight="1" x14ac:dyDescent="0.25">
      <c r="D479" s="177">
        <v>1</v>
      </c>
      <c r="E479" s="177">
        <f t="shared" si="90"/>
        <v>0</v>
      </c>
      <c r="F479" s="197" t="s">
        <v>762</v>
      </c>
      <c r="G479" s="197" t="s">
        <v>216</v>
      </c>
      <c r="H479" s="197" t="s">
        <v>217</v>
      </c>
      <c r="I479" s="182">
        <v>43360.561631944445</v>
      </c>
      <c r="J479" s="189" t="s">
        <v>170</v>
      </c>
      <c r="K479" s="189" t="s">
        <v>175</v>
      </c>
      <c r="L479" s="28" t="s">
        <v>170</v>
      </c>
      <c r="M479" s="28" t="s">
        <v>175</v>
      </c>
      <c r="N479" s="29">
        <v>2.68</v>
      </c>
      <c r="O479" s="28" t="s">
        <v>170</v>
      </c>
      <c r="P479" s="28" t="s">
        <v>171</v>
      </c>
      <c r="Q479" s="29">
        <v>2.556</v>
      </c>
      <c r="R479" s="172" t="str">
        <f t="shared" si="91"/>
        <v>B</v>
      </c>
      <c r="S479" s="175">
        <f t="shared" si="92"/>
        <v>0</v>
      </c>
      <c r="T479" s="175">
        <f t="shared" si="93"/>
        <v>0</v>
      </c>
      <c r="U479" s="175">
        <f t="shared" si="94"/>
        <v>1</v>
      </c>
      <c r="V479" s="179" t="str">
        <f t="shared" si="95"/>
        <v>Equus quagga</v>
      </c>
      <c r="W479" s="179" t="str">
        <f t="shared" si="96"/>
        <v>Equus asinus</v>
      </c>
      <c r="X479" s="175">
        <f t="shared" si="97"/>
        <v>0</v>
      </c>
      <c r="Y479" s="175">
        <f t="shared" si="98"/>
        <v>0</v>
      </c>
      <c r="Z479" s="175">
        <f t="shared" si="99"/>
        <v>0</v>
      </c>
      <c r="AA479" s="175">
        <f t="shared" si="100"/>
        <v>0</v>
      </c>
    </row>
  </sheetData>
  <autoFilter ref="F1:Z479"/>
  <mergeCells count="1">
    <mergeCell ref="A7:A8"/>
  </mergeCells>
  <conditionalFormatting sqref="J1:K361 J480:K1048576">
    <cfRule type="cellIs" dxfId="52" priority="167" operator="equal">
      <formula>$B$1&amp;" "&amp;#REF!</formula>
    </cfRule>
  </conditionalFormatting>
  <conditionalFormatting sqref="X1 X480:X1048576">
    <cfRule type="cellIs" dxfId="51" priority="163" operator="equal">
      <formula>1</formula>
    </cfRule>
  </conditionalFormatting>
  <conditionalFormatting sqref="L2:L361 O2:O361 O404:O1048576 L404:L1048576">
    <cfRule type="cellIs" dxfId="50" priority="195" operator="notEqual">
      <formula>OR($J2,0)</formula>
    </cfRule>
  </conditionalFormatting>
  <conditionalFormatting sqref="M2:M361 P2:P361 P404:P1048576 M404:M1048576">
    <cfRule type="cellIs" dxfId="49" priority="176" operator="notEqual">
      <formula>OR($K2,0)</formula>
    </cfRule>
  </conditionalFormatting>
  <conditionalFormatting sqref="Y1 Y480:Y1048576">
    <cfRule type="cellIs" dxfId="48" priority="144" operator="equal">
      <formula>1</formula>
    </cfRule>
  </conditionalFormatting>
  <conditionalFormatting sqref="Z1 Z480:Z1048576">
    <cfRule type="cellIs" dxfId="47" priority="143" operator="equal">
      <formula>1</formula>
    </cfRule>
  </conditionalFormatting>
  <conditionalFormatting sqref="U1 U480:U1048576">
    <cfRule type="cellIs" dxfId="46" priority="142" operator="equal">
      <formula>1</formula>
    </cfRule>
  </conditionalFormatting>
  <conditionalFormatting sqref="AA1">
    <cfRule type="cellIs" dxfId="45" priority="74" operator="equal">
      <formula>1</formula>
    </cfRule>
  </conditionalFormatting>
  <conditionalFormatting sqref="M3:M125 P3:P125">
    <cfRule type="cellIs" dxfId="44" priority="62" operator="notEqual">
      <formula>OR($K3,0)</formula>
    </cfRule>
  </conditionalFormatting>
  <conditionalFormatting sqref="R2:R361 R480:R1048576">
    <cfRule type="containsText" dxfId="43" priority="58" operator="containsText" text="C">
      <formula>NOT(ISERROR(SEARCH("C",R2)))</formula>
    </cfRule>
    <cfRule type="containsText" dxfId="42" priority="59" operator="containsText" text="B">
      <formula>NOT(ISERROR(SEARCH("B",R2)))</formula>
    </cfRule>
    <cfRule type="containsText" dxfId="41" priority="60" operator="containsText" text="A">
      <formula>NOT(ISERROR(SEARCH("A",R2)))</formula>
    </cfRule>
  </conditionalFormatting>
  <conditionalFormatting sqref="X2:X479">
    <cfRule type="cellIs" dxfId="40" priority="57" operator="equal">
      <formula>1</formula>
    </cfRule>
  </conditionalFormatting>
  <conditionalFormatting sqref="Y2:Y479">
    <cfRule type="cellIs" dxfId="39" priority="56" operator="equal">
      <formula>1</formula>
    </cfRule>
  </conditionalFormatting>
  <conditionalFormatting sqref="Z2:Z479">
    <cfRule type="cellIs" dxfId="38" priority="55" operator="equal">
      <formula>1</formula>
    </cfRule>
  </conditionalFormatting>
  <conditionalFormatting sqref="U2:U479">
    <cfRule type="cellIs" dxfId="37" priority="54" operator="equal">
      <formula>1</formula>
    </cfRule>
  </conditionalFormatting>
  <conditionalFormatting sqref="Y2:Y479">
    <cfRule type="cellIs" dxfId="36" priority="47" operator="equal">
      <formula>1</formula>
    </cfRule>
  </conditionalFormatting>
  <conditionalFormatting sqref="AA2:AA479">
    <cfRule type="cellIs" dxfId="35" priority="46" operator="equal">
      <formula>1</formula>
    </cfRule>
  </conditionalFormatting>
  <conditionalFormatting sqref="AA2:AA479">
    <cfRule type="cellIs" dxfId="34" priority="45" operator="equal">
      <formula>1</formula>
    </cfRule>
  </conditionalFormatting>
  <conditionalFormatting sqref="Q2:Q361 Q404:Q1048576">
    <cfRule type="cellIs" dxfId="33" priority="36" operator="between">
      <formula>$B$21</formula>
      <formula>"&lt;$B$20"</formula>
    </cfRule>
    <cfRule type="cellIs" dxfId="32" priority="37" operator="between">
      <formula>0.0001</formula>
      <formula>"&lt;$B$21"</formula>
    </cfRule>
  </conditionalFormatting>
  <conditionalFormatting sqref="Q2:Q361 Q404:Q1048576">
    <cfRule type="cellIs" dxfId="31" priority="35" operator="greaterThanOrEqual">
      <formula>$B$20</formula>
    </cfRule>
  </conditionalFormatting>
  <conditionalFormatting sqref="N2:N361 N404:N1048576">
    <cfRule type="cellIs" dxfId="30" priority="29" operator="greaterThanOrEqual">
      <formula>$B$20</formula>
    </cfRule>
    <cfRule type="cellIs" dxfId="29" priority="30" operator="between">
      <formula>$B$21</formula>
      <formula>"&lt;$B$20"</formula>
    </cfRule>
    <cfRule type="cellIs" dxfId="28" priority="31" operator="between">
      <formula>0.0001</formula>
      <formula>"&lt;$B$21"</formula>
    </cfRule>
  </conditionalFormatting>
  <conditionalFormatting sqref="J362:K403">
    <cfRule type="cellIs" dxfId="27" priority="27" operator="equal">
      <formula>$B$1&amp;" "&amp;#REF!</formula>
    </cfRule>
  </conditionalFormatting>
  <conditionalFormatting sqref="L362:L403 O362:O403">
    <cfRule type="cellIs" dxfId="26" priority="26" operator="notEqual">
      <formula>OR($J362,0)</formula>
    </cfRule>
  </conditionalFormatting>
  <conditionalFormatting sqref="M362:M403 P362:P403">
    <cfRule type="cellIs" dxfId="25" priority="24" operator="notEqual">
      <formula>OR($K362,0)</formula>
    </cfRule>
  </conditionalFormatting>
  <conditionalFormatting sqref="R362:R479">
    <cfRule type="containsText" dxfId="24" priority="20" operator="containsText" text="C">
      <formula>NOT(ISERROR(SEARCH("C",R362)))</formula>
    </cfRule>
    <cfRule type="containsText" dxfId="23" priority="21" operator="containsText" text="B">
      <formula>NOT(ISERROR(SEARCH("B",R362)))</formula>
    </cfRule>
    <cfRule type="containsText" dxfId="22" priority="22" operator="containsText" text="A">
      <formula>NOT(ISERROR(SEARCH("A",R362)))</formula>
    </cfRule>
  </conditionalFormatting>
  <conditionalFormatting sqref="Q362:Q403">
    <cfRule type="cellIs" dxfId="21" priority="18" operator="between">
      <formula>$B$21</formula>
      <formula>"&lt;$B$20"</formula>
    </cfRule>
    <cfRule type="cellIs" dxfId="20" priority="19" operator="between">
      <formula>0.0001</formula>
      <formula>"&lt;$B$21"</formula>
    </cfRule>
  </conditionalFormatting>
  <conditionalFormatting sqref="Q362:Q403">
    <cfRule type="cellIs" dxfId="19" priority="17" operator="greaterThanOrEqual">
      <formula>$B$20</formula>
    </cfRule>
  </conditionalFormatting>
  <conditionalFormatting sqref="N362:N403">
    <cfRule type="cellIs" dxfId="18" priority="14" operator="greaterThanOrEqual">
      <formula>$B$20</formula>
    </cfRule>
    <cfRule type="cellIs" dxfId="17" priority="15" operator="between">
      <formula>$B$21</formula>
      <formula>"&lt;$B$20"</formula>
    </cfRule>
    <cfRule type="cellIs" dxfId="16" priority="16" operator="between">
      <formula>0.0001</formula>
      <formula>"&lt;$B$21"</formula>
    </cfRule>
  </conditionalFormatting>
  <conditionalFormatting sqref="J404:K479">
    <cfRule type="cellIs" dxfId="15" priority="1" operator="equal">
      <formula>$B$1&amp;" "&amp;#REF!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8" operator="containsText" id="{DF1FA79F-4AF6-40F6-B9A8-1C9C52914092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L2:L361 O2:O361 O404:O1048576 L404:L1048576</xm:sqref>
        </x14:conditionalFormatting>
        <x14:conditionalFormatting xmlns:xm="http://schemas.microsoft.com/office/excel/2006/main">
          <x14:cfRule type="containsText" priority="175" operator="containsText" id="{A67BE0AE-8489-4E00-88D8-8B7B1A6F63E2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M2:M361 P2:P361 P404:P1048576 M404:M1048576</xm:sqref>
        </x14:conditionalFormatting>
        <x14:conditionalFormatting xmlns:xm="http://schemas.microsoft.com/office/excel/2006/main">
          <x14:cfRule type="containsText" priority="61" operator="containsText" id="{FF0C139D-2127-4D9A-9CCE-E7523B412AE0}">
            <xm:f>NOT(ISERROR(SEARCH($K3,M3)))</xm:f>
            <xm:f>$K3</xm:f>
            <x14:dxf>
              <fill>
                <patternFill>
                  <bgColor rgb="FF92D050"/>
                </patternFill>
              </fill>
            </x14:dxf>
          </x14:cfRule>
          <xm:sqref>M3:M125 P3:P125</xm:sqref>
        </x14:conditionalFormatting>
        <x14:conditionalFormatting xmlns:xm="http://schemas.microsoft.com/office/excel/2006/main">
          <x14:cfRule type="containsText" priority="25" operator="containsText" id="{863A1F0F-CAF0-4576-831D-0D90040AA8DE}">
            <xm:f>NOT(ISERROR(SEARCH($J362,L362)))</xm:f>
            <xm:f>$J362</xm:f>
            <x14:dxf>
              <fill>
                <patternFill>
                  <bgColor rgb="FF92D050"/>
                </patternFill>
              </fill>
            </x14:dxf>
          </x14:cfRule>
          <xm:sqref>L362:L403 O362:O403</xm:sqref>
        </x14:conditionalFormatting>
        <x14:conditionalFormatting xmlns:xm="http://schemas.microsoft.com/office/excel/2006/main">
          <x14:cfRule type="containsText" priority="23" operator="containsText" id="{C99DFF9B-E84A-4BE9-91D8-81C71F87020D}">
            <xm:f>NOT(ISERROR(SEARCH($K362,M362)))</xm:f>
            <xm:f>$K362</xm:f>
            <x14:dxf>
              <fill>
                <patternFill>
                  <bgColor rgb="FF92D050"/>
                </patternFill>
              </fill>
            </x14:dxf>
          </x14:cfRule>
          <xm:sqref>M362:M403 P362:P403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79"/>
  <sheetViews>
    <sheetView zoomScale="80" zoomScaleNormal="80" workbookViewId="0">
      <selection activeCell="C2" sqref="C2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28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Astacus</v>
      </c>
      <c r="C1" s="16" t="str">
        <f>'Parameter (Spezies)'!C1</f>
        <v>astacus</v>
      </c>
      <c r="E1" s="176" t="s">
        <v>1</v>
      </c>
      <c r="F1" s="176" t="s">
        <v>2</v>
      </c>
      <c r="G1" s="176" t="s">
        <v>14</v>
      </c>
      <c r="H1" s="176" t="s">
        <v>13</v>
      </c>
      <c r="I1" s="176" t="s">
        <v>17</v>
      </c>
      <c r="J1" s="176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83</v>
      </c>
      <c r="E2" s="197" t="s">
        <v>285</v>
      </c>
      <c r="F2" s="197" t="s">
        <v>216</v>
      </c>
      <c r="G2" s="197" t="s">
        <v>217</v>
      </c>
      <c r="H2" s="195">
        <v>44393.478958333333</v>
      </c>
      <c r="I2" s="194" t="s">
        <v>178</v>
      </c>
      <c r="J2" s="196">
        <v>1.349</v>
      </c>
      <c r="K2" s="30">
        <f>IF(OR(J2&lt;$B$12,J2="&lt; 0"),1,0)</f>
        <v>1</v>
      </c>
      <c r="L2" s="30">
        <f t="shared" ref="L2:L21" si="0">IF(K2=1,0,1)</f>
        <v>0</v>
      </c>
    </row>
    <row r="3" spans="1:12" ht="15" customHeight="1" x14ac:dyDescent="0.25">
      <c r="A3" s="5" t="s">
        <v>7</v>
      </c>
      <c r="B3" s="10">
        <f>SUM(K:L)</f>
        <v>478</v>
      </c>
      <c r="E3" s="197" t="s">
        <v>286</v>
      </c>
      <c r="F3" s="197" t="s">
        <v>216</v>
      </c>
      <c r="G3" s="197" t="s">
        <v>217</v>
      </c>
      <c r="H3" s="195">
        <v>44369.376226851855</v>
      </c>
      <c r="I3" s="194" t="s">
        <v>179</v>
      </c>
      <c r="J3" s="196">
        <v>1.1859999999999999</v>
      </c>
      <c r="K3" s="30">
        <f t="shared" ref="K3:K66" si="1">IF(OR(J3&lt;$B$12,J3="&lt; 0"),1,0)</f>
        <v>1</v>
      </c>
      <c r="L3" s="30">
        <f t="shared" si="0"/>
        <v>0</v>
      </c>
    </row>
    <row r="4" spans="1:12" ht="15" customHeight="1" x14ac:dyDescent="0.25">
      <c r="B4" s="11"/>
      <c r="E4" s="197" t="s">
        <v>287</v>
      </c>
      <c r="F4" s="197" t="s">
        <v>216</v>
      </c>
      <c r="G4" s="197" t="s">
        <v>217</v>
      </c>
      <c r="H4" s="195">
        <v>44427.580451388887</v>
      </c>
      <c r="I4" s="194" t="s">
        <v>179</v>
      </c>
      <c r="J4" s="196">
        <v>1.625</v>
      </c>
      <c r="K4" s="30">
        <f t="shared" si="1"/>
        <v>1</v>
      </c>
      <c r="L4" s="30">
        <f t="shared" si="0"/>
        <v>0</v>
      </c>
    </row>
    <row r="5" spans="1:12" ht="15" customHeight="1" x14ac:dyDescent="0.25">
      <c r="A5" s="7" t="s">
        <v>11</v>
      </c>
      <c r="B5" s="12">
        <f>SUM(K:K)</f>
        <v>478</v>
      </c>
      <c r="E5" s="197" t="s">
        <v>288</v>
      </c>
      <c r="F5" s="197" t="s">
        <v>216</v>
      </c>
      <c r="G5" s="197" t="s">
        <v>217</v>
      </c>
      <c r="H5" s="195">
        <v>44427.583310185182</v>
      </c>
      <c r="I5" s="194" t="s">
        <v>179</v>
      </c>
      <c r="J5" s="196">
        <v>1.7470000000000001</v>
      </c>
      <c r="K5" s="30">
        <f t="shared" si="1"/>
        <v>1</v>
      </c>
      <c r="L5" s="30">
        <f t="shared" si="0"/>
        <v>0</v>
      </c>
    </row>
    <row r="6" spans="1:12" ht="15" customHeight="1" x14ac:dyDescent="0.25">
      <c r="B6" s="11"/>
      <c r="E6" s="197" t="s">
        <v>289</v>
      </c>
      <c r="F6" s="197" t="s">
        <v>216</v>
      </c>
      <c r="G6" s="197" t="s">
        <v>217</v>
      </c>
      <c r="H6" s="195">
        <v>44490.595347222225</v>
      </c>
      <c r="I6" s="194" t="s">
        <v>179</v>
      </c>
      <c r="J6" s="196">
        <v>1.595</v>
      </c>
      <c r="K6" s="30">
        <f t="shared" si="1"/>
        <v>1</v>
      </c>
      <c r="L6" s="30">
        <f t="shared" si="0"/>
        <v>0</v>
      </c>
    </row>
    <row r="7" spans="1:12" ht="15" customHeight="1" x14ac:dyDescent="0.25">
      <c r="A7" s="8" t="s">
        <v>12</v>
      </c>
      <c r="B7" s="13">
        <f>SUM(L:L)</f>
        <v>0</v>
      </c>
      <c r="E7" s="197" t="s">
        <v>290</v>
      </c>
      <c r="F7" s="197" t="s">
        <v>216</v>
      </c>
      <c r="G7" s="197" t="s">
        <v>217</v>
      </c>
      <c r="H7" s="195">
        <v>44552.670104166667</v>
      </c>
      <c r="I7" s="194" t="s">
        <v>179</v>
      </c>
      <c r="J7" s="196">
        <v>1.425</v>
      </c>
      <c r="K7" s="30">
        <f t="shared" si="1"/>
        <v>1</v>
      </c>
      <c r="L7" s="30">
        <f t="shared" si="0"/>
        <v>0</v>
      </c>
    </row>
    <row r="8" spans="1:12" ht="15" customHeight="1" x14ac:dyDescent="0.25">
      <c r="B8" s="11"/>
      <c r="E8" s="197" t="s">
        <v>291</v>
      </c>
      <c r="F8" s="197" t="s">
        <v>216</v>
      </c>
      <c r="G8" s="197" t="s">
        <v>217</v>
      </c>
      <c r="H8" s="195">
        <v>44516.493750000001</v>
      </c>
      <c r="I8" s="194" t="s">
        <v>179</v>
      </c>
      <c r="J8" s="196">
        <v>1.506</v>
      </c>
      <c r="K8" s="30">
        <f t="shared" si="1"/>
        <v>1</v>
      </c>
      <c r="L8" s="30">
        <f t="shared" si="0"/>
        <v>0</v>
      </c>
    </row>
    <row r="9" spans="1:12" ht="15" customHeight="1" x14ac:dyDescent="0.25">
      <c r="A9" s="4"/>
      <c r="B9" s="14">
        <f>B7/B3</f>
        <v>0</v>
      </c>
      <c r="E9" s="197" t="s">
        <v>292</v>
      </c>
      <c r="F9" s="197" t="s">
        <v>216</v>
      </c>
      <c r="G9" s="197" t="s">
        <v>217</v>
      </c>
      <c r="H9" s="195">
        <v>44516.49459490741</v>
      </c>
      <c r="I9" s="194" t="s">
        <v>179</v>
      </c>
      <c r="J9" s="196">
        <v>1.8460000000000001</v>
      </c>
      <c r="K9" s="30">
        <f t="shared" si="1"/>
        <v>1</v>
      </c>
      <c r="L9" s="30">
        <f t="shared" si="0"/>
        <v>0</v>
      </c>
    </row>
    <row r="10" spans="1:12" ht="15" customHeight="1" x14ac:dyDescent="0.25">
      <c r="E10" s="197" t="s">
        <v>293</v>
      </c>
      <c r="F10" s="197" t="s">
        <v>216</v>
      </c>
      <c r="G10" s="197" t="s">
        <v>217</v>
      </c>
      <c r="H10" s="195">
        <v>44516.49560185185</v>
      </c>
      <c r="I10" s="194" t="s">
        <v>179</v>
      </c>
      <c r="J10" s="196">
        <v>1.6919999999999999</v>
      </c>
      <c r="K10" s="30">
        <f t="shared" si="1"/>
        <v>1</v>
      </c>
      <c r="L10" s="30">
        <f t="shared" si="0"/>
        <v>0</v>
      </c>
    </row>
    <row r="11" spans="1:12" ht="15" customHeight="1" x14ac:dyDescent="0.25">
      <c r="E11" s="197" t="s">
        <v>294</v>
      </c>
      <c r="F11" s="197" t="s">
        <v>216</v>
      </c>
      <c r="G11" s="197" t="s">
        <v>217</v>
      </c>
      <c r="H11" s="195">
        <v>44516.497511574074</v>
      </c>
      <c r="I11" s="194" t="s">
        <v>179</v>
      </c>
      <c r="J11" s="196">
        <v>1.7989999999999999</v>
      </c>
      <c r="K11" s="30">
        <f t="shared" si="1"/>
        <v>1</v>
      </c>
      <c r="L11" s="30">
        <f t="shared" si="0"/>
        <v>0</v>
      </c>
    </row>
    <row r="12" spans="1:12" ht="15" customHeight="1" x14ac:dyDescent="0.25">
      <c r="A12" s="144" t="s">
        <v>84</v>
      </c>
      <c r="B12" s="145">
        <f>Settings!F10</f>
        <v>2</v>
      </c>
      <c r="C12" s="1" t="s">
        <v>85</v>
      </c>
      <c r="E12" s="197" t="s">
        <v>295</v>
      </c>
      <c r="F12" s="197" t="s">
        <v>216</v>
      </c>
      <c r="G12" s="197" t="s">
        <v>217</v>
      </c>
      <c r="H12" s="195">
        <v>44516.499351851853</v>
      </c>
      <c r="I12" s="194" t="s">
        <v>179</v>
      </c>
      <c r="J12" s="196">
        <v>1.5629999999999999</v>
      </c>
      <c r="K12" s="30">
        <f t="shared" si="1"/>
        <v>1</v>
      </c>
      <c r="L12" s="30">
        <f t="shared" si="0"/>
        <v>0</v>
      </c>
    </row>
    <row r="13" spans="1:12" ht="15" customHeight="1" x14ac:dyDescent="0.25">
      <c r="A13" s="146"/>
      <c r="B13" s="147">
        <f>Settings!D10</f>
        <v>1.7</v>
      </c>
      <c r="C13" s="1" t="s">
        <v>86</v>
      </c>
      <c r="E13" s="197" t="s">
        <v>296</v>
      </c>
      <c r="F13" s="197" t="s">
        <v>216</v>
      </c>
      <c r="G13" s="197" t="s">
        <v>217</v>
      </c>
      <c r="H13" s="195">
        <v>44516.502083333333</v>
      </c>
      <c r="I13" s="194" t="s">
        <v>179</v>
      </c>
      <c r="J13" s="196">
        <v>1.7330000000000001</v>
      </c>
      <c r="K13" s="30">
        <f t="shared" si="1"/>
        <v>1</v>
      </c>
      <c r="L13" s="30">
        <f t="shared" si="0"/>
        <v>0</v>
      </c>
    </row>
    <row r="14" spans="1:12" ht="15" customHeight="1" x14ac:dyDescent="0.25">
      <c r="A14" s="1" t="s">
        <v>98</v>
      </c>
      <c r="E14" s="197" t="s">
        <v>297</v>
      </c>
      <c r="F14" s="197" t="s">
        <v>216</v>
      </c>
      <c r="G14" s="197" t="s">
        <v>217</v>
      </c>
      <c r="H14" s="195">
        <v>44552.671331018515</v>
      </c>
      <c r="I14" s="194" t="s">
        <v>179</v>
      </c>
      <c r="J14" s="196">
        <v>1.583</v>
      </c>
      <c r="K14" s="30">
        <f t="shared" si="1"/>
        <v>1</v>
      </c>
      <c r="L14" s="30">
        <f t="shared" si="0"/>
        <v>0</v>
      </c>
    </row>
    <row r="15" spans="1:12" ht="15" customHeight="1" x14ac:dyDescent="0.25">
      <c r="E15" s="197" t="s">
        <v>298</v>
      </c>
      <c r="F15" s="197" t="s">
        <v>216</v>
      </c>
      <c r="G15" s="197" t="s">
        <v>217</v>
      </c>
      <c r="H15" s="195">
        <v>44516.503750000003</v>
      </c>
      <c r="I15" s="194" t="s">
        <v>179</v>
      </c>
      <c r="J15" s="196">
        <v>1.851</v>
      </c>
      <c r="K15" s="30">
        <f t="shared" si="1"/>
        <v>1</v>
      </c>
      <c r="L15" s="30">
        <f t="shared" si="0"/>
        <v>0</v>
      </c>
    </row>
    <row r="16" spans="1:12" ht="15" customHeight="1" x14ac:dyDescent="0.25">
      <c r="E16" s="197" t="s">
        <v>299</v>
      </c>
      <c r="F16" s="197" t="s">
        <v>216</v>
      </c>
      <c r="G16" s="197" t="s">
        <v>217</v>
      </c>
      <c r="H16" s="195">
        <v>44490.596064814818</v>
      </c>
      <c r="I16" s="194" t="s">
        <v>180</v>
      </c>
      <c r="J16" s="196">
        <v>1.837</v>
      </c>
      <c r="K16" s="30">
        <f t="shared" si="1"/>
        <v>1</v>
      </c>
      <c r="L16" s="30">
        <f t="shared" si="0"/>
        <v>0</v>
      </c>
    </row>
    <row r="17" spans="5:12" ht="15" customHeight="1" x14ac:dyDescent="0.25">
      <c r="E17" s="197" t="s">
        <v>300</v>
      </c>
      <c r="F17" s="197" t="s">
        <v>216</v>
      </c>
      <c r="G17" s="197" t="s">
        <v>217</v>
      </c>
      <c r="H17" s="195">
        <v>44490.597581018519</v>
      </c>
      <c r="I17" s="194" t="s">
        <v>180</v>
      </c>
      <c r="J17" s="196">
        <v>1.8879999999999999</v>
      </c>
      <c r="K17" s="30">
        <f t="shared" si="1"/>
        <v>1</v>
      </c>
      <c r="L17" s="30">
        <f t="shared" si="0"/>
        <v>0</v>
      </c>
    </row>
    <row r="18" spans="5:12" ht="15" customHeight="1" x14ac:dyDescent="0.25">
      <c r="E18" s="197" t="s">
        <v>301</v>
      </c>
      <c r="F18" s="197" t="s">
        <v>275</v>
      </c>
      <c r="G18" s="197" t="s">
        <v>217</v>
      </c>
      <c r="H18" s="195">
        <v>44483.537488425929</v>
      </c>
      <c r="I18" s="194" t="s">
        <v>181</v>
      </c>
      <c r="J18" s="196">
        <v>0.67800000000000005</v>
      </c>
      <c r="K18" s="30">
        <f t="shared" si="1"/>
        <v>1</v>
      </c>
      <c r="L18" s="30">
        <f t="shared" si="0"/>
        <v>0</v>
      </c>
    </row>
    <row r="19" spans="5:12" ht="15" customHeight="1" x14ac:dyDescent="0.25">
      <c r="E19" s="197" t="s">
        <v>302</v>
      </c>
      <c r="F19" s="197" t="s">
        <v>275</v>
      </c>
      <c r="G19" s="197" t="s">
        <v>217</v>
      </c>
      <c r="H19" s="195">
        <v>44483.53769675926</v>
      </c>
      <c r="I19" s="194" t="s">
        <v>181</v>
      </c>
      <c r="J19" s="196">
        <v>0.8</v>
      </c>
      <c r="K19" s="30">
        <f t="shared" si="1"/>
        <v>1</v>
      </c>
      <c r="L19" s="30">
        <f t="shared" si="0"/>
        <v>0</v>
      </c>
    </row>
    <row r="20" spans="5:12" ht="15" customHeight="1" x14ac:dyDescent="0.25">
      <c r="E20" s="197" t="s">
        <v>303</v>
      </c>
      <c r="F20" s="197" t="s">
        <v>275</v>
      </c>
      <c r="G20" s="197" t="s">
        <v>217</v>
      </c>
      <c r="H20" s="195">
        <v>44480.564884259256</v>
      </c>
      <c r="I20" s="194" t="s">
        <v>181</v>
      </c>
      <c r="J20" s="196">
        <v>0.40300000000000002</v>
      </c>
      <c r="K20" s="30">
        <f t="shared" si="1"/>
        <v>1</v>
      </c>
      <c r="L20" s="30">
        <f t="shared" si="0"/>
        <v>0</v>
      </c>
    </row>
    <row r="21" spans="5:12" ht="15" customHeight="1" x14ac:dyDescent="0.25">
      <c r="E21" s="197" t="s">
        <v>304</v>
      </c>
      <c r="F21" s="197" t="s">
        <v>275</v>
      </c>
      <c r="G21" s="197" t="s">
        <v>217</v>
      </c>
      <c r="H21" s="195">
        <v>44480.566018518519</v>
      </c>
      <c r="I21" s="194" t="s">
        <v>181</v>
      </c>
      <c r="J21" s="196">
        <v>0.60099999999999998</v>
      </c>
      <c r="K21" s="30">
        <f t="shared" si="1"/>
        <v>1</v>
      </c>
      <c r="L21" s="30">
        <f t="shared" si="0"/>
        <v>0</v>
      </c>
    </row>
    <row r="22" spans="5:12" ht="15" customHeight="1" x14ac:dyDescent="0.25">
      <c r="E22" s="197" t="s">
        <v>305</v>
      </c>
      <c r="F22" s="197" t="s">
        <v>275</v>
      </c>
      <c r="G22" s="197" t="s">
        <v>217</v>
      </c>
      <c r="H22" s="195">
        <v>44487.599016203705</v>
      </c>
      <c r="I22" s="194" t="s">
        <v>181</v>
      </c>
      <c r="J22" s="196">
        <v>0.96199999999999997</v>
      </c>
      <c r="K22" s="30">
        <f t="shared" si="1"/>
        <v>1</v>
      </c>
      <c r="L22" s="30">
        <f t="shared" ref="L22:L71" si="2">IF(K22=1,0,1)</f>
        <v>0</v>
      </c>
    </row>
    <row r="23" spans="5:12" ht="15" customHeight="1" x14ac:dyDescent="0.25">
      <c r="E23" s="197" t="s">
        <v>306</v>
      </c>
      <c r="F23" s="197" t="s">
        <v>275</v>
      </c>
      <c r="G23" s="197" t="s">
        <v>217</v>
      </c>
      <c r="H23" s="195">
        <v>44480.569293981483</v>
      </c>
      <c r="I23" s="194" t="s">
        <v>181</v>
      </c>
      <c r="J23" s="196">
        <v>0.85</v>
      </c>
      <c r="K23" s="30">
        <f t="shared" si="1"/>
        <v>1</v>
      </c>
      <c r="L23" s="30">
        <f t="shared" si="2"/>
        <v>0</v>
      </c>
    </row>
    <row r="24" spans="5:12" ht="15" customHeight="1" x14ac:dyDescent="0.25">
      <c r="E24" s="197" t="s">
        <v>307</v>
      </c>
      <c r="F24" s="197" t="s">
        <v>275</v>
      </c>
      <c r="G24" s="197" t="s">
        <v>217</v>
      </c>
      <c r="H24" s="195">
        <v>44480.56958333333</v>
      </c>
      <c r="I24" s="194" t="s">
        <v>181</v>
      </c>
      <c r="J24" s="196">
        <v>1.0049999999999999</v>
      </c>
      <c r="K24" s="30">
        <f t="shared" si="1"/>
        <v>1</v>
      </c>
      <c r="L24" s="30">
        <f t="shared" si="2"/>
        <v>0</v>
      </c>
    </row>
    <row r="25" spans="5:12" ht="15" customHeight="1" x14ac:dyDescent="0.25">
      <c r="E25" s="197" t="s">
        <v>308</v>
      </c>
      <c r="F25" s="197" t="s">
        <v>275</v>
      </c>
      <c r="G25" s="197" t="s">
        <v>217</v>
      </c>
      <c r="H25" s="195">
        <v>44480.572071759256</v>
      </c>
      <c r="I25" s="194" t="s">
        <v>181</v>
      </c>
      <c r="J25" s="196">
        <v>0.90100000000000002</v>
      </c>
      <c r="K25" s="30">
        <f t="shared" si="1"/>
        <v>1</v>
      </c>
      <c r="L25" s="30">
        <f t="shared" si="2"/>
        <v>0</v>
      </c>
    </row>
    <row r="26" spans="5:12" ht="15" customHeight="1" x14ac:dyDescent="0.25">
      <c r="E26" s="197" t="s">
        <v>309</v>
      </c>
      <c r="F26" s="197" t="s">
        <v>275</v>
      </c>
      <c r="G26" s="197" t="s">
        <v>217</v>
      </c>
      <c r="H26" s="195">
        <v>44480.573738425926</v>
      </c>
      <c r="I26" s="194" t="s">
        <v>181</v>
      </c>
      <c r="J26" s="196">
        <v>0.878</v>
      </c>
      <c r="K26" s="30">
        <f t="shared" si="1"/>
        <v>1</v>
      </c>
      <c r="L26" s="30">
        <f t="shared" si="2"/>
        <v>0</v>
      </c>
    </row>
    <row r="27" spans="5:12" ht="15" customHeight="1" x14ac:dyDescent="0.25">
      <c r="E27" s="197" t="s">
        <v>310</v>
      </c>
      <c r="F27" s="197" t="s">
        <v>275</v>
      </c>
      <c r="G27" s="197" t="s">
        <v>217</v>
      </c>
      <c r="H27" s="195">
        <v>44480.574016203704</v>
      </c>
      <c r="I27" s="194" t="s">
        <v>181</v>
      </c>
      <c r="J27" s="196">
        <v>1.103</v>
      </c>
      <c r="K27" s="30">
        <f t="shared" si="1"/>
        <v>1</v>
      </c>
      <c r="L27" s="30">
        <f t="shared" si="2"/>
        <v>0</v>
      </c>
    </row>
    <row r="28" spans="5:12" ht="15" customHeight="1" x14ac:dyDescent="0.25">
      <c r="E28" s="197" t="s">
        <v>311</v>
      </c>
      <c r="F28" s="197" t="s">
        <v>275</v>
      </c>
      <c r="G28" s="197" t="s">
        <v>217</v>
      </c>
      <c r="H28" s="195">
        <v>44480.574641203704</v>
      </c>
      <c r="I28" s="194" t="s">
        <v>181</v>
      </c>
      <c r="J28" s="196">
        <v>0.96199999999999997</v>
      </c>
      <c r="K28" s="30">
        <f t="shared" si="1"/>
        <v>1</v>
      </c>
      <c r="L28" s="30">
        <f t="shared" si="2"/>
        <v>0</v>
      </c>
    </row>
    <row r="29" spans="5:12" ht="15" customHeight="1" x14ac:dyDescent="0.25">
      <c r="E29" s="197" t="s">
        <v>312</v>
      </c>
      <c r="F29" s="197" t="s">
        <v>275</v>
      </c>
      <c r="G29" s="197" t="s">
        <v>217</v>
      </c>
      <c r="H29" s="195">
        <v>44480.575243055559</v>
      </c>
      <c r="I29" s="194" t="s">
        <v>181</v>
      </c>
      <c r="J29" s="196">
        <v>0.83099999999999996</v>
      </c>
      <c r="K29" s="30">
        <f t="shared" si="1"/>
        <v>1</v>
      </c>
      <c r="L29" s="30">
        <f t="shared" si="2"/>
        <v>0</v>
      </c>
    </row>
    <row r="30" spans="5:12" ht="15" customHeight="1" x14ac:dyDescent="0.25">
      <c r="E30" s="197" t="s">
        <v>313</v>
      </c>
      <c r="F30" s="197" t="s">
        <v>275</v>
      </c>
      <c r="G30" s="197" t="s">
        <v>217</v>
      </c>
      <c r="H30" s="195">
        <v>44487.600138888891</v>
      </c>
      <c r="I30" s="194" t="s">
        <v>181</v>
      </c>
      <c r="J30" s="196">
        <v>0.59</v>
      </c>
      <c r="K30" s="30">
        <f t="shared" si="1"/>
        <v>1</v>
      </c>
      <c r="L30" s="30">
        <f t="shared" si="2"/>
        <v>0</v>
      </c>
    </row>
    <row r="31" spans="5:12" ht="15" customHeight="1" x14ac:dyDescent="0.25">
      <c r="E31" s="197" t="s">
        <v>314</v>
      </c>
      <c r="F31" s="197" t="s">
        <v>275</v>
      </c>
      <c r="G31" s="197" t="s">
        <v>217</v>
      </c>
      <c r="H31" s="195">
        <v>44480.577418981484</v>
      </c>
      <c r="I31" s="194" t="s">
        <v>181</v>
      </c>
      <c r="J31" s="196">
        <v>1.1850000000000001</v>
      </c>
      <c r="K31" s="30">
        <f t="shared" si="1"/>
        <v>1</v>
      </c>
      <c r="L31" s="30">
        <f t="shared" si="2"/>
        <v>0</v>
      </c>
    </row>
    <row r="32" spans="5:12" ht="15" customHeight="1" x14ac:dyDescent="0.25">
      <c r="E32" s="197" t="s">
        <v>315</v>
      </c>
      <c r="F32" s="197" t="s">
        <v>275</v>
      </c>
      <c r="G32" s="197" t="s">
        <v>217</v>
      </c>
      <c r="H32" s="195">
        <v>44480.577627314815</v>
      </c>
      <c r="I32" s="194" t="s">
        <v>181</v>
      </c>
      <c r="J32" s="196">
        <v>0.60499999999999998</v>
      </c>
      <c r="K32" s="30">
        <f t="shared" si="1"/>
        <v>1</v>
      </c>
      <c r="L32" s="30">
        <f t="shared" si="2"/>
        <v>0</v>
      </c>
    </row>
    <row r="33" spans="5:12" ht="15" customHeight="1" x14ac:dyDescent="0.25">
      <c r="E33" s="197" t="s">
        <v>316</v>
      </c>
      <c r="F33" s="197" t="s">
        <v>275</v>
      </c>
      <c r="G33" s="197" t="s">
        <v>217</v>
      </c>
      <c r="H33" s="195">
        <v>44480.578541666669</v>
      </c>
      <c r="I33" s="194" t="s">
        <v>181</v>
      </c>
      <c r="J33" s="196">
        <v>0.80900000000000005</v>
      </c>
      <c r="K33" s="30">
        <f t="shared" si="1"/>
        <v>1</v>
      </c>
      <c r="L33" s="30">
        <f t="shared" si="2"/>
        <v>0</v>
      </c>
    </row>
    <row r="34" spans="5:12" ht="15" customHeight="1" x14ac:dyDescent="0.25">
      <c r="E34" s="197" t="s">
        <v>317</v>
      </c>
      <c r="F34" s="197" t="s">
        <v>275</v>
      </c>
      <c r="G34" s="197" t="s">
        <v>217</v>
      </c>
      <c r="H34" s="195">
        <v>44480.579074074078</v>
      </c>
      <c r="I34" s="194" t="s">
        <v>181</v>
      </c>
      <c r="J34" s="196">
        <v>0.60299999999999998</v>
      </c>
      <c r="K34" s="30">
        <f t="shared" si="1"/>
        <v>1</v>
      </c>
      <c r="L34" s="30">
        <f t="shared" si="2"/>
        <v>0</v>
      </c>
    </row>
    <row r="35" spans="5:12" ht="15" customHeight="1" x14ac:dyDescent="0.25">
      <c r="E35" s="197" t="s">
        <v>318</v>
      </c>
      <c r="F35" s="197" t="s">
        <v>216</v>
      </c>
      <c r="G35" s="197" t="s">
        <v>217</v>
      </c>
      <c r="H35" s="195">
        <v>44369.372013888889</v>
      </c>
      <c r="I35" s="194" t="s">
        <v>182</v>
      </c>
      <c r="J35" s="196">
        <v>0.874</v>
      </c>
      <c r="K35" s="30">
        <f t="shared" si="1"/>
        <v>1</v>
      </c>
      <c r="L35" s="30">
        <f t="shared" si="2"/>
        <v>0</v>
      </c>
    </row>
    <row r="36" spans="5:12" ht="15" customHeight="1" x14ac:dyDescent="0.25">
      <c r="E36" s="197" t="s">
        <v>319</v>
      </c>
      <c r="F36" s="197" t="s">
        <v>216</v>
      </c>
      <c r="G36" s="197" t="s">
        <v>217</v>
      </c>
      <c r="H36" s="195">
        <v>44369.37259259259</v>
      </c>
      <c r="I36" s="194" t="s">
        <v>182</v>
      </c>
      <c r="J36" s="196">
        <v>0.91300000000000003</v>
      </c>
      <c r="K36" s="30">
        <f t="shared" si="1"/>
        <v>1</v>
      </c>
      <c r="L36" s="30">
        <f t="shared" si="2"/>
        <v>0</v>
      </c>
    </row>
    <row r="37" spans="5:12" ht="15" customHeight="1" x14ac:dyDescent="0.25">
      <c r="E37" s="197" t="s">
        <v>320</v>
      </c>
      <c r="F37" s="197" t="s">
        <v>216</v>
      </c>
      <c r="G37" s="197" t="s">
        <v>217</v>
      </c>
      <c r="H37" s="195">
        <v>44369.371712962966</v>
      </c>
      <c r="I37" s="194" t="s">
        <v>183</v>
      </c>
      <c r="J37" s="196">
        <v>0.99399999999999999</v>
      </c>
      <c r="K37" s="30">
        <f t="shared" si="1"/>
        <v>1</v>
      </c>
      <c r="L37" s="30">
        <f t="shared" si="2"/>
        <v>0</v>
      </c>
    </row>
    <row r="38" spans="5:12" ht="15" customHeight="1" x14ac:dyDescent="0.25">
      <c r="E38" s="197" t="s">
        <v>321</v>
      </c>
      <c r="F38" s="197" t="s">
        <v>216</v>
      </c>
      <c r="G38" s="197" t="s">
        <v>217</v>
      </c>
      <c r="H38" s="195">
        <v>44365.404490740744</v>
      </c>
      <c r="I38" s="194" t="s">
        <v>184</v>
      </c>
      <c r="J38" s="196">
        <v>0.83699999999999997</v>
      </c>
      <c r="K38" s="30">
        <f t="shared" si="1"/>
        <v>1</v>
      </c>
      <c r="L38" s="30">
        <f t="shared" si="2"/>
        <v>0</v>
      </c>
    </row>
    <row r="39" spans="5:12" ht="15" customHeight="1" x14ac:dyDescent="0.25">
      <c r="E39" s="197" t="s">
        <v>322</v>
      </c>
      <c r="F39" s="197" t="s">
        <v>216</v>
      </c>
      <c r="G39" s="197" t="s">
        <v>217</v>
      </c>
      <c r="H39" s="195">
        <v>44365.396469907406</v>
      </c>
      <c r="I39" s="194" t="s">
        <v>184</v>
      </c>
      <c r="J39" s="196">
        <v>1.0900000000000001</v>
      </c>
      <c r="K39" s="30">
        <f t="shared" si="1"/>
        <v>1</v>
      </c>
      <c r="L39" s="30">
        <f t="shared" si="2"/>
        <v>0</v>
      </c>
    </row>
    <row r="40" spans="5:12" ht="15" customHeight="1" x14ac:dyDescent="0.25">
      <c r="E40" s="197" t="s">
        <v>323</v>
      </c>
      <c r="F40" s="197" t="s">
        <v>216</v>
      </c>
      <c r="G40" s="197" t="s">
        <v>217</v>
      </c>
      <c r="H40" s="195">
        <v>44365.397557870368</v>
      </c>
      <c r="I40" s="194" t="s">
        <v>184</v>
      </c>
      <c r="J40" s="196">
        <v>1.391</v>
      </c>
      <c r="K40" s="30">
        <f t="shared" si="1"/>
        <v>1</v>
      </c>
      <c r="L40" s="30">
        <f t="shared" si="2"/>
        <v>0</v>
      </c>
    </row>
    <row r="41" spans="5:12" ht="15" customHeight="1" x14ac:dyDescent="0.25">
      <c r="E41" s="197" t="s">
        <v>324</v>
      </c>
      <c r="F41" s="197" t="s">
        <v>216</v>
      </c>
      <c r="G41" s="197" t="s">
        <v>217</v>
      </c>
      <c r="H41" s="195">
        <v>44365.40693287037</v>
      </c>
      <c r="I41" s="194" t="s">
        <v>184</v>
      </c>
      <c r="J41" s="196">
        <v>1.212</v>
      </c>
      <c r="K41" s="30">
        <f t="shared" si="1"/>
        <v>1</v>
      </c>
      <c r="L41" s="30">
        <f t="shared" si="2"/>
        <v>0</v>
      </c>
    </row>
    <row r="42" spans="5:12" ht="15" customHeight="1" x14ac:dyDescent="0.25">
      <c r="E42" s="197" t="s">
        <v>325</v>
      </c>
      <c r="F42" s="197" t="s">
        <v>216</v>
      </c>
      <c r="G42" s="197" t="s">
        <v>217</v>
      </c>
      <c r="H42" s="195">
        <v>44365.407905092594</v>
      </c>
      <c r="I42" s="194" t="s">
        <v>184</v>
      </c>
      <c r="J42" s="196">
        <v>1.0229999999999999</v>
      </c>
      <c r="K42" s="30">
        <f t="shared" si="1"/>
        <v>1</v>
      </c>
      <c r="L42" s="30">
        <f t="shared" si="2"/>
        <v>0</v>
      </c>
    </row>
    <row r="43" spans="5:12" ht="15" customHeight="1" x14ac:dyDescent="0.25">
      <c r="E43" s="197" t="s">
        <v>326</v>
      </c>
      <c r="F43" s="197" t="s">
        <v>216</v>
      </c>
      <c r="G43" s="197" t="s">
        <v>217</v>
      </c>
      <c r="H43" s="195">
        <v>44365.408634259256</v>
      </c>
      <c r="I43" s="194" t="s">
        <v>184</v>
      </c>
      <c r="J43" s="196">
        <v>0.97399999999999998</v>
      </c>
      <c r="K43" s="30">
        <f t="shared" si="1"/>
        <v>1</v>
      </c>
      <c r="L43" s="30">
        <f t="shared" si="2"/>
        <v>0</v>
      </c>
    </row>
    <row r="44" spans="5:12" ht="15" customHeight="1" x14ac:dyDescent="0.25">
      <c r="E44" s="197" t="s">
        <v>327</v>
      </c>
      <c r="F44" s="197" t="s">
        <v>216</v>
      </c>
      <c r="G44" s="197" t="s">
        <v>217</v>
      </c>
      <c r="H44" s="195">
        <v>44365.40929398148</v>
      </c>
      <c r="I44" s="194" t="s">
        <v>184</v>
      </c>
      <c r="J44" s="196">
        <v>0.89100000000000001</v>
      </c>
      <c r="K44" s="30">
        <f t="shared" si="1"/>
        <v>1</v>
      </c>
      <c r="L44" s="30">
        <f t="shared" si="2"/>
        <v>0</v>
      </c>
    </row>
    <row r="45" spans="5:12" ht="15" customHeight="1" x14ac:dyDescent="0.25">
      <c r="E45" s="197" t="s">
        <v>328</v>
      </c>
      <c r="F45" s="197" t="s">
        <v>216</v>
      </c>
      <c r="G45" s="197" t="s">
        <v>217</v>
      </c>
      <c r="H45" s="195">
        <v>44365.410613425927</v>
      </c>
      <c r="I45" s="194" t="s">
        <v>184</v>
      </c>
      <c r="J45" s="196">
        <v>0.90100000000000002</v>
      </c>
      <c r="K45" s="30">
        <f t="shared" si="1"/>
        <v>1</v>
      </c>
      <c r="L45" s="30">
        <f t="shared" si="2"/>
        <v>0</v>
      </c>
    </row>
    <row r="46" spans="5:12" ht="15" customHeight="1" x14ac:dyDescent="0.25">
      <c r="E46" s="197" t="s">
        <v>329</v>
      </c>
      <c r="F46" s="197" t="s">
        <v>216</v>
      </c>
      <c r="G46" s="197" t="s">
        <v>217</v>
      </c>
      <c r="H46" s="195">
        <v>44365.411076388889</v>
      </c>
      <c r="I46" s="194" t="s">
        <v>184</v>
      </c>
      <c r="J46" s="196">
        <v>1.222</v>
      </c>
      <c r="K46" s="30">
        <f t="shared" si="1"/>
        <v>1</v>
      </c>
      <c r="L46" s="30">
        <f t="shared" si="2"/>
        <v>0</v>
      </c>
    </row>
    <row r="47" spans="5:12" ht="15" customHeight="1" x14ac:dyDescent="0.25">
      <c r="E47" s="197" t="s">
        <v>330</v>
      </c>
      <c r="F47" s="197" t="s">
        <v>216</v>
      </c>
      <c r="G47" s="197" t="s">
        <v>217</v>
      </c>
      <c r="H47" s="195">
        <v>44365.411562499998</v>
      </c>
      <c r="I47" s="194" t="s">
        <v>184</v>
      </c>
      <c r="J47" s="196">
        <v>0.97599999999999998</v>
      </c>
      <c r="K47" s="30">
        <f t="shared" si="1"/>
        <v>1</v>
      </c>
      <c r="L47" s="30">
        <f t="shared" si="2"/>
        <v>0</v>
      </c>
    </row>
    <row r="48" spans="5:12" ht="15" customHeight="1" x14ac:dyDescent="0.25">
      <c r="E48" s="197" t="s">
        <v>331</v>
      </c>
      <c r="F48" s="197" t="s">
        <v>216</v>
      </c>
      <c r="G48" s="197" t="s">
        <v>217</v>
      </c>
      <c r="H48" s="195">
        <v>44379.553252314814</v>
      </c>
      <c r="I48" s="194" t="s">
        <v>184</v>
      </c>
      <c r="J48" s="196">
        <v>1.0369999999999999</v>
      </c>
      <c r="K48" s="30">
        <f t="shared" si="1"/>
        <v>1</v>
      </c>
      <c r="L48" s="30">
        <f t="shared" si="2"/>
        <v>0</v>
      </c>
    </row>
    <row r="49" spans="5:12" ht="15" customHeight="1" x14ac:dyDescent="0.25">
      <c r="E49" s="197" t="s">
        <v>332</v>
      </c>
      <c r="F49" s="197" t="s">
        <v>216</v>
      </c>
      <c r="G49" s="197" t="s">
        <v>217</v>
      </c>
      <c r="H49" s="195">
        <v>44379.55363425926</v>
      </c>
      <c r="I49" s="194" t="s">
        <v>184</v>
      </c>
      <c r="J49" s="196">
        <v>1.4350000000000001</v>
      </c>
      <c r="K49" s="30">
        <f t="shared" si="1"/>
        <v>1</v>
      </c>
      <c r="L49" s="30">
        <f t="shared" si="2"/>
        <v>0</v>
      </c>
    </row>
    <row r="50" spans="5:12" ht="15" customHeight="1" x14ac:dyDescent="0.25">
      <c r="E50" s="197" t="s">
        <v>333</v>
      </c>
      <c r="F50" s="197" t="s">
        <v>216</v>
      </c>
      <c r="G50" s="197" t="s">
        <v>217</v>
      </c>
      <c r="H50" s="195">
        <v>44379.554282407407</v>
      </c>
      <c r="I50" s="194" t="s">
        <v>184</v>
      </c>
      <c r="J50" s="196">
        <v>1.022</v>
      </c>
      <c r="K50" s="30">
        <f t="shared" si="1"/>
        <v>1</v>
      </c>
      <c r="L50" s="30">
        <f t="shared" si="2"/>
        <v>0</v>
      </c>
    </row>
    <row r="51" spans="5:12" ht="15" customHeight="1" x14ac:dyDescent="0.25">
      <c r="E51" s="197" t="s">
        <v>334</v>
      </c>
      <c r="F51" s="197" t="s">
        <v>216</v>
      </c>
      <c r="G51" s="197" t="s">
        <v>217</v>
      </c>
      <c r="H51" s="195">
        <v>44379.554456018515</v>
      </c>
      <c r="I51" s="194" t="s">
        <v>184</v>
      </c>
      <c r="J51" s="196">
        <v>1.4550000000000001</v>
      </c>
      <c r="K51" s="30">
        <f t="shared" si="1"/>
        <v>1</v>
      </c>
      <c r="L51" s="30">
        <f t="shared" si="2"/>
        <v>0</v>
      </c>
    </row>
    <row r="52" spans="5:12" ht="15" customHeight="1" x14ac:dyDescent="0.25">
      <c r="E52" s="197" t="s">
        <v>335</v>
      </c>
      <c r="F52" s="197" t="s">
        <v>216</v>
      </c>
      <c r="G52" s="197" t="s">
        <v>217</v>
      </c>
      <c r="H52" s="195">
        <v>44379.557372685187</v>
      </c>
      <c r="I52" s="194" t="s">
        <v>184</v>
      </c>
      <c r="J52" s="196">
        <v>1.2729999999999999</v>
      </c>
      <c r="K52" s="30">
        <f t="shared" si="1"/>
        <v>1</v>
      </c>
      <c r="L52" s="30">
        <f t="shared" si="2"/>
        <v>0</v>
      </c>
    </row>
    <row r="53" spans="5:12" ht="15" customHeight="1" x14ac:dyDescent="0.25">
      <c r="E53" s="197" t="s">
        <v>336</v>
      </c>
      <c r="F53" s="197" t="s">
        <v>216</v>
      </c>
      <c r="G53" s="197" t="s">
        <v>217</v>
      </c>
      <c r="H53" s="195">
        <v>44379.555972222224</v>
      </c>
      <c r="I53" s="194" t="s">
        <v>184</v>
      </c>
      <c r="J53" s="196">
        <v>1.1240000000000001</v>
      </c>
      <c r="K53" s="30">
        <f t="shared" si="1"/>
        <v>1</v>
      </c>
      <c r="L53" s="30">
        <f t="shared" si="2"/>
        <v>0</v>
      </c>
    </row>
    <row r="54" spans="5:12" ht="15" customHeight="1" x14ac:dyDescent="0.25">
      <c r="E54" s="197" t="s">
        <v>337</v>
      </c>
      <c r="F54" s="197" t="s">
        <v>216</v>
      </c>
      <c r="G54" s="197" t="s">
        <v>217</v>
      </c>
      <c r="H54" s="195">
        <v>44379.55641203704</v>
      </c>
      <c r="I54" s="194" t="s">
        <v>184</v>
      </c>
      <c r="J54" s="196">
        <v>1.423</v>
      </c>
      <c r="K54" s="30">
        <f t="shared" si="1"/>
        <v>1</v>
      </c>
      <c r="L54" s="30">
        <f t="shared" si="2"/>
        <v>0</v>
      </c>
    </row>
    <row r="55" spans="5:12" ht="15" customHeight="1" x14ac:dyDescent="0.25">
      <c r="E55" s="197" t="s">
        <v>338</v>
      </c>
      <c r="F55" s="197" t="s">
        <v>216</v>
      </c>
      <c r="G55" s="197" t="s">
        <v>217</v>
      </c>
      <c r="H55" s="195">
        <v>44379.55678240741</v>
      </c>
      <c r="I55" s="194" t="s">
        <v>184</v>
      </c>
      <c r="J55" s="196">
        <v>1.3839999999999999</v>
      </c>
      <c r="K55" s="30">
        <f t="shared" si="1"/>
        <v>1</v>
      </c>
      <c r="L55" s="30">
        <f t="shared" si="2"/>
        <v>0</v>
      </c>
    </row>
    <row r="56" spans="5:12" ht="15" customHeight="1" x14ac:dyDescent="0.25">
      <c r="E56" s="197" t="s">
        <v>339</v>
      </c>
      <c r="F56" s="197" t="s">
        <v>216</v>
      </c>
      <c r="G56" s="197" t="s">
        <v>217</v>
      </c>
      <c r="H56" s="195">
        <v>44379.556886574072</v>
      </c>
      <c r="I56" s="194" t="s">
        <v>184</v>
      </c>
      <c r="J56" s="196">
        <v>0.78200000000000003</v>
      </c>
      <c r="K56" s="30">
        <f t="shared" si="1"/>
        <v>1</v>
      </c>
      <c r="L56" s="30">
        <f t="shared" si="2"/>
        <v>0</v>
      </c>
    </row>
    <row r="57" spans="5:12" ht="15" customHeight="1" x14ac:dyDescent="0.25">
      <c r="E57" s="197" t="s">
        <v>340</v>
      </c>
      <c r="F57" s="197" t="s">
        <v>216</v>
      </c>
      <c r="G57" s="197" t="s">
        <v>217</v>
      </c>
      <c r="H57" s="195">
        <v>44365.403749999998</v>
      </c>
      <c r="I57" s="194" t="s">
        <v>185</v>
      </c>
      <c r="J57" s="196">
        <v>1.0349999999999999</v>
      </c>
      <c r="K57" s="30">
        <f t="shared" si="1"/>
        <v>1</v>
      </c>
      <c r="L57" s="30">
        <f t="shared" si="2"/>
        <v>0</v>
      </c>
    </row>
    <row r="58" spans="5:12" ht="15" customHeight="1" x14ac:dyDescent="0.25">
      <c r="E58" s="197" t="s">
        <v>341</v>
      </c>
      <c r="F58" s="197" t="s">
        <v>216</v>
      </c>
      <c r="G58" s="197" t="s">
        <v>217</v>
      </c>
      <c r="H58" s="195">
        <v>44365.40483796296</v>
      </c>
      <c r="I58" s="194" t="s">
        <v>185</v>
      </c>
      <c r="J58" s="196">
        <v>0.81100000000000005</v>
      </c>
      <c r="K58" s="30">
        <f t="shared" si="1"/>
        <v>1</v>
      </c>
      <c r="L58" s="30">
        <f t="shared" si="2"/>
        <v>0</v>
      </c>
    </row>
    <row r="59" spans="5:12" ht="15" customHeight="1" x14ac:dyDescent="0.25">
      <c r="E59" s="197" t="s">
        <v>342</v>
      </c>
      <c r="F59" s="197" t="s">
        <v>216</v>
      </c>
      <c r="G59" s="197" t="s">
        <v>217</v>
      </c>
      <c r="H59" s="195">
        <v>44365.397222222222</v>
      </c>
      <c r="I59" s="194" t="s">
        <v>185</v>
      </c>
      <c r="J59" s="196">
        <v>0.996</v>
      </c>
      <c r="K59" s="30">
        <f t="shared" si="1"/>
        <v>1</v>
      </c>
      <c r="L59" s="30">
        <f t="shared" si="2"/>
        <v>0</v>
      </c>
    </row>
    <row r="60" spans="5:12" ht="15" customHeight="1" x14ac:dyDescent="0.25">
      <c r="E60" s="197" t="s">
        <v>343</v>
      </c>
      <c r="F60" s="197" t="s">
        <v>216</v>
      </c>
      <c r="G60" s="197" t="s">
        <v>217</v>
      </c>
      <c r="H60" s="195">
        <v>44365.397974537038</v>
      </c>
      <c r="I60" s="194" t="s">
        <v>185</v>
      </c>
      <c r="J60" s="196">
        <v>1.1040000000000001</v>
      </c>
      <c r="K60" s="30">
        <f t="shared" si="1"/>
        <v>1</v>
      </c>
      <c r="L60" s="30">
        <f t="shared" si="2"/>
        <v>0</v>
      </c>
    </row>
    <row r="61" spans="5:12" ht="15" customHeight="1" x14ac:dyDescent="0.25">
      <c r="E61" s="197" t="s">
        <v>344</v>
      </c>
      <c r="F61" s="197" t="s">
        <v>216</v>
      </c>
      <c r="G61" s="197" t="s">
        <v>217</v>
      </c>
      <c r="H61" s="195">
        <v>44365.407280092593</v>
      </c>
      <c r="I61" s="194" t="s">
        <v>185</v>
      </c>
      <c r="J61" s="196">
        <v>0.438</v>
      </c>
      <c r="K61" s="30">
        <f t="shared" si="1"/>
        <v>1</v>
      </c>
      <c r="L61" s="30">
        <f t="shared" si="2"/>
        <v>0</v>
      </c>
    </row>
    <row r="62" spans="5:12" ht="15" customHeight="1" x14ac:dyDescent="0.25">
      <c r="E62" s="197" t="s">
        <v>345</v>
      </c>
      <c r="F62" s="197" t="s">
        <v>216</v>
      </c>
      <c r="G62" s="197" t="s">
        <v>217</v>
      </c>
      <c r="H62" s="195">
        <v>44365.399525462963</v>
      </c>
      <c r="I62" s="194" t="s">
        <v>185</v>
      </c>
      <c r="J62" s="196">
        <v>0.71299999999999997</v>
      </c>
      <c r="K62" s="30">
        <f t="shared" si="1"/>
        <v>1</v>
      </c>
      <c r="L62" s="30">
        <f t="shared" si="2"/>
        <v>0</v>
      </c>
    </row>
    <row r="63" spans="5:12" ht="15" customHeight="1" x14ac:dyDescent="0.25">
      <c r="E63" s="197" t="s">
        <v>346</v>
      </c>
      <c r="F63" s="197" t="s">
        <v>216</v>
      </c>
      <c r="G63" s="197" t="s">
        <v>217</v>
      </c>
      <c r="H63" s="195">
        <v>44365.408831018518</v>
      </c>
      <c r="I63" s="194" t="s">
        <v>185</v>
      </c>
      <c r="J63" s="196">
        <v>0.98</v>
      </c>
      <c r="K63" s="30">
        <f t="shared" si="1"/>
        <v>1</v>
      </c>
      <c r="L63" s="30">
        <f t="shared" si="2"/>
        <v>0</v>
      </c>
    </row>
    <row r="64" spans="5:12" ht="15" customHeight="1" x14ac:dyDescent="0.25">
      <c r="E64" s="197" t="s">
        <v>347</v>
      </c>
      <c r="F64" s="197" t="s">
        <v>216</v>
      </c>
      <c r="G64" s="197" t="s">
        <v>217</v>
      </c>
      <c r="H64" s="195">
        <v>44365.409733796296</v>
      </c>
      <c r="I64" s="194" t="s">
        <v>185</v>
      </c>
      <c r="J64" s="196">
        <v>1.0549999999999999</v>
      </c>
      <c r="K64" s="30">
        <f t="shared" si="1"/>
        <v>1</v>
      </c>
      <c r="L64" s="30">
        <f t="shared" si="2"/>
        <v>0</v>
      </c>
    </row>
    <row r="65" spans="5:12" ht="15" customHeight="1" x14ac:dyDescent="0.25">
      <c r="E65" s="197" t="s">
        <v>348</v>
      </c>
      <c r="F65" s="197" t="s">
        <v>216</v>
      </c>
      <c r="G65" s="197" t="s">
        <v>217</v>
      </c>
      <c r="H65" s="195">
        <v>44365.410949074074</v>
      </c>
      <c r="I65" s="194" t="s">
        <v>185</v>
      </c>
      <c r="J65" s="196">
        <v>0.68400000000000005</v>
      </c>
      <c r="K65" s="30">
        <f t="shared" si="1"/>
        <v>1</v>
      </c>
      <c r="L65" s="30">
        <f t="shared" si="2"/>
        <v>0</v>
      </c>
    </row>
    <row r="66" spans="5:12" ht="15" customHeight="1" x14ac:dyDescent="0.25">
      <c r="E66" s="197" t="s">
        <v>349</v>
      </c>
      <c r="F66" s="197" t="s">
        <v>216</v>
      </c>
      <c r="G66" s="197" t="s">
        <v>217</v>
      </c>
      <c r="H66" s="195">
        <v>44365.411435185182</v>
      </c>
      <c r="I66" s="194" t="s">
        <v>185</v>
      </c>
      <c r="J66" s="196">
        <v>0.76400000000000001</v>
      </c>
      <c r="K66" s="30">
        <f t="shared" si="1"/>
        <v>1</v>
      </c>
      <c r="L66" s="30">
        <f t="shared" si="2"/>
        <v>0</v>
      </c>
    </row>
    <row r="67" spans="5:12" ht="15" customHeight="1" x14ac:dyDescent="0.25">
      <c r="E67" s="197" t="s">
        <v>350</v>
      </c>
      <c r="F67" s="197" t="s">
        <v>216</v>
      </c>
      <c r="G67" s="197" t="s">
        <v>217</v>
      </c>
      <c r="H67" s="195">
        <v>44379.547662037039</v>
      </c>
      <c r="I67" s="194" t="s">
        <v>185</v>
      </c>
      <c r="J67" s="196">
        <v>1.1659999999999999</v>
      </c>
      <c r="K67" s="30">
        <f t="shared" ref="K67:K125" si="3">IF(OR(J67&lt;$B$12,J67="&lt; 0"),1,0)</f>
        <v>1</v>
      </c>
      <c r="L67" s="30">
        <f t="shared" si="2"/>
        <v>0</v>
      </c>
    </row>
    <row r="68" spans="5:12" ht="15" customHeight="1" x14ac:dyDescent="0.25">
      <c r="E68" s="197" t="s">
        <v>351</v>
      </c>
      <c r="F68" s="197" t="s">
        <v>216</v>
      </c>
      <c r="G68" s="197" t="s">
        <v>217</v>
      </c>
      <c r="H68" s="195">
        <v>44379.547974537039</v>
      </c>
      <c r="I68" s="194" t="s">
        <v>185</v>
      </c>
      <c r="J68" s="196">
        <v>1.2509999999999999</v>
      </c>
      <c r="K68" s="30">
        <f t="shared" si="3"/>
        <v>1</v>
      </c>
      <c r="L68" s="30">
        <f t="shared" si="2"/>
        <v>0</v>
      </c>
    </row>
    <row r="69" spans="5:12" ht="15" customHeight="1" x14ac:dyDescent="0.25">
      <c r="E69" s="197" t="s">
        <v>352</v>
      </c>
      <c r="F69" s="197" t="s">
        <v>216</v>
      </c>
      <c r="G69" s="197" t="s">
        <v>217</v>
      </c>
      <c r="H69" s="195">
        <v>44379.548229166663</v>
      </c>
      <c r="I69" s="194" t="s">
        <v>185</v>
      </c>
      <c r="J69" s="196">
        <v>1.2789999999999999</v>
      </c>
      <c r="K69" s="30">
        <f t="shared" si="3"/>
        <v>1</v>
      </c>
      <c r="L69" s="30">
        <f t="shared" si="2"/>
        <v>0</v>
      </c>
    </row>
    <row r="70" spans="5:12" ht="15" customHeight="1" x14ac:dyDescent="0.25">
      <c r="E70" s="197" t="s">
        <v>353</v>
      </c>
      <c r="F70" s="197" t="s">
        <v>216</v>
      </c>
      <c r="G70" s="197" t="s">
        <v>217</v>
      </c>
      <c r="H70" s="195">
        <v>44379.548773148148</v>
      </c>
      <c r="I70" s="194" t="s">
        <v>185</v>
      </c>
      <c r="J70" s="196">
        <v>1.3340000000000001</v>
      </c>
      <c r="K70" s="30">
        <f t="shared" si="3"/>
        <v>1</v>
      </c>
      <c r="L70" s="30">
        <f t="shared" si="2"/>
        <v>0</v>
      </c>
    </row>
    <row r="71" spans="5:12" ht="15" customHeight="1" x14ac:dyDescent="0.25">
      <c r="E71" s="197" t="s">
        <v>354</v>
      </c>
      <c r="F71" s="197" t="s">
        <v>216</v>
      </c>
      <c r="G71" s="197" t="s">
        <v>217</v>
      </c>
      <c r="H71" s="195">
        <v>44379.549120370371</v>
      </c>
      <c r="I71" s="194" t="s">
        <v>185</v>
      </c>
      <c r="J71" s="196">
        <v>1.2809999999999999</v>
      </c>
      <c r="K71" s="30">
        <f t="shared" si="3"/>
        <v>1</v>
      </c>
      <c r="L71" s="30">
        <f t="shared" si="2"/>
        <v>0</v>
      </c>
    </row>
    <row r="72" spans="5:12" ht="15" customHeight="1" x14ac:dyDescent="0.25">
      <c r="E72" s="197" t="s">
        <v>355</v>
      </c>
      <c r="F72" s="197" t="s">
        <v>216</v>
      </c>
      <c r="G72" s="197" t="s">
        <v>217</v>
      </c>
      <c r="H72" s="195">
        <v>44379.549872685187</v>
      </c>
      <c r="I72" s="194" t="s">
        <v>185</v>
      </c>
      <c r="J72" s="196">
        <v>1.2250000000000001</v>
      </c>
      <c r="K72" s="30">
        <f t="shared" si="3"/>
        <v>1</v>
      </c>
      <c r="L72" s="30">
        <f t="shared" ref="L72:L125" si="4">IF(K72=1,0,1)</f>
        <v>0</v>
      </c>
    </row>
    <row r="73" spans="5:12" ht="15" customHeight="1" x14ac:dyDescent="0.25">
      <c r="E73" s="197" t="s">
        <v>356</v>
      </c>
      <c r="F73" s="197" t="s">
        <v>216</v>
      </c>
      <c r="G73" s="197" t="s">
        <v>217</v>
      </c>
      <c r="H73" s="195">
        <v>44379.550162037034</v>
      </c>
      <c r="I73" s="194" t="s">
        <v>185</v>
      </c>
      <c r="J73" s="196">
        <v>1.2170000000000001</v>
      </c>
      <c r="K73" s="30">
        <f t="shared" si="3"/>
        <v>1</v>
      </c>
      <c r="L73" s="30">
        <f t="shared" si="4"/>
        <v>0</v>
      </c>
    </row>
    <row r="74" spans="5:12" ht="15" customHeight="1" x14ac:dyDescent="0.25">
      <c r="E74" s="197" t="s">
        <v>357</v>
      </c>
      <c r="F74" s="197" t="s">
        <v>216</v>
      </c>
      <c r="G74" s="197" t="s">
        <v>217</v>
      </c>
      <c r="H74" s="195">
        <v>44379.550381944442</v>
      </c>
      <c r="I74" s="194" t="s">
        <v>185</v>
      </c>
      <c r="J74" s="196">
        <v>0.64600000000000002</v>
      </c>
      <c r="K74" s="30">
        <f t="shared" si="3"/>
        <v>1</v>
      </c>
      <c r="L74" s="30">
        <f t="shared" si="4"/>
        <v>0</v>
      </c>
    </row>
    <row r="75" spans="5:12" ht="15" customHeight="1" x14ac:dyDescent="0.25">
      <c r="E75" s="197" t="s">
        <v>358</v>
      </c>
      <c r="F75" s="197" t="s">
        <v>216</v>
      </c>
      <c r="G75" s="197" t="s">
        <v>217</v>
      </c>
      <c r="H75" s="195">
        <v>44379.55096064815</v>
      </c>
      <c r="I75" s="194" t="s">
        <v>185</v>
      </c>
      <c r="J75" s="196">
        <v>1.306</v>
      </c>
      <c r="K75" s="30">
        <f t="shared" si="3"/>
        <v>1</v>
      </c>
      <c r="L75" s="30">
        <f t="shared" si="4"/>
        <v>0</v>
      </c>
    </row>
    <row r="76" spans="5:12" ht="15" customHeight="1" x14ac:dyDescent="0.25">
      <c r="E76" s="197" t="s">
        <v>359</v>
      </c>
      <c r="F76" s="197" t="s">
        <v>216</v>
      </c>
      <c r="G76" s="197" t="s">
        <v>217</v>
      </c>
      <c r="H76" s="195">
        <v>44379.551307870373</v>
      </c>
      <c r="I76" s="194" t="s">
        <v>185</v>
      </c>
      <c r="J76" s="196">
        <v>1.2270000000000001</v>
      </c>
      <c r="K76" s="30">
        <f t="shared" si="3"/>
        <v>1</v>
      </c>
      <c r="L76" s="30">
        <f t="shared" si="4"/>
        <v>0</v>
      </c>
    </row>
    <row r="77" spans="5:12" ht="15" customHeight="1" x14ac:dyDescent="0.25">
      <c r="E77" s="197" t="s">
        <v>360</v>
      </c>
      <c r="F77" s="197" t="s">
        <v>275</v>
      </c>
      <c r="G77" s="197" t="s">
        <v>217</v>
      </c>
      <c r="H77" s="195">
        <v>44483.538101851853</v>
      </c>
      <c r="I77" s="194" t="s">
        <v>186</v>
      </c>
      <c r="J77" s="196">
        <v>0.56899999999999995</v>
      </c>
      <c r="K77" s="30">
        <f t="shared" si="3"/>
        <v>1</v>
      </c>
      <c r="L77" s="30">
        <f t="shared" si="4"/>
        <v>0</v>
      </c>
    </row>
    <row r="78" spans="5:12" ht="15" customHeight="1" x14ac:dyDescent="0.25">
      <c r="E78" s="197" t="s">
        <v>361</v>
      </c>
      <c r="F78" s="197" t="s">
        <v>275</v>
      </c>
      <c r="G78" s="197" t="s">
        <v>217</v>
      </c>
      <c r="H78" s="195">
        <v>44483.538483796299</v>
      </c>
      <c r="I78" s="194" t="s">
        <v>186</v>
      </c>
      <c r="J78" s="196">
        <v>0.29299999999999998</v>
      </c>
      <c r="K78" s="30">
        <f t="shared" si="3"/>
        <v>1</v>
      </c>
      <c r="L78" s="30">
        <f t="shared" si="4"/>
        <v>0</v>
      </c>
    </row>
    <row r="79" spans="5:12" ht="15" customHeight="1" x14ac:dyDescent="0.25">
      <c r="E79" s="197" t="s">
        <v>362</v>
      </c>
      <c r="F79" s="197" t="s">
        <v>275</v>
      </c>
      <c r="G79" s="197" t="s">
        <v>217</v>
      </c>
      <c r="H79" s="195">
        <v>44442.527141203704</v>
      </c>
      <c r="I79" s="194" t="s">
        <v>186</v>
      </c>
      <c r="J79" s="196">
        <v>0.49199999999999999</v>
      </c>
      <c r="K79" s="30">
        <f t="shared" si="3"/>
        <v>1</v>
      </c>
      <c r="L79" s="30">
        <f t="shared" si="4"/>
        <v>0</v>
      </c>
    </row>
    <row r="80" spans="5:12" ht="15" customHeight="1" x14ac:dyDescent="0.25">
      <c r="E80" s="197" t="s">
        <v>363</v>
      </c>
      <c r="F80" s="197" t="s">
        <v>275</v>
      </c>
      <c r="G80" s="197" t="s">
        <v>217</v>
      </c>
      <c r="H80" s="195">
        <v>44442.698599537034</v>
      </c>
      <c r="I80" s="194" t="s">
        <v>186</v>
      </c>
      <c r="J80" s="196">
        <v>0.27400000000000002</v>
      </c>
      <c r="K80" s="30">
        <f t="shared" si="3"/>
        <v>1</v>
      </c>
      <c r="L80" s="30">
        <f t="shared" si="4"/>
        <v>0</v>
      </c>
    </row>
    <row r="81" spans="5:12" ht="15" customHeight="1" x14ac:dyDescent="0.25">
      <c r="E81" s="197" t="s">
        <v>364</v>
      </c>
      <c r="F81" s="197" t="s">
        <v>275</v>
      </c>
      <c r="G81" s="197" t="s">
        <v>217</v>
      </c>
      <c r="H81" s="195">
        <v>44442.699456018519</v>
      </c>
      <c r="I81" s="194" t="s">
        <v>186</v>
      </c>
      <c r="J81" s="196">
        <v>0.88500000000000001</v>
      </c>
      <c r="K81" s="30">
        <f t="shared" si="3"/>
        <v>1</v>
      </c>
      <c r="L81" s="30">
        <f t="shared" si="4"/>
        <v>0</v>
      </c>
    </row>
    <row r="82" spans="5:12" ht="15" customHeight="1" x14ac:dyDescent="0.25">
      <c r="E82" s="197" t="s">
        <v>365</v>
      </c>
      <c r="F82" s="197" t="s">
        <v>275</v>
      </c>
      <c r="G82" s="197" t="s">
        <v>217</v>
      </c>
      <c r="H82" s="195">
        <v>44442.531574074077</v>
      </c>
      <c r="I82" s="194" t="s">
        <v>186</v>
      </c>
      <c r="J82" s="196">
        <v>0.32900000000000001</v>
      </c>
      <c r="K82" s="30">
        <f t="shared" si="3"/>
        <v>1</v>
      </c>
      <c r="L82" s="30">
        <f t="shared" si="4"/>
        <v>0</v>
      </c>
    </row>
    <row r="83" spans="5:12" ht="15" customHeight="1" x14ac:dyDescent="0.25">
      <c r="E83" s="197" t="s">
        <v>366</v>
      </c>
      <c r="F83" s="197" t="s">
        <v>275</v>
      </c>
      <c r="G83" s="197" t="s">
        <v>217</v>
      </c>
      <c r="H83" s="195">
        <v>44442.692337962966</v>
      </c>
      <c r="I83" s="194" t="s">
        <v>186</v>
      </c>
      <c r="J83" s="196">
        <v>0.47699999999999998</v>
      </c>
      <c r="K83" s="30">
        <f t="shared" si="3"/>
        <v>1</v>
      </c>
      <c r="L83" s="30">
        <f t="shared" si="4"/>
        <v>0</v>
      </c>
    </row>
    <row r="84" spans="5:12" ht="15" customHeight="1" x14ac:dyDescent="0.25">
      <c r="E84" s="197" t="s">
        <v>367</v>
      </c>
      <c r="F84" s="197" t="s">
        <v>275</v>
      </c>
      <c r="G84" s="197" t="s">
        <v>217</v>
      </c>
      <c r="H84" s="195">
        <v>44442.535208333335</v>
      </c>
      <c r="I84" s="194" t="s">
        <v>186</v>
      </c>
      <c r="J84" s="196">
        <v>0.64800000000000002</v>
      </c>
      <c r="K84" s="30">
        <f t="shared" si="3"/>
        <v>1</v>
      </c>
      <c r="L84" s="30">
        <f t="shared" si="4"/>
        <v>0</v>
      </c>
    </row>
    <row r="85" spans="5:12" ht="15" customHeight="1" x14ac:dyDescent="0.25">
      <c r="E85" s="197" t="s">
        <v>368</v>
      </c>
      <c r="F85" s="197" t="s">
        <v>275</v>
      </c>
      <c r="G85" s="197" t="s">
        <v>217</v>
      </c>
      <c r="H85" s="195">
        <v>44442.536759259259</v>
      </c>
      <c r="I85" s="194" t="s">
        <v>186</v>
      </c>
      <c r="J85" s="196">
        <v>0.35499999999999998</v>
      </c>
      <c r="K85" s="30">
        <f t="shared" si="3"/>
        <v>1</v>
      </c>
      <c r="L85" s="30">
        <f t="shared" si="4"/>
        <v>0</v>
      </c>
    </row>
    <row r="86" spans="5:12" ht="15" customHeight="1" x14ac:dyDescent="0.25">
      <c r="E86" s="197" t="s">
        <v>369</v>
      </c>
      <c r="F86" s="197" t="s">
        <v>216</v>
      </c>
      <c r="G86" s="197" t="s">
        <v>217</v>
      </c>
      <c r="H86" s="195">
        <v>44249.570127314815</v>
      </c>
      <c r="I86" s="194" t="s">
        <v>187</v>
      </c>
      <c r="J86" s="196">
        <v>1.2669999999999999</v>
      </c>
      <c r="K86" s="30">
        <f t="shared" si="3"/>
        <v>1</v>
      </c>
      <c r="L86" s="30">
        <f t="shared" si="4"/>
        <v>0</v>
      </c>
    </row>
    <row r="87" spans="5:12" ht="15" customHeight="1" x14ac:dyDescent="0.25">
      <c r="E87" s="197" t="s">
        <v>370</v>
      </c>
      <c r="F87" s="197" t="s">
        <v>216</v>
      </c>
      <c r="G87" s="197" t="s">
        <v>217</v>
      </c>
      <c r="H87" s="195">
        <v>44386.511782407404</v>
      </c>
      <c r="I87" s="194" t="s">
        <v>187</v>
      </c>
      <c r="J87" s="196">
        <v>1.456</v>
      </c>
      <c r="K87" s="30">
        <f t="shared" si="3"/>
        <v>1</v>
      </c>
      <c r="L87" s="30">
        <f t="shared" si="4"/>
        <v>0</v>
      </c>
    </row>
    <row r="88" spans="5:12" ht="15" customHeight="1" x14ac:dyDescent="0.25">
      <c r="E88" s="197" t="s">
        <v>371</v>
      </c>
      <c r="F88" s="197" t="s">
        <v>216</v>
      </c>
      <c r="G88" s="197" t="s">
        <v>217</v>
      </c>
      <c r="H88" s="195">
        <v>44386.513379629629</v>
      </c>
      <c r="I88" s="194" t="s">
        <v>187</v>
      </c>
      <c r="J88" s="196">
        <v>1.33</v>
      </c>
      <c r="K88" s="30">
        <f t="shared" si="3"/>
        <v>1</v>
      </c>
      <c r="L88" s="30">
        <f t="shared" si="4"/>
        <v>0</v>
      </c>
    </row>
    <row r="89" spans="5:12" ht="15" customHeight="1" x14ac:dyDescent="0.25">
      <c r="E89" s="197" t="s">
        <v>372</v>
      </c>
      <c r="F89" s="197" t="s">
        <v>216</v>
      </c>
      <c r="G89" s="197" t="s">
        <v>217</v>
      </c>
      <c r="H89" s="195">
        <v>44386.513969907406</v>
      </c>
      <c r="I89" s="194" t="s">
        <v>187</v>
      </c>
      <c r="J89" s="196">
        <v>1.444</v>
      </c>
      <c r="K89" s="30">
        <f t="shared" si="3"/>
        <v>1</v>
      </c>
      <c r="L89" s="30">
        <f t="shared" si="4"/>
        <v>0</v>
      </c>
    </row>
    <row r="90" spans="5:12" ht="15" customHeight="1" x14ac:dyDescent="0.25">
      <c r="E90" s="197" t="s">
        <v>373</v>
      </c>
      <c r="F90" s="197" t="s">
        <v>216</v>
      </c>
      <c r="G90" s="197" t="s">
        <v>217</v>
      </c>
      <c r="H90" s="195">
        <v>44361.556539351855</v>
      </c>
      <c r="I90" s="194" t="s">
        <v>187</v>
      </c>
      <c r="J90" s="196">
        <v>1.2549999999999999</v>
      </c>
      <c r="K90" s="30">
        <f t="shared" si="3"/>
        <v>1</v>
      </c>
      <c r="L90" s="30">
        <f t="shared" si="4"/>
        <v>0</v>
      </c>
    </row>
    <row r="91" spans="5:12" ht="15" customHeight="1" x14ac:dyDescent="0.25">
      <c r="E91" s="197" t="s">
        <v>374</v>
      </c>
      <c r="F91" s="197" t="s">
        <v>216</v>
      </c>
      <c r="G91" s="197" t="s">
        <v>217</v>
      </c>
      <c r="H91" s="195">
        <v>44361.557210648149</v>
      </c>
      <c r="I91" s="194" t="s">
        <v>187</v>
      </c>
      <c r="J91" s="196">
        <v>1.57</v>
      </c>
      <c r="K91" s="30">
        <f t="shared" si="3"/>
        <v>1</v>
      </c>
      <c r="L91" s="30">
        <f t="shared" si="4"/>
        <v>0</v>
      </c>
    </row>
    <row r="92" spans="5:12" ht="15" customHeight="1" x14ac:dyDescent="0.25">
      <c r="E92" s="197" t="s">
        <v>375</v>
      </c>
      <c r="F92" s="197" t="s">
        <v>216</v>
      </c>
      <c r="G92" s="197" t="s">
        <v>217</v>
      </c>
      <c r="H92" s="195">
        <v>44361.558229166665</v>
      </c>
      <c r="I92" s="194" t="s">
        <v>187</v>
      </c>
      <c r="J92" s="196">
        <v>1.4430000000000001</v>
      </c>
      <c r="K92" s="30">
        <f t="shared" si="3"/>
        <v>1</v>
      </c>
      <c r="L92" s="30">
        <f t="shared" si="4"/>
        <v>0</v>
      </c>
    </row>
    <row r="93" spans="5:12" ht="15" customHeight="1" x14ac:dyDescent="0.25">
      <c r="E93" s="197" t="s">
        <v>376</v>
      </c>
      <c r="F93" s="197" t="s">
        <v>216</v>
      </c>
      <c r="G93" s="197" t="s">
        <v>217</v>
      </c>
      <c r="H93" s="195">
        <v>44362.495567129627</v>
      </c>
      <c r="I93" s="194" t="s">
        <v>187</v>
      </c>
      <c r="J93" s="196">
        <v>1.282</v>
      </c>
      <c r="K93" s="30">
        <f t="shared" si="3"/>
        <v>1</v>
      </c>
      <c r="L93" s="30">
        <f t="shared" si="4"/>
        <v>0</v>
      </c>
    </row>
    <row r="94" spans="5:12" ht="15" customHeight="1" x14ac:dyDescent="0.25">
      <c r="E94" s="197" t="s">
        <v>377</v>
      </c>
      <c r="F94" s="197" t="s">
        <v>216</v>
      </c>
      <c r="G94" s="197" t="s">
        <v>217</v>
      </c>
      <c r="H94" s="195">
        <v>44362.496261574073</v>
      </c>
      <c r="I94" s="194" t="s">
        <v>187</v>
      </c>
      <c r="J94" s="196">
        <v>1.4830000000000001</v>
      </c>
      <c r="K94" s="30">
        <f t="shared" si="3"/>
        <v>1</v>
      </c>
      <c r="L94" s="30">
        <f t="shared" si="4"/>
        <v>0</v>
      </c>
    </row>
    <row r="95" spans="5:12" ht="15" customHeight="1" x14ac:dyDescent="0.25">
      <c r="E95" s="197" t="s">
        <v>378</v>
      </c>
      <c r="F95" s="197" t="s">
        <v>216</v>
      </c>
      <c r="G95" s="197" t="s">
        <v>217</v>
      </c>
      <c r="H95" s="195">
        <v>44362.496851851851</v>
      </c>
      <c r="I95" s="194" t="s">
        <v>187</v>
      </c>
      <c r="J95" s="196">
        <v>1.04</v>
      </c>
      <c r="K95" s="30">
        <f t="shared" si="3"/>
        <v>1</v>
      </c>
      <c r="L95" s="30">
        <f t="shared" si="4"/>
        <v>0</v>
      </c>
    </row>
    <row r="96" spans="5:12" ht="15" customHeight="1" x14ac:dyDescent="0.25">
      <c r="E96" s="197" t="s">
        <v>379</v>
      </c>
      <c r="F96" s="197" t="s">
        <v>216</v>
      </c>
      <c r="G96" s="197" t="s">
        <v>217</v>
      </c>
      <c r="H96" s="195">
        <v>44362.497233796297</v>
      </c>
      <c r="I96" s="194" t="s">
        <v>187</v>
      </c>
      <c r="J96" s="196">
        <v>1.506</v>
      </c>
      <c r="K96" s="30">
        <f t="shared" si="3"/>
        <v>1</v>
      </c>
      <c r="L96" s="30">
        <f t="shared" si="4"/>
        <v>0</v>
      </c>
    </row>
    <row r="97" spans="5:12" ht="15" customHeight="1" x14ac:dyDescent="0.25">
      <c r="E97" s="197" t="s">
        <v>380</v>
      </c>
      <c r="F97" s="197" t="s">
        <v>216</v>
      </c>
      <c r="G97" s="197" t="s">
        <v>217</v>
      </c>
      <c r="H97" s="195">
        <v>44362.49795138889</v>
      </c>
      <c r="I97" s="194" t="s">
        <v>187</v>
      </c>
      <c r="J97" s="196">
        <v>1.5469999999999999</v>
      </c>
      <c r="K97" s="30">
        <f t="shared" si="3"/>
        <v>1</v>
      </c>
      <c r="L97" s="30">
        <f t="shared" si="4"/>
        <v>0</v>
      </c>
    </row>
    <row r="98" spans="5:12" ht="15" customHeight="1" x14ac:dyDescent="0.25">
      <c r="E98" s="197" t="s">
        <v>381</v>
      </c>
      <c r="F98" s="197" t="s">
        <v>216</v>
      </c>
      <c r="G98" s="197" t="s">
        <v>217</v>
      </c>
      <c r="H98" s="195">
        <v>44362.498402777775</v>
      </c>
      <c r="I98" s="194" t="s">
        <v>187</v>
      </c>
      <c r="J98" s="196">
        <v>1.319</v>
      </c>
      <c r="K98" s="30">
        <f t="shared" si="3"/>
        <v>1</v>
      </c>
      <c r="L98" s="30">
        <f t="shared" si="4"/>
        <v>0</v>
      </c>
    </row>
    <row r="99" spans="5:12" ht="15" customHeight="1" x14ac:dyDescent="0.25">
      <c r="E99" s="197" t="s">
        <v>382</v>
      </c>
      <c r="F99" s="197" t="s">
        <v>216</v>
      </c>
      <c r="G99" s="197" t="s">
        <v>217</v>
      </c>
      <c r="H99" s="195">
        <v>44362.499027777776</v>
      </c>
      <c r="I99" s="194" t="s">
        <v>187</v>
      </c>
      <c r="J99" s="196">
        <v>1.4970000000000001</v>
      </c>
      <c r="K99" s="30">
        <f t="shared" si="3"/>
        <v>1</v>
      </c>
      <c r="L99" s="30">
        <f t="shared" si="4"/>
        <v>0</v>
      </c>
    </row>
    <row r="100" spans="5:12" ht="15" customHeight="1" x14ac:dyDescent="0.25">
      <c r="E100" s="197" t="s">
        <v>383</v>
      </c>
      <c r="F100" s="197" t="s">
        <v>216</v>
      </c>
      <c r="G100" s="197" t="s">
        <v>217</v>
      </c>
      <c r="H100" s="195">
        <v>44362.499756944446</v>
      </c>
      <c r="I100" s="194" t="s">
        <v>187</v>
      </c>
      <c r="J100" s="196">
        <v>0.49399999999999999</v>
      </c>
      <c r="K100" s="30">
        <f t="shared" si="3"/>
        <v>1</v>
      </c>
      <c r="L100" s="30">
        <f t="shared" si="4"/>
        <v>0</v>
      </c>
    </row>
    <row r="101" spans="5:12" ht="15" customHeight="1" x14ac:dyDescent="0.25">
      <c r="E101" s="197" t="s">
        <v>384</v>
      </c>
      <c r="F101" s="197" t="s">
        <v>216</v>
      </c>
      <c r="G101" s="197" t="s">
        <v>217</v>
      </c>
      <c r="H101" s="195">
        <v>44362.500486111108</v>
      </c>
      <c r="I101" s="194" t="s">
        <v>187</v>
      </c>
      <c r="J101" s="196">
        <v>1.0169999999999999</v>
      </c>
      <c r="K101" s="30">
        <f t="shared" si="3"/>
        <v>1</v>
      </c>
      <c r="L101" s="30">
        <f t="shared" si="4"/>
        <v>0</v>
      </c>
    </row>
    <row r="102" spans="5:12" ht="15" customHeight="1" x14ac:dyDescent="0.25">
      <c r="E102" s="197" t="s">
        <v>385</v>
      </c>
      <c r="F102" s="197" t="s">
        <v>216</v>
      </c>
      <c r="G102" s="197" t="s">
        <v>217</v>
      </c>
      <c r="H102" s="195">
        <v>44362.501203703701</v>
      </c>
      <c r="I102" s="194" t="s">
        <v>187</v>
      </c>
      <c r="J102" s="196">
        <v>1.198</v>
      </c>
      <c r="K102" s="30">
        <f t="shared" si="3"/>
        <v>1</v>
      </c>
      <c r="L102" s="30">
        <f t="shared" si="4"/>
        <v>0</v>
      </c>
    </row>
    <row r="103" spans="5:12" ht="15" customHeight="1" x14ac:dyDescent="0.25">
      <c r="E103" s="197" t="s">
        <v>386</v>
      </c>
      <c r="F103" s="197" t="s">
        <v>216</v>
      </c>
      <c r="G103" s="197" t="s">
        <v>217</v>
      </c>
      <c r="H103" s="195">
        <v>44379.498402777775</v>
      </c>
      <c r="I103" s="194" t="s">
        <v>187</v>
      </c>
      <c r="J103" s="196">
        <v>1.641</v>
      </c>
      <c r="K103" s="30">
        <f t="shared" si="3"/>
        <v>1</v>
      </c>
      <c r="L103" s="30">
        <f t="shared" si="4"/>
        <v>0</v>
      </c>
    </row>
    <row r="104" spans="5:12" ht="15" customHeight="1" x14ac:dyDescent="0.25">
      <c r="E104" s="197" t="s">
        <v>387</v>
      </c>
      <c r="F104" s="197" t="s">
        <v>216</v>
      </c>
      <c r="G104" s="197" t="s">
        <v>217</v>
      </c>
      <c r="H104" s="195">
        <v>44363.57303240741</v>
      </c>
      <c r="I104" s="194" t="s">
        <v>187</v>
      </c>
      <c r="J104" s="196">
        <v>0.83099999999999996</v>
      </c>
      <c r="K104" s="30">
        <f t="shared" si="3"/>
        <v>1</v>
      </c>
      <c r="L104" s="30">
        <f t="shared" si="4"/>
        <v>0</v>
      </c>
    </row>
    <row r="105" spans="5:12" ht="15" customHeight="1" x14ac:dyDescent="0.25">
      <c r="E105" s="197" t="s">
        <v>388</v>
      </c>
      <c r="F105" s="197" t="s">
        <v>216</v>
      </c>
      <c r="G105" s="197" t="s">
        <v>217</v>
      </c>
      <c r="H105" s="195">
        <v>44379.502569444441</v>
      </c>
      <c r="I105" s="194" t="s">
        <v>187</v>
      </c>
      <c r="J105" s="196">
        <v>1.349</v>
      </c>
      <c r="K105" s="30">
        <f t="shared" si="3"/>
        <v>1</v>
      </c>
      <c r="L105" s="30">
        <f t="shared" si="4"/>
        <v>0</v>
      </c>
    </row>
    <row r="106" spans="5:12" ht="15" customHeight="1" x14ac:dyDescent="0.25">
      <c r="E106" s="197" t="s">
        <v>389</v>
      </c>
      <c r="F106" s="197" t="s">
        <v>216</v>
      </c>
      <c r="G106" s="197" t="s">
        <v>217</v>
      </c>
      <c r="H106" s="195">
        <v>44379.337719907409</v>
      </c>
      <c r="I106" s="194" t="s">
        <v>187</v>
      </c>
      <c r="J106" s="196">
        <v>1.4950000000000001</v>
      </c>
      <c r="K106" s="30">
        <f t="shared" si="3"/>
        <v>1</v>
      </c>
      <c r="L106" s="30">
        <f t="shared" si="4"/>
        <v>0</v>
      </c>
    </row>
    <row r="107" spans="5:12" ht="15" customHeight="1" x14ac:dyDescent="0.25">
      <c r="E107" s="197" t="s">
        <v>390</v>
      </c>
      <c r="F107" s="197" t="s">
        <v>216</v>
      </c>
      <c r="G107" s="197" t="s">
        <v>217</v>
      </c>
      <c r="H107" s="195">
        <v>44362.533680555556</v>
      </c>
      <c r="I107" s="194" t="s">
        <v>187</v>
      </c>
      <c r="J107" s="196">
        <v>1.141</v>
      </c>
      <c r="K107" s="30">
        <f t="shared" si="3"/>
        <v>1</v>
      </c>
      <c r="L107" s="30">
        <f t="shared" si="4"/>
        <v>0</v>
      </c>
    </row>
    <row r="108" spans="5:12" ht="15" customHeight="1" x14ac:dyDescent="0.25">
      <c r="E108" s="197" t="s">
        <v>391</v>
      </c>
      <c r="F108" s="197" t="s">
        <v>216</v>
      </c>
      <c r="G108" s="197" t="s">
        <v>217</v>
      </c>
      <c r="H108" s="195">
        <v>44379.503587962965</v>
      </c>
      <c r="I108" s="194" t="s">
        <v>187</v>
      </c>
      <c r="J108" s="196">
        <v>1.798</v>
      </c>
      <c r="K108" s="30">
        <f t="shared" si="3"/>
        <v>1</v>
      </c>
      <c r="L108" s="30">
        <f t="shared" si="4"/>
        <v>0</v>
      </c>
    </row>
    <row r="109" spans="5:12" ht="15" customHeight="1" x14ac:dyDescent="0.25">
      <c r="E109" s="197" t="s">
        <v>392</v>
      </c>
      <c r="F109" s="197" t="s">
        <v>216</v>
      </c>
      <c r="G109" s="197" t="s">
        <v>217</v>
      </c>
      <c r="H109" s="195">
        <v>44379.504270833335</v>
      </c>
      <c r="I109" s="194" t="s">
        <v>187</v>
      </c>
      <c r="J109" s="196">
        <v>1.621</v>
      </c>
      <c r="K109" s="30">
        <f t="shared" si="3"/>
        <v>1</v>
      </c>
      <c r="L109" s="30">
        <f t="shared" si="4"/>
        <v>0</v>
      </c>
    </row>
    <row r="110" spans="5:12" ht="15" customHeight="1" x14ac:dyDescent="0.25">
      <c r="E110" s="197" t="s">
        <v>393</v>
      </c>
      <c r="F110" s="197" t="s">
        <v>216</v>
      </c>
      <c r="G110" s="197" t="s">
        <v>217</v>
      </c>
      <c r="H110" s="195">
        <v>44362.536157407405</v>
      </c>
      <c r="I110" s="194" t="s">
        <v>187</v>
      </c>
      <c r="J110" s="196">
        <v>1.6910000000000001</v>
      </c>
      <c r="K110" s="30">
        <f t="shared" si="3"/>
        <v>1</v>
      </c>
      <c r="L110" s="30">
        <f t="shared" si="4"/>
        <v>0</v>
      </c>
    </row>
    <row r="111" spans="5:12" ht="15" customHeight="1" x14ac:dyDescent="0.25">
      <c r="E111" s="197" t="s">
        <v>394</v>
      </c>
      <c r="F111" s="197" t="s">
        <v>216</v>
      </c>
      <c r="G111" s="197" t="s">
        <v>217</v>
      </c>
      <c r="H111" s="195">
        <v>44369.375185185185</v>
      </c>
      <c r="I111" s="194" t="s">
        <v>187</v>
      </c>
      <c r="J111" s="196">
        <v>1.5249999999999999</v>
      </c>
      <c r="K111" s="30">
        <f t="shared" si="3"/>
        <v>1</v>
      </c>
      <c r="L111" s="30">
        <f t="shared" si="4"/>
        <v>0</v>
      </c>
    </row>
    <row r="112" spans="5:12" ht="15" customHeight="1" x14ac:dyDescent="0.25">
      <c r="E112" s="197" t="s">
        <v>395</v>
      </c>
      <c r="F112" s="197" t="s">
        <v>216</v>
      </c>
      <c r="G112" s="197" t="s">
        <v>217</v>
      </c>
      <c r="H112" s="195">
        <v>44369.375578703701</v>
      </c>
      <c r="I112" s="194" t="s">
        <v>187</v>
      </c>
      <c r="J112" s="196">
        <v>1.5960000000000001</v>
      </c>
      <c r="K112" s="30">
        <f t="shared" si="3"/>
        <v>1</v>
      </c>
      <c r="L112" s="30">
        <f t="shared" si="4"/>
        <v>0</v>
      </c>
    </row>
    <row r="113" spans="5:12" ht="15" customHeight="1" x14ac:dyDescent="0.25">
      <c r="E113" s="197" t="s">
        <v>396</v>
      </c>
      <c r="F113" s="197" t="s">
        <v>216</v>
      </c>
      <c r="G113" s="197" t="s">
        <v>217</v>
      </c>
      <c r="H113" s="195">
        <v>44434.353043981479</v>
      </c>
      <c r="I113" s="194" t="s">
        <v>187</v>
      </c>
      <c r="J113" s="196">
        <v>1.179</v>
      </c>
      <c r="K113" s="30">
        <f t="shared" si="3"/>
        <v>1</v>
      </c>
      <c r="L113" s="30">
        <f t="shared" si="4"/>
        <v>0</v>
      </c>
    </row>
    <row r="114" spans="5:12" ht="15" customHeight="1" x14ac:dyDescent="0.25">
      <c r="E114" s="197" t="s">
        <v>397</v>
      </c>
      <c r="F114" s="197" t="s">
        <v>216</v>
      </c>
      <c r="G114" s="197" t="s">
        <v>217</v>
      </c>
      <c r="H114" s="195">
        <v>44434.479837962965</v>
      </c>
      <c r="I114" s="194" t="s">
        <v>187</v>
      </c>
      <c r="J114" s="196">
        <v>1.512</v>
      </c>
      <c r="K114" s="30">
        <f t="shared" si="3"/>
        <v>1</v>
      </c>
      <c r="L114" s="30">
        <f t="shared" si="4"/>
        <v>0</v>
      </c>
    </row>
    <row r="115" spans="5:12" ht="15" customHeight="1" x14ac:dyDescent="0.25">
      <c r="E115" s="197" t="s">
        <v>398</v>
      </c>
      <c r="F115" s="197" t="s">
        <v>216</v>
      </c>
      <c r="G115" s="197" t="s">
        <v>217</v>
      </c>
      <c r="H115" s="195">
        <v>44434.482499999998</v>
      </c>
      <c r="I115" s="194" t="s">
        <v>187</v>
      </c>
      <c r="J115" s="196">
        <v>1.2470000000000001</v>
      </c>
      <c r="K115" s="30">
        <f t="shared" si="3"/>
        <v>1</v>
      </c>
      <c r="L115" s="30">
        <f t="shared" si="4"/>
        <v>0</v>
      </c>
    </row>
    <row r="116" spans="5:12" ht="15" customHeight="1" x14ac:dyDescent="0.25">
      <c r="E116" s="197" t="s">
        <v>399</v>
      </c>
      <c r="F116" s="197" t="s">
        <v>216</v>
      </c>
      <c r="G116" s="197" t="s">
        <v>217</v>
      </c>
      <c r="H116" s="195">
        <v>44433.682754629626</v>
      </c>
      <c r="I116" s="194" t="s">
        <v>187</v>
      </c>
      <c r="J116" s="196">
        <v>1.409</v>
      </c>
      <c r="K116" s="30">
        <f t="shared" si="3"/>
        <v>1</v>
      </c>
      <c r="L116" s="30">
        <f t="shared" si="4"/>
        <v>0</v>
      </c>
    </row>
    <row r="117" spans="5:12" ht="15" customHeight="1" x14ac:dyDescent="0.25">
      <c r="E117" s="197" t="s">
        <v>400</v>
      </c>
      <c r="F117" s="197" t="s">
        <v>216</v>
      </c>
      <c r="G117" s="197" t="s">
        <v>217</v>
      </c>
      <c r="H117" s="195">
        <v>44434.48641203704</v>
      </c>
      <c r="I117" s="194" t="s">
        <v>187</v>
      </c>
      <c r="J117" s="196">
        <v>1.446</v>
      </c>
      <c r="K117" s="30">
        <f t="shared" si="3"/>
        <v>1</v>
      </c>
      <c r="L117" s="30">
        <f t="shared" si="4"/>
        <v>0</v>
      </c>
    </row>
    <row r="118" spans="5:12" ht="15" customHeight="1" x14ac:dyDescent="0.25">
      <c r="E118" s="197" t="s">
        <v>401</v>
      </c>
      <c r="F118" s="197" t="s">
        <v>216</v>
      </c>
      <c r="G118" s="197" t="s">
        <v>217</v>
      </c>
      <c r="H118" s="195">
        <v>44434.487546296295</v>
      </c>
      <c r="I118" s="194" t="s">
        <v>187</v>
      </c>
      <c r="J118" s="196">
        <v>1.6020000000000001</v>
      </c>
      <c r="K118" s="30">
        <f t="shared" si="3"/>
        <v>1</v>
      </c>
      <c r="L118" s="30">
        <f t="shared" si="4"/>
        <v>0</v>
      </c>
    </row>
    <row r="119" spans="5:12" ht="15" customHeight="1" x14ac:dyDescent="0.25">
      <c r="E119" s="197" t="s">
        <v>402</v>
      </c>
      <c r="F119" s="197" t="s">
        <v>216</v>
      </c>
      <c r="G119" s="197" t="s">
        <v>217</v>
      </c>
      <c r="H119" s="195">
        <v>44434.490115740744</v>
      </c>
      <c r="I119" s="194" t="s">
        <v>187</v>
      </c>
      <c r="J119" s="196">
        <v>1.4039999999999999</v>
      </c>
      <c r="K119" s="30">
        <f t="shared" si="3"/>
        <v>1</v>
      </c>
      <c r="L119" s="30">
        <f t="shared" si="4"/>
        <v>0</v>
      </c>
    </row>
    <row r="120" spans="5:12" ht="15" customHeight="1" x14ac:dyDescent="0.25">
      <c r="E120" s="197" t="s">
        <v>403</v>
      </c>
      <c r="F120" s="197" t="s">
        <v>216</v>
      </c>
      <c r="G120" s="197" t="s">
        <v>217</v>
      </c>
      <c r="H120" s="195">
        <v>44434.490671296298</v>
      </c>
      <c r="I120" s="194" t="s">
        <v>187</v>
      </c>
      <c r="J120" s="196">
        <v>1.637</v>
      </c>
      <c r="K120" s="30">
        <f t="shared" si="3"/>
        <v>1</v>
      </c>
      <c r="L120" s="30">
        <f t="shared" si="4"/>
        <v>0</v>
      </c>
    </row>
    <row r="121" spans="5:12" ht="15" customHeight="1" x14ac:dyDescent="0.25">
      <c r="E121" s="197" t="s">
        <v>404</v>
      </c>
      <c r="F121" s="197" t="s">
        <v>216</v>
      </c>
      <c r="G121" s="197" t="s">
        <v>217</v>
      </c>
      <c r="H121" s="195">
        <v>44434.492858796293</v>
      </c>
      <c r="I121" s="194" t="s">
        <v>187</v>
      </c>
      <c r="J121" s="196">
        <v>1.4139999999999999</v>
      </c>
      <c r="K121" s="30">
        <f t="shared" si="3"/>
        <v>1</v>
      </c>
      <c r="L121" s="30">
        <f t="shared" si="4"/>
        <v>0</v>
      </c>
    </row>
    <row r="122" spans="5:12" ht="15" customHeight="1" x14ac:dyDescent="0.25">
      <c r="E122" s="197" t="s">
        <v>405</v>
      </c>
      <c r="F122" s="197" t="s">
        <v>216</v>
      </c>
      <c r="G122" s="197" t="s">
        <v>217</v>
      </c>
      <c r="H122" s="195">
        <v>44433.695057870369</v>
      </c>
      <c r="I122" s="194" t="s">
        <v>187</v>
      </c>
      <c r="J122" s="196">
        <v>1.532</v>
      </c>
      <c r="K122" s="30">
        <f t="shared" si="3"/>
        <v>1</v>
      </c>
      <c r="L122" s="30">
        <f t="shared" si="4"/>
        <v>0</v>
      </c>
    </row>
    <row r="123" spans="5:12" ht="15" customHeight="1" x14ac:dyDescent="0.25">
      <c r="E123" s="197" t="s">
        <v>406</v>
      </c>
      <c r="F123" s="197" t="s">
        <v>216</v>
      </c>
      <c r="G123" s="197" t="s">
        <v>217</v>
      </c>
      <c r="H123" s="195">
        <v>44434.496076388888</v>
      </c>
      <c r="I123" s="194" t="s">
        <v>187</v>
      </c>
      <c r="J123" s="196">
        <v>1.407</v>
      </c>
      <c r="K123" s="30">
        <f t="shared" si="3"/>
        <v>1</v>
      </c>
      <c r="L123" s="30">
        <f t="shared" si="4"/>
        <v>0</v>
      </c>
    </row>
    <row r="124" spans="5:12" ht="15" customHeight="1" x14ac:dyDescent="0.25">
      <c r="E124" s="197" t="s">
        <v>407</v>
      </c>
      <c r="F124" s="197" t="s">
        <v>216</v>
      </c>
      <c r="G124" s="197" t="s">
        <v>217</v>
      </c>
      <c r="H124" s="195">
        <v>44434.497013888889</v>
      </c>
      <c r="I124" s="194" t="s">
        <v>187</v>
      </c>
      <c r="J124" s="196">
        <v>1.5569999999999999</v>
      </c>
      <c r="K124" s="30">
        <f t="shared" si="3"/>
        <v>1</v>
      </c>
      <c r="L124" s="30">
        <f t="shared" si="4"/>
        <v>0</v>
      </c>
    </row>
    <row r="125" spans="5:12" ht="15" customHeight="1" x14ac:dyDescent="0.25">
      <c r="E125" s="197" t="s">
        <v>408</v>
      </c>
      <c r="F125" s="197" t="s">
        <v>216</v>
      </c>
      <c r="G125" s="197" t="s">
        <v>217</v>
      </c>
      <c r="H125" s="195">
        <v>44441.60670138889</v>
      </c>
      <c r="I125" s="194" t="s">
        <v>187</v>
      </c>
      <c r="J125" s="196">
        <v>1.609</v>
      </c>
      <c r="K125" s="30">
        <f t="shared" si="3"/>
        <v>1</v>
      </c>
      <c r="L125" s="30">
        <f t="shared" si="4"/>
        <v>0</v>
      </c>
    </row>
    <row r="126" spans="5:12" ht="15" customHeight="1" x14ac:dyDescent="0.25">
      <c r="E126" s="197" t="s">
        <v>409</v>
      </c>
      <c r="F126" s="197" t="s">
        <v>216</v>
      </c>
      <c r="G126" s="197" t="s">
        <v>217</v>
      </c>
      <c r="H126" s="195">
        <v>44441.609780092593</v>
      </c>
      <c r="I126" s="194" t="s">
        <v>187</v>
      </c>
      <c r="J126" s="196">
        <v>1.532</v>
      </c>
      <c r="K126" s="30">
        <f t="shared" ref="K126:K189" si="5">IF(OR(J126&lt;$B$12,J126="&lt; 0"),1,0)</f>
        <v>1</v>
      </c>
      <c r="L126" s="30">
        <f t="shared" ref="L126:L189" si="6">IF(K126=1,0,1)</f>
        <v>0</v>
      </c>
    </row>
    <row r="127" spans="5:12" ht="15" customHeight="1" x14ac:dyDescent="0.25">
      <c r="E127" s="197" t="s">
        <v>410</v>
      </c>
      <c r="F127" s="197" t="s">
        <v>216</v>
      </c>
      <c r="G127" s="197" t="s">
        <v>217</v>
      </c>
      <c r="H127" s="195">
        <v>44441.610462962963</v>
      </c>
      <c r="I127" s="194" t="s">
        <v>187</v>
      </c>
      <c r="J127" s="196">
        <v>1.6559999999999999</v>
      </c>
      <c r="K127" s="30">
        <f t="shared" si="5"/>
        <v>1</v>
      </c>
      <c r="L127" s="30">
        <f t="shared" si="6"/>
        <v>0</v>
      </c>
    </row>
    <row r="128" spans="5:12" ht="15" customHeight="1" x14ac:dyDescent="0.25">
      <c r="E128" s="197" t="s">
        <v>411</v>
      </c>
      <c r="F128" s="197" t="s">
        <v>216</v>
      </c>
      <c r="G128" s="197" t="s">
        <v>217</v>
      </c>
      <c r="H128" s="195">
        <v>44441.612951388888</v>
      </c>
      <c r="I128" s="194" t="s">
        <v>187</v>
      </c>
      <c r="J128" s="196">
        <v>1.49</v>
      </c>
      <c r="K128" s="30">
        <f t="shared" si="5"/>
        <v>1</v>
      </c>
      <c r="L128" s="30">
        <f t="shared" si="6"/>
        <v>0</v>
      </c>
    </row>
    <row r="129" spans="5:12" ht="15" customHeight="1" x14ac:dyDescent="0.25">
      <c r="E129" s="197" t="s">
        <v>412</v>
      </c>
      <c r="F129" s="197" t="s">
        <v>216</v>
      </c>
      <c r="G129" s="197" t="s">
        <v>217</v>
      </c>
      <c r="H129" s="195">
        <v>44441.614872685182</v>
      </c>
      <c r="I129" s="194" t="s">
        <v>187</v>
      </c>
      <c r="J129" s="196">
        <v>1.655</v>
      </c>
      <c r="K129" s="30">
        <f t="shared" si="5"/>
        <v>1</v>
      </c>
      <c r="L129" s="30">
        <f t="shared" si="6"/>
        <v>0</v>
      </c>
    </row>
    <row r="130" spans="5:12" ht="15" customHeight="1" x14ac:dyDescent="0.25">
      <c r="E130" s="197" t="s">
        <v>413</v>
      </c>
      <c r="F130" s="197" t="s">
        <v>216</v>
      </c>
      <c r="G130" s="197" t="s">
        <v>217</v>
      </c>
      <c r="H130" s="195">
        <v>44441.615381944444</v>
      </c>
      <c r="I130" s="194" t="s">
        <v>187</v>
      </c>
      <c r="J130" s="196">
        <v>1.494</v>
      </c>
      <c r="K130" s="30">
        <f t="shared" si="5"/>
        <v>1</v>
      </c>
      <c r="L130" s="30">
        <f t="shared" si="6"/>
        <v>0</v>
      </c>
    </row>
    <row r="131" spans="5:12" ht="15" customHeight="1" x14ac:dyDescent="0.25">
      <c r="E131" s="197" t="s">
        <v>414</v>
      </c>
      <c r="F131" s="197" t="s">
        <v>216</v>
      </c>
      <c r="G131" s="197" t="s">
        <v>217</v>
      </c>
      <c r="H131" s="195">
        <v>44441.617280092592</v>
      </c>
      <c r="I131" s="194" t="s">
        <v>187</v>
      </c>
      <c r="J131" s="196">
        <v>1.6739999999999999</v>
      </c>
      <c r="K131" s="30">
        <f t="shared" si="5"/>
        <v>1</v>
      </c>
      <c r="L131" s="30">
        <f t="shared" si="6"/>
        <v>0</v>
      </c>
    </row>
    <row r="132" spans="5:12" ht="15" customHeight="1" x14ac:dyDescent="0.25">
      <c r="E132" s="197" t="s">
        <v>415</v>
      </c>
      <c r="F132" s="197" t="s">
        <v>216</v>
      </c>
      <c r="G132" s="197" t="s">
        <v>217</v>
      </c>
      <c r="H132" s="195">
        <v>44441.619733796295</v>
      </c>
      <c r="I132" s="194" t="s">
        <v>187</v>
      </c>
      <c r="J132" s="196">
        <v>1.399</v>
      </c>
      <c r="K132" s="30">
        <f t="shared" si="5"/>
        <v>1</v>
      </c>
      <c r="L132" s="30">
        <f t="shared" si="6"/>
        <v>0</v>
      </c>
    </row>
    <row r="133" spans="5:12" ht="15" customHeight="1" x14ac:dyDescent="0.25">
      <c r="E133" s="197" t="s">
        <v>416</v>
      </c>
      <c r="F133" s="197" t="s">
        <v>216</v>
      </c>
      <c r="G133" s="197" t="s">
        <v>217</v>
      </c>
      <c r="H133" s="195">
        <v>44441.622048611112</v>
      </c>
      <c r="I133" s="194" t="s">
        <v>187</v>
      </c>
      <c r="J133" s="196">
        <v>1.6870000000000001</v>
      </c>
      <c r="K133" s="30">
        <f t="shared" si="5"/>
        <v>1</v>
      </c>
      <c r="L133" s="30">
        <f t="shared" si="6"/>
        <v>0</v>
      </c>
    </row>
    <row r="134" spans="5:12" ht="15" customHeight="1" x14ac:dyDescent="0.25">
      <c r="E134" s="197" t="s">
        <v>417</v>
      </c>
      <c r="F134" s="197" t="s">
        <v>216</v>
      </c>
      <c r="G134" s="197" t="s">
        <v>217</v>
      </c>
      <c r="H134" s="195">
        <v>44441.623842592591</v>
      </c>
      <c r="I134" s="194" t="s">
        <v>187</v>
      </c>
      <c r="J134" s="196">
        <v>1.6240000000000001</v>
      </c>
      <c r="K134" s="30">
        <f t="shared" si="5"/>
        <v>1</v>
      </c>
      <c r="L134" s="30">
        <f t="shared" si="6"/>
        <v>0</v>
      </c>
    </row>
    <row r="135" spans="5:12" ht="15" customHeight="1" x14ac:dyDescent="0.25">
      <c r="E135" s="197" t="s">
        <v>418</v>
      </c>
      <c r="F135" s="197" t="s">
        <v>216</v>
      </c>
      <c r="G135" s="197" t="s">
        <v>217</v>
      </c>
      <c r="H135" s="195">
        <v>44442.547013888892</v>
      </c>
      <c r="I135" s="194" t="s">
        <v>187</v>
      </c>
      <c r="J135" s="196">
        <v>1.4</v>
      </c>
      <c r="K135" s="30">
        <f t="shared" si="5"/>
        <v>1</v>
      </c>
      <c r="L135" s="30">
        <f t="shared" si="6"/>
        <v>0</v>
      </c>
    </row>
    <row r="136" spans="5:12" ht="15" customHeight="1" x14ac:dyDescent="0.25">
      <c r="E136" s="197" t="s">
        <v>419</v>
      </c>
      <c r="F136" s="197" t="s">
        <v>216</v>
      </c>
      <c r="G136" s="197" t="s">
        <v>217</v>
      </c>
      <c r="H136" s="195">
        <v>44441.626562500001</v>
      </c>
      <c r="I136" s="194" t="s">
        <v>187</v>
      </c>
      <c r="J136" s="196">
        <v>1.62</v>
      </c>
      <c r="K136" s="30">
        <f t="shared" si="5"/>
        <v>1</v>
      </c>
      <c r="L136" s="30">
        <f t="shared" si="6"/>
        <v>0</v>
      </c>
    </row>
    <row r="137" spans="5:12" ht="15" customHeight="1" x14ac:dyDescent="0.25">
      <c r="E137" s="197" t="s">
        <v>420</v>
      </c>
      <c r="F137" s="197" t="s">
        <v>216</v>
      </c>
      <c r="G137" s="197" t="s">
        <v>217</v>
      </c>
      <c r="H137" s="195">
        <v>44442.549340277779</v>
      </c>
      <c r="I137" s="194" t="s">
        <v>187</v>
      </c>
      <c r="J137" s="196">
        <v>1.4510000000000001</v>
      </c>
      <c r="K137" s="30">
        <f t="shared" si="5"/>
        <v>1</v>
      </c>
      <c r="L137" s="30">
        <f t="shared" si="6"/>
        <v>0</v>
      </c>
    </row>
    <row r="138" spans="5:12" ht="15" customHeight="1" x14ac:dyDescent="0.25">
      <c r="E138" s="197" t="s">
        <v>421</v>
      </c>
      <c r="F138" s="197" t="s">
        <v>216</v>
      </c>
      <c r="G138" s="197" t="s">
        <v>217</v>
      </c>
      <c r="H138" s="195">
        <v>44441.631203703706</v>
      </c>
      <c r="I138" s="194" t="s">
        <v>187</v>
      </c>
      <c r="J138" s="196">
        <v>1.373</v>
      </c>
      <c r="K138" s="30">
        <f t="shared" si="5"/>
        <v>1</v>
      </c>
      <c r="L138" s="30">
        <f t="shared" si="6"/>
        <v>0</v>
      </c>
    </row>
    <row r="139" spans="5:12" ht="15" customHeight="1" x14ac:dyDescent="0.25">
      <c r="E139" s="197" t="s">
        <v>422</v>
      </c>
      <c r="F139" s="197" t="s">
        <v>216</v>
      </c>
      <c r="G139" s="197" t="s">
        <v>217</v>
      </c>
      <c r="H139" s="195">
        <v>44441.633564814816</v>
      </c>
      <c r="I139" s="194" t="s">
        <v>187</v>
      </c>
      <c r="J139" s="196">
        <v>1.246</v>
      </c>
      <c r="K139" s="30">
        <f t="shared" si="5"/>
        <v>1</v>
      </c>
      <c r="L139" s="30">
        <f t="shared" si="6"/>
        <v>0</v>
      </c>
    </row>
    <row r="140" spans="5:12" ht="15" customHeight="1" x14ac:dyDescent="0.25">
      <c r="E140" s="197" t="s">
        <v>423</v>
      </c>
      <c r="F140" s="197" t="s">
        <v>216</v>
      </c>
      <c r="G140" s="197" t="s">
        <v>217</v>
      </c>
      <c r="H140" s="195">
        <v>44441.636064814818</v>
      </c>
      <c r="I140" s="194" t="s">
        <v>187</v>
      </c>
      <c r="J140" s="196">
        <v>1.367</v>
      </c>
      <c r="K140" s="30">
        <f t="shared" si="5"/>
        <v>1</v>
      </c>
      <c r="L140" s="30">
        <f t="shared" si="6"/>
        <v>0</v>
      </c>
    </row>
    <row r="141" spans="5:12" ht="15" customHeight="1" x14ac:dyDescent="0.25">
      <c r="E141" s="197" t="s">
        <v>424</v>
      </c>
      <c r="F141" s="197" t="s">
        <v>216</v>
      </c>
      <c r="G141" s="197" t="s">
        <v>217</v>
      </c>
      <c r="H141" s="195">
        <v>44442.553715277776</v>
      </c>
      <c r="I141" s="194" t="s">
        <v>187</v>
      </c>
      <c r="J141" s="196">
        <v>1.276</v>
      </c>
      <c r="K141" s="30">
        <f t="shared" si="5"/>
        <v>1</v>
      </c>
      <c r="L141" s="30">
        <f t="shared" si="6"/>
        <v>0</v>
      </c>
    </row>
    <row r="142" spans="5:12" ht="15" customHeight="1" x14ac:dyDescent="0.25">
      <c r="E142" s="197" t="s">
        <v>425</v>
      </c>
      <c r="F142" s="197" t="s">
        <v>216</v>
      </c>
      <c r="G142" s="197" t="s">
        <v>217</v>
      </c>
      <c r="H142" s="195">
        <v>44477.474942129629</v>
      </c>
      <c r="I142" s="194" t="s">
        <v>187</v>
      </c>
      <c r="J142" s="196">
        <v>1.4910000000000001</v>
      </c>
      <c r="K142" s="30">
        <f t="shared" si="5"/>
        <v>1</v>
      </c>
      <c r="L142" s="30">
        <f t="shared" si="6"/>
        <v>0</v>
      </c>
    </row>
    <row r="143" spans="5:12" ht="15" customHeight="1" x14ac:dyDescent="0.25">
      <c r="E143" s="197" t="s">
        <v>426</v>
      </c>
      <c r="F143" s="197" t="s">
        <v>216</v>
      </c>
      <c r="G143" s="197" t="s">
        <v>217</v>
      </c>
      <c r="H143" s="195">
        <v>44488.469699074078</v>
      </c>
      <c r="I143" s="194" t="s">
        <v>187</v>
      </c>
      <c r="J143" s="196">
        <v>1.5780000000000001</v>
      </c>
      <c r="K143" s="30">
        <f t="shared" si="5"/>
        <v>1</v>
      </c>
      <c r="L143" s="30">
        <f t="shared" si="6"/>
        <v>0</v>
      </c>
    </row>
    <row r="144" spans="5:12" ht="15" customHeight="1" x14ac:dyDescent="0.25">
      <c r="E144" s="197" t="s">
        <v>427</v>
      </c>
      <c r="F144" s="197" t="s">
        <v>216</v>
      </c>
      <c r="G144" s="197" t="s">
        <v>217</v>
      </c>
      <c r="H144" s="195">
        <v>44488.470810185187</v>
      </c>
      <c r="I144" s="194" t="s">
        <v>187</v>
      </c>
      <c r="J144" s="196">
        <v>1.528</v>
      </c>
      <c r="K144" s="30">
        <f t="shared" si="5"/>
        <v>1</v>
      </c>
      <c r="L144" s="30">
        <f t="shared" si="6"/>
        <v>0</v>
      </c>
    </row>
    <row r="145" spans="5:12" ht="15" customHeight="1" x14ac:dyDescent="0.25">
      <c r="E145" s="197" t="s">
        <v>428</v>
      </c>
      <c r="F145" s="197" t="s">
        <v>216</v>
      </c>
      <c r="G145" s="197" t="s">
        <v>217</v>
      </c>
      <c r="H145" s="195">
        <v>44488.471076388887</v>
      </c>
      <c r="I145" s="194" t="s">
        <v>187</v>
      </c>
      <c r="J145" s="196">
        <v>1.4350000000000001</v>
      </c>
      <c r="K145" s="30">
        <f t="shared" si="5"/>
        <v>1</v>
      </c>
      <c r="L145" s="30">
        <f t="shared" si="6"/>
        <v>0</v>
      </c>
    </row>
    <row r="146" spans="5:12" ht="15" customHeight="1" x14ac:dyDescent="0.25">
      <c r="E146" s="197" t="s">
        <v>429</v>
      </c>
      <c r="F146" s="197" t="s">
        <v>216</v>
      </c>
      <c r="G146" s="197" t="s">
        <v>217</v>
      </c>
      <c r="H146" s="195">
        <v>44488.472187500003</v>
      </c>
      <c r="I146" s="194" t="s">
        <v>187</v>
      </c>
      <c r="J146" s="196">
        <v>1.7829999999999999</v>
      </c>
      <c r="K146" s="30">
        <f t="shared" si="5"/>
        <v>1</v>
      </c>
      <c r="L146" s="30">
        <f t="shared" si="6"/>
        <v>0</v>
      </c>
    </row>
    <row r="147" spans="5:12" ht="15" customHeight="1" x14ac:dyDescent="0.25">
      <c r="E147" s="197" t="s">
        <v>430</v>
      </c>
      <c r="F147" s="197" t="s">
        <v>216</v>
      </c>
      <c r="G147" s="197" t="s">
        <v>217</v>
      </c>
      <c r="H147" s="195">
        <v>44488.472777777781</v>
      </c>
      <c r="I147" s="194" t="s">
        <v>187</v>
      </c>
      <c r="J147" s="196">
        <v>1.66</v>
      </c>
      <c r="K147" s="30">
        <f t="shared" si="5"/>
        <v>1</v>
      </c>
      <c r="L147" s="30">
        <f t="shared" si="6"/>
        <v>0</v>
      </c>
    </row>
    <row r="148" spans="5:12" ht="15" customHeight="1" x14ac:dyDescent="0.25">
      <c r="E148" s="197" t="s">
        <v>431</v>
      </c>
      <c r="F148" s="197" t="s">
        <v>216</v>
      </c>
      <c r="G148" s="197" t="s">
        <v>217</v>
      </c>
      <c r="H148" s="195">
        <v>44488.473310185182</v>
      </c>
      <c r="I148" s="194" t="s">
        <v>187</v>
      </c>
      <c r="J148" s="196">
        <v>1.319</v>
      </c>
      <c r="K148" s="30">
        <f t="shared" si="5"/>
        <v>1</v>
      </c>
      <c r="L148" s="30">
        <f t="shared" si="6"/>
        <v>0</v>
      </c>
    </row>
    <row r="149" spans="5:12" ht="15" customHeight="1" x14ac:dyDescent="0.25">
      <c r="E149" s="197" t="s">
        <v>432</v>
      </c>
      <c r="F149" s="197" t="s">
        <v>216</v>
      </c>
      <c r="G149" s="197" t="s">
        <v>217</v>
      </c>
      <c r="H149" s="195">
        <v>44488.473877314813</v>
      </c>
      <c r="I149" s="194" t="s">
        <v>187</v>
      </c>
      <c r="J149" s="196">
        <v>1.1539999999999999</v>
      </c>
      <c r="K149" s="30">
        <f t="shared" si="5"/>
        <v>1</v>
      </c>
      <c r="L149" s="30">
        <f t="shared" si="6"/>
        <v>0</v>
      </c>
    </row>
    <row r="150" spans="5:12" ht="15" customHeight="1" x14ac:dyDescent="0.25">
      <c r="E150" s="197" t="s">
        <v>433</v>
      </c>
      <c r="F150" s="197" t="s">
        <v>216</v>
      </c>
      <c r="G150" s="197" t="s">
        <v>217</v>
      </c>
      <c r="H150" s="195">
        <v>44488.475185185183</v>
      </c>
      <c r="I150" s="194" t="s">
        <v>187</v>
      </c>
      <c r="J150" s="196">
        <v>1.3480000000000001</v>
      </c>
      <c r="K150" s="30">
        <f t="shared" si="5"/>
        <v>1</v>
      </c>
      <c r="L150" s="30">
        <f t="shared" si="6"/>
        <v>0</v>
      </c>
    </row>
    <row r="151" spans="5:12" ht="15" customHeight="1" x14ac:dyDescent="0.25">
      <c r="E151" s="197" t="s">
        <v>434</v>
      </c>
      <c r="F151" s="197" t="s">
        <v>216</v>
      </c>
      <c r="G151" s="197" t="s">
        <v>217</v>
      </c>
      <c r="H151" s="195">
        <v>44488.476180555554</v>
      </c>
      <c r="I151" s="194" t="s">
        <v>187</v>
      </c>
      <c r="J151" s="196">
        <v>1.4930000000000001</v>
      </c>
      <c r="K151" s="30">
        <f t="shared" si="5"/>
        <v>1</v>
      </c>
      <c r="L151" s="30">
        <f t="shared" si="6"/>
        <v>0</v>
      </c>
    </row>
    <row r="152" spans="5:12" ht="15" customHeight="1" x14ac:dyDescent="0.25">
      <c r="E152" s="197" t="s">
        <v>435</v>
      </c>
      <c r="F152" s="197" t="s">
        <v>216</v>
      </c>
      <c r="G152" s="197" t="s">
        <v>217</v>
      </c>
      <c r="H152" s="195">
        <v>44488.477337962962</v>
      </c>
      <c r="I152" s="194" t="s">
        <v>187</v>
      </c>
      <c r="J152" s="196">
        <v>1.5760000000000001</v>
      </c>
      <c r="K152" s="30">
        <f t="shared" si="5"/>
        <v>1</v>
      </c>
      <c r="L152" s="30">
        <f t="shared" si="6"/>
        <v>0</v>
      </c>
    </row>
    <row r="153" spans="5:12" ht="15" customHeight="1" x14ac:dyDescent="0.25">
      <c r="E153" s="197" t="s">
        <v>436</v>
      </c>
      <c r="F153" s="197" t="s">
        <v>216</v>
      </c>
      <c r="G153" s="197" t="s">
        <v>217</v>
      </c>
      <c r="H153" s="195">
        <v>44503.525254629632</v>
      </c>
      <c r="I153" s="194" t="s">
        <v>187</v>
      </c>
      <c r="J153" s="196">
        <v>1.8340000000000001</v>
      </c>
      <c r="K153" s="30">
        <f t="shared" si="5"/>
        <v>1</v>
      </c>
      <c r="L153" s="30">
        <f t="shared" si="6"/>
        <v>0</v>
      </c>
    </row>
    <row r="154" spans="5:12" ht="15" customHeight="1" x14ac:dyDescent="0.25">
      <c r="E154" s="197" t="s">
        <v>437</v>
      </c>
      <c r="F154" s="197" t="s">
        <v>216</v>
      </c>
      <c r="G154" s="197" t="s">
        <v>217</v>
      </c>
      <c r="H154" s="195">
        <v>44503.525787037041</v>
      </c>
      <c r="I154" s="194" t="s">
        <v>187</v>
      </c>
      <c r="J154" s="196">
        <v>1.9590000000000001</v>
      </c>
      <c r="K154" s="30">
        <f t="shared" si="5"/>
        <v>1</v>
      </c>
      <c r="L154" s="30">
        <f t="shared" si="6"/>
        <v>0</v>
      </c>
    </row>
    <row r="155" spans="5:12" ht="15" customHeight="1" x14ac:dyDescent="0.25">
      <c r="E155" s="197" t="s">
        <v>438</v>
      </c>
      <c r="F155" s="197" t="s">
        <v>216</v>
      </c>
      <c r="G155" s="197" t="s">
        <v>217</v>
      </c>
      <c r="H155" s="195">
        <v>44503.526192129626</v>
      </c>
      <c r="I155" s="194" t="s">
        <v>187</v>
      </c>
      <c r="J155" s="196">
        <v>1.6</v>
      </c>
      <c r="K155" s="30">
        <f t="shared" si="5"/>
        <v>1</v>
      </c>
      <c r="L155" s="30">
        <f t="shared" si="6"/>
        <v>0</v>
      </c>
    </row>
    <row r="156" spans="5:12" ht="15" customHeight="1" x14ac:dyDescent="0.25">
      <c r="E156" s="197" t="s">
        <v>439</v>
      </c>
      <c r="F156" s="197" t="s">
        <v>216</v>
      </c>
      <c r="G156" s="197" t="s">
        <v>217</v>
      </c>
      <c r="H156" s="195">
        <v>44503.526562500003</v>
      </c>
      <c r="I156" s="194" t="s">
        <v>187</v>
      </c>
      <c r="J156" s="196">
        <v>1.776</v>
      </c>
      <c r="K156" s="30">
        <f t="shared" si="5"/>
        <v>1</v>
      </c>
      <c r="L156" s="30">
        <f t="shared" si="6"/>
        <v>0</v>
      </c>
    </row>
    <row r="157" spans="5:12" ht="15" customHeight="1" x14ac:dyDescent="0.25">
      <c r="E157" s="197" t="s">
        <v>440</v>
      </c>
      <c r="F157" s="197" t="s">
        <v>216</v>
      </c>
      <c r="G157" s="197" t="s">
        <v>217</v>
      </c>
      <c r="H157" s="195">
        <v>44503.526724537034</v>
      </c>
      <c r="I157" s="194" t="s">
        <v>187</v>
      </c>
      <c r="J157" s="196">
        <v>1.724</v>
      </c>
      <c r="K157" s="30">
        <f t="shared" si="5"/>
        <v>1</v>
      </c>
      <c r="L157" s="30">
        <f t="shared" si="6"/>
        <v>0</v>
      </c>
    </row>
    <row r="158" spans="5:12" ht="15" customHeight="1" x14ac:dyDescent="0.25">
      <c r="E158" s="197" t="s">
        <v>441</v>
      </c>
      <c r="F158" s="197" t="s">
        <v>216</v>
      </c>
      <c r="G158" s="197" t="s">
        <v>217</v>
      </c>
      <c r="H158" s="195">
        <v>44503.527060185188</v>
      </c>
      <c r="I158" s="194" t="s">
        <v>187</v>
      </c>
      <c r="J158" s="196">
        <v>1.97</v>
      </c>
      <c r="K158" s="30">
        <f t="shared" si="5"/>
        <v>1</v>
      </c>
      <c r="L158" s="30">
        <f t="shared" si="6"/>
        <v>0</v>
      </c>
    </row>
    <row r="159" spans="5:12" ht="15" customHeight="1" x14ac:dyDescent="0.25">
      <c r="E159" s="197" t="s">
        <v>442</v>
      </c>
      <c r="F159" s="197" t="s">
        <v>216</v>
      </c>
      <c r="G159" s="197" t="s">
        <v>217</v>
      </c>
      <c r="H159" s="195">
        <v>44503.527708333335</v>
      </c>
      <c r="I159" s="194" t="s">
        <v>187</v>
      </c>
      <c r="J159" s="196">
        <v>1.845</v>
      </c>
      <c r="K159" s="30">
        <f t="shared" si="5"/>
        <v>1</v>
      </c>
      <c r="L159" s="30">
        <f t="shared" si="6"/>
        <v>0</v>
      </c>
    </row>
    <row r="160" spans="5:12" ht="15" customHeight="1" x14ac:dyDescent="0.25">
      <c r="E160" s="197" t="s">
        <v>443</v>
      </c>
      <c r="F160" s="197" t="s">
        <v>216</v>
      </c>
      <c r="G160" s="197" t="s">
        <v>217</v>
      </c>
      <c r="H160" s="195">
        <v>44503.528124999997</v>
      </c>
      <c r="I160" s="194" t="s">
        <v>187</v>
      </c>
      <c r="J160" s="196">
        <v>1.5660000000000001</v>
      </c>
      <c r="K160" s="30">
        <f t="shared" si="5"/>
        <v>1</v>
      </c>
      <c r="L160" s="30">
        <f t="shared" si="6"/>
        <v>0</v>
      </c>
    </row>
    <row r="161" spans="5:12" ht="15" customHeight="1" x14ac:dyDescent="0.25">
      <c r="E161" s="197" t="s">
        <v>444</v>
      </c>
      <c r="F161" s="197" t="s">
        <v>216</v>
      </c>
      <c r="G161" s="197" t="s">
        <v>217</v>
      </c>
      <c r="H161" s="195">
        <v>44503.52884259259</v>
      </c>
      <c r="I161" s="194" t="s">
        <v>187</v>
      </c>
      <c r="J161" s="196">
        <v>1.81</v>
      </c>
      <c r="K161" s="30">
        <f t="shared" si="5"/>
        <v>1</v>
      </c>
      <c r="L161" s="30">
        <f t="shared" si="6"/>
        <v>0</v>
      </c>
    </row>
    <row r="162" spans="5:12" ht="15" customHeight="1" x14ac:dyDescent="0.25">
      <c r="E162" s="197" t="s">
        <v>445</v>
      </c>
      <c r="F162" s="197" t="s">
        <v>216</v>
      </c>
      <c r="G162" s="197" t="s">
        <v>217</v>
      </c>
      <c r="H162" s="195">
        <v>44361.556770833333</v>
      </c>
      <c r="I162" s="194" t="s">
        <v>188</v>
      </c>
      <c r="J162" s="196">
        <v>1.0489999999999999</v>
      </c>
      <c r="K162" s="30">
        <f t="shared" si="5"/>
        <v>1</v>
      </c>
      <c r="L162" s="30">
        <f t="shared" si="6"/>
        <v>0</v>
      </c>
    </row>
    <row r="163" spans="5:12" ht="15" customHeight="1" x14ac:dyDescent="0.25">
      <c r="E163" s="197" t="s">
        <v>446</v>
      </c>
      <c r="F163" s="197" t="s">
        <v>216</v>
      </c>
      <c r="G163" s="197" t="s">
        <v>217</v>
      </c>
      <c r="H163" s="195">
        <v>44361.55736111111</v>
      </c>
      <c r="I163" s="194" t="s">
        <v>188</v>
      </c>
      <c r="J163" s="196">
        <v>1.3240000000000001</v>
      </c>
      <c r="K163" s="30">
        <f t="shared" si="5"/>
        <v>1</v>
      </c>
      <c r="L163" s="30">
        <f t="shared" si="6"/>
        <v>0</v>
      </c>
    </row>
    <row r="164" spans="5:12" ht="15" customHeight="1" x14ac:dyDescent="0.25">
      <c r="E164" s="197" t="s">
        <v>447</v>
      </c>
      <c r="F164" s="197" t="s">
        <v>216</v>
      </c>
      <c r="G164" s="197" t="s">
        <v>217</v>
      </c>
      <c r="H164" s="195">
        <v>44362.495173611111</v>
      </c>
      <c r="I164" s="194" t="s">
        <v>188</v>
      </c>
      <c r="J164" s="196">
        <v>1.0760000000000001</v>
      </c>
      <c r="K164" s="30">
        <f t="shared" si="5"/>
        <v>1</v>
      </c>
      <c r="L164" s="30">
        <f t="shared" si="6"/>
        <v>0</v>
      </c>
    </row>
    <row r="165" spans="5:12" ht="15" customHeight="1" x14ac:dyDescent="0.25">
      <c r="E165" s="197" t="s">
        <v>448</v>
      </c>
      <c r="F165" s="197" t="s">
        <v>216</v>
      </c>
      <c r="G165" s="197" t="s">
        <v>217</v>
      </c>
      <c r="H165" s="195">
        <v>44362.495717592596</v>
      </c>
      <c r="I165" s="194" t="s">
        <v>188</v>
      </c>
      <c r="J165" s="196">
        <v>1.1990000000000001</v>
      </c>
      <c r="K165" s="30">
        <f t="shared" si="5"/>
        <v>1</v>
      </c>
      <c r="L165" s="30">
        <f t="shared" si="6"/>
        <v>0</v>
      </c>
    </row>
    <row r="166" spans="5:12" ht="15" customHeight="1" x14ac:dyDescent="0.25">
      <c r="E166" s="197" t="s">
        <v>449</v>
      </c>
      <c r="F166" s="197" t="s">
        <v>216</v>
      </c>
      <c r="G166" s="197" t="s">
        <v>217</v>
      </c>
      <c r="H166" s="195">
        <v>44362.496435185189</v>
      </c>
      <c r="I166" s="194" t="s">
        <v>188</v>
      </c>
      <c r="J166" s="196">
        <v>1.167</v>
      </c>
      <c r="K166" s="30">
        <f t="shared" si="5"/>
        <v>1</v>
      </c>
      <c r="L166" s="30">
        <f t="shared" si="6"/>
        <v>0</v>
      </c>
    </row>
    <row r="167" spans="5:12" ht="15" customHeight="1" x14ac:dyDescent="0.25">
      <c r="E167" s="197" t="s">
        <v>450</v>
      </c>
      <c r="F167" s="197" t="s">
        <v>216</v>
      </c>
      <c r="G167" s="197" t="s">
        <v>217</v>
      </c>
      <c r="H167" s="195">
        <v>44362.497048611112</v>
      </c>
      <c r="I167" s="194" t="s">
        <v>188</v>
      </c>
      <c r="J167" s="196">
        <v>1.214</v>
      </c>
      <c r="K167" s="30">
        <f t="shared" si="5"/>
        <v>1</v>
      </c>
      <c r="L167" s="30">
        <f t="shared" si="6"/>
        <v>0</v>
      </c>
    </row>
    <row r="168" spans="5:12" ht="15" customHeight="1" x14ac:dyDescent="0.25">
      <c r="E168" s="197" t="s">
        <v>451</v>
      </c>
      <c r="F168" s="197" t="s">
        <v>216</v>
      </c>
      <c r="G168" s="197" t="s">
        <v>217</v>
      </c>
      <c r="H168" s="195">
        <v>44362.497569444444</v>
      </c>
      <c r="I168" s="194" t="s">
        <v>188</v>
      </c>
      <c r="J168" s="196">
        <v>1.331</v>
      </c>
      <c r="K168" s="30">
        <f t="shared" si="5"/>
        <v>1</v>
      </c>
      <c r="L168" s="30">
        <f t="shared" si="6"/>
        <v>0</v>
      </c>
    </row>
    <row r="169" spans="5:12" ht="15" customHeight="1" x14ac:dyDescent="0.25">
      <c r="E169" s="197" t="s">
        <v>452</v>
      </c>
      <c r="F169" s="197" t="s">
        <v>216</v>
      </c>
      <c r="G169" s="197" t="s">
        <v>217</v>
      </c>
      <c r="H169" s="195">
        <v>44362.498101851852</v>
      </c>
      <c r="I169" s="194" t="s">
        <v>188</v>
      </c>
      <c r="J169" s="196">
        <v>1.1200000000000001</v>
      </c>
      <c r="K169" s="30">
        <f t="shared" si="5"/>
        <v>1</v>
      </c>
      <c r="L169" s="30">
        <f t="shared" si="6"/>
        <v>0</v>
      </c>
    </row>
    <row r="170" spans="5:12" ht="15" customHeight="1" x14ac:dyDescent="0.25">
      <c r="E170" s="197" t="s">
        <v>453</v>
      </c>
      <c r="F170" s="197" t="s">
        <v>216</v>
      </c>
      <c r="G170" s="197" t="s">
        <v>217</v>
      </c>
      <c r="H170" s="195">
        <v>44362.498784722222</v>
      </c>
      <c r="I170" s="194" t="s">
        <v>188</v>
      </c>
      <c r="J170" s="196">
        <v>1.0609999999999999</v>
      </c>
      <c r="K170" s="30">
        <f t="shared" si="5"/>
        <v>1</v>
      </c>
      <c r="L170" s="30">
        <f t="shared" si="6"/>
        <v>0</v>
      </c>
    </row>
    <row r="171" spans="5:12" ht="15" customHeight="1" x14ac:dyDescent="0.25">
      <c r="E171" s="197" t="s">
        <v>454</v>
      </c>
      <c r="F171" s="197" t="s">
        <v>216</v>
      </c>
      <c r="G171" s="197" t="s">
        <v>217</v>
      </c>
      <c r="H171" s="195">
        <v>44362.499259259261</v>
      </c>
      <c r="I171" s="194" t="s">
        <v>188</v>
      </c>
      <c r="J171" s="196">
        <v>1.181</v>
      </c>
      <c r="K171" s="30">
        <f t="shared" si="5"/>
        <v>1</v>
      </c>
      <c r="L171" s="30">
        <f t="shared" si="6"/>
        <v>0</v>
      </c>
    </row>
    <row r="172" spans="5:12" ht="15" customHeight="1" x14ac:dyDescent="0.25">
      <c r="E172" s="197" t="s">
        <v>455</v>
      </c>
      <c r="F172" s="197" t="s">
        <v>216</v>
      </c>
      <c r="G172" s="197" t="s">
        <v>217</v>
      </c>
      <c r="H172" s="195">
        <v>44362.500208333331</v>
      </c>
      <c r="I172" s="194" t="s">
        <v>188</v>
      </c>
      <c r="J172" s="196">
        <v>1.329</v>
      </c>
      <c r="K172" s="30">
        <f t="shared" si="5"/>
        <v>1</v>
      </c>
      <c r="L172" s="30">
        <f t="shared" si="6"/>
        <v>0</v>
      </c>
    </row>
    <row r="173" spans="5:12" ht="15" customHeight="1" x14ac:dyDescent="0.25">
      <c r="E173" s="197" t="s">
        <v>456</v>
      </c>
      <c r="F173" s="197" t="s">
        <v>216</v>
      </c>
      <c r="G173" s="197" t="s">
        <v>217</v>
      </c>
      <c r="H173" s="195">
        <v>44362.500590277778</v>
      </c>
      <c r="I173" s="194" t="s">
        <v>188</v>
      </c>
      <c r="J173" s="196">
        <v>1.276</v>
      </c>
      <c r="K173" s="30">
        <f t="shared" si="5"/>
        <v>1</v>
      </c>
      <c r="L173" s="30">
        <f t="shared" si="6"/>
        <v>0</v>
      </c>
    </row>
    <row r="174" spans="5:12" ht="15" customHeight="1" x14ac:dyDescent="0.25">
      <c r="E174" s="197" t="s">
        <v>457</v>
      </c>
      <c r="F174" s="197" t="s">
        <v>216</v>
      </c>
      <c r="G174" s="197" t="s">
        <v>217</v>
      </c>
      <c r="H174" s="195">
        <v>44363.570462962962</v>
      </c>
      <c r="I174" s="194" t="s">
        <v>188</v>
      </c>
      <c r="J174" s="196">
        <v>1.321</v>
      </c>
      <c r="K174" s="30">
        <f t="shared" si="5"/>
        <v>1</v>
      </c>
      <c r="L174" s="30">
        <f t="shared" si="6"/>
        <v>0</v>
      </c>
    </row>
    <row r="175" spans="5:12" ht="15" customHeight="1" x14ac:dyDescent="0.25">
      <c r="E175" s="197" t="s">
        <v>458</v>
      </c>
      <c r="F175" s="197" t="s">
        <v>216</v>
      </c>
      <c r="G175" s="197" t="s">
        <v>217</v>
      </c>
      <c r="H175" s="195">
        <v>44363.571736111109</v>
      </c>
      <c r="I175" s="194" t="s">
        <v>188</v>
      </c>
      <c r="J175" s="196">
        <v>1.1399999999999999</v>
      </c>
      <c r="K175" s="30">
        <f t="shared" si="5"/>
        <v>1</v>
      </c>
      <c r="L175" s="30">
        <f t="shared" si="6"/>
        <v>0</v>
      </c>
    </row>
    <row r="176" spans="5:12" ht="15" customHeight="1" x14ac:dyDescent="0.25">
      <c r="E176" s="197" t="s">
        <v>459</v>
      </c>
      <c r="F176" s="197" t="s">
        <v>216</v>
      </c>
      <c r="G176" s="197" t="s">
        <v>217</v>
      </c>
      <c r="H176" s="195">
        <v>44379.501863425925</v>
      </c>
      <c r="I176" s="194" t="s">
        <v>188</v>
      </c>
      <c r="J176" s="196">
        <v>1.1990000000000001</v>
      </c>
      <c r="K176" s="30">
        <f t="shared" si="5"/>
        <v>1</v>
      </c>
      <c r="L176" s="30">
        <f t="shared" si="6"/>
        <v>0</v>
      </c>
    </row>
    <row r="177" spans="5:12" ht="15" customHeight="1" x14ac:dyDescent="0.25">
      <c r="E177" s="197" t="s">
        <v>460</v>
      </c>
      <c r="F177" s="197" t="s">
        <v>216</v>
      </c>
      <c r="G177" s="197" t="s">
        <v>217</v>
      </c>
      <c r="H177" s="195">
        <v>44362.531793981485</v>
      </c>
      <c r="I177" s="194" t="s">
        <v>188</v>
      </c>
      <c r="J177" s="196">
        <v>1.036</v>
      </c>
      <c r="K177" s="30">
        <f t="shared" si="5"/>
        <v>1</v>
      </c>
      <c r="L177" s="30">
        <f t="shared" si="6"/>
        <v>0</v>
      </c>
    </row>
    <row r="178" spans="5:12" ht="15" customHeight="1" x14ac:dyDescent="0.25">
      <c r="E178" s="197" t="s">
        <v>461</v>
      </c>
      <c r="F178" s="197" t="s">
        <v>216</v>
      </c>
      <c r="G178" s="197" t="s">
        <v>217</v>
      </c>
      <c r="H178" s="195">
        <v>44362.533055555556</v>
      </c>
      <c r="I178" s="194" t="s">
        <v>188</v>
      </c>
      <c r="J178" s="196">
        <v>1.117</v>
      </c>
      <c r="K178" s="30">
        <f t="shared" si="5"/>
        <v>1</v>
      </c>
      <c r="L178" s="30">
        <f t="shared" si="6"/>
        <v>0</v>
      </c>
    </row>
    <row r="179" spans="5:12" ht="15" customHeight="1" x14ac:dyDescent="0.25">
      <c r="E179" s="197" t="s">
        <v>462</v>
      </c>
      <c r="F179" s="197" t="s">
        <v>216</v>
      </c>
      <c r="G179" s="197" t="s">
        <v>217</v>
      </c>
      <c r="H179" s="195">
        <v>44362.53398148148</v>
      </c>
      <c r="I179" s="194" t="s">
        <v>188</v>
      </c>
      <c r="J179" s="196">
        <v>1.266</v>
      </c>
      <c r="K179" s="30">
        <f t="shared" si="5"/>
        <v>1</v>
      </c>
      <c r="L179" s="30">
        <f t="shared" si="6"/>
        <v>0</v>
      </c>
    </row>
    <row r="180" spans="5:12" ht="15" customHeight="1" x14ac:dyDescent="0.25">
      <c r="E180" s="197" t="s">
        <v>463</v>
      </c>
      <c r="F180" s="197" t="s">
        <v>216</v>
      </c>
      <c r="G180" s="197" t="s">
        <v>217</v>
      </c>
      <c r="H180" s="195">
        <v>44379.337835648148</v>
      </c>
      <c r="I180" s="194" t="s">
        <v>188</v>
      </c>
      <c r="J180" s="196">
        <v>1.3660000000000001</v>
      </c>
      <c r="K180" s="30">
        <f t="shared" si="5"/>
        <v>1</v>
      </c>
      <c r="L180" s="30">
        <f t="shared" si="6"/>
        <v>0</v>
      </c>
    </row>
    <row r="181" spans="5:12" ht="15" customHeight="1" x14ac:dyDescent="0.25">
      <c r="E181" s="197" t="s">
        <v>464</v>
      </c>
      <c r="F181" s="197" t="s">
        <v>216</v>
      </c>
      <c r="G181" s="197" t="s">
        <v>217</v>
      </c>
      <c r="H181" s="195">
        <v>44362.535775462966</v>
      </c>
      <c r="I181" s="194" t="s">
        <v>188</v>
      </c>
      <c r="J181" s="196">
        <v>0.98899999999999999</v>
      </c>
      <c r="K181" s="30">
        <f t="shared" si="5"/>
        <v>1</v>
      </c>
      <c r="L181" s="30">
        <f t="shared" si="6"/>
        <v>0</v>
      </c>
    </row>
    <row r="182" spans="5:12" ht="15" customHeight="1" x14ac:dyDescent="0.25">
      <c r="E182" s="197" t="s">
        <v>465</v>
      </c>
      <c r="F182" s="197" t="s">
        <v>216</v>
      </c>
      <c r="G182" s="197" t="s">
        <v>217</v>
      </c>
      <c r="H182" s="195">
        <v>44434.357731481483</v>
      </c>
      <c r="I182" s="194" t="s">
        <v>188</v>
      </c>
      <c r="J182" s="196">
        <v>1.7170000000000001</v>
      </c>
      <c r="K182" s="30">
        <f t="shared" si="5"/>
        <v>1</v>
      </c>
      <c r="L182" s="30">
        <f t="shared" si="6"/>
        <v>0</v>
      </c>
    </row>
    <row r="183" spans="5:12" ht="15" customHeight="1" x14ac:dyDescent="0.25">
      <c r="E183" s="197" t="s">
        <v>466</v>
      </c>
      <c r="F183" s="197" t="s">
        <v>216</v>
      </c>
      <c r="G183" s="197" t="s">
        <v>217</v>
      </c>
      <c r="H183" s="195">
        <v>44434.481666666667</v>
      </c>
      <c r="I183" s="194" t="s">
        <v>188</v>
      </c>
      <c r="J183" s="196">
        <v>1.6020000000000001</v>
      </c>
      <c r="K183" s="30">
        <f t="shared" si="5"/>
        <v>1</v>
      </c>
      <c r="L183" s="30">
        <f t="shared" si="6"/>
        <v>0</v>
      </c>
    </row>
    <row r="184" spans="5:12" ht="15" customHeight="1" x14ac:dyDescent="0.25">
      <c r="E184" s="197" t="s">
        <v>467</v>
      </c>
      <c r="F184" s="197" t="s">
        <v>216</v>
      </c>
      <c r="G184" s="197" t="s">
        <v>217</v>
      </c>
      <c r="H184" s="195">
        <v>44434.485231481478</v>
      </c>
      <c r="I184" s="194" t="s">
        <v>188</v>
      </c>
      <c r="J184" s="196">
        <v>1.746</v>
      </c>
      <c r="K184" s="30">
        <f t="shared" si="5"/>
        <v>1</v>
      </c>
      <c r="L184" s="30">
        <f t="shared" si="6"/>
        <v>0</v>
      </c>
    </row>
    <row r="185" spans="5:12" ht="15" customHeight="1" x14ac:dyDescent="0.25">
      <c r="E185" s="197" t="s">
        <v>468</v>
      </c>
      <c r="F185" s="197" t="s">
        <v>216</v>
      </c>
      <c r="G185" s="197" t="s">
        <v>217</v>
      </c>
      <c r="H185" s="195">
        <v>44433.684814814813</v>
      </c>
      <c r="I185" s="194" t="s">
        <v>188</v>
      </c>
      <c r="J185" s="196">
        <v>1.746</v>
      </c>
      <c r="K185" s="30">
        <f t="shared" si="5"/>
        <v>1</v>
      </c>
      <c r="L185" s="30">
        <f t="shared" si="6"/>
        <v>0</v>
      </c>
    </row>
    <row r="186" spans="5:12" ht="15" customHeight="1" x14ac:dyDescent="0.25">
      <c r="E186" s="197" t="s">
        <v>469</v>
      </c>
      <c r="F186" s="197" t="s">
        <v>216</v>
      </c>
      <c r="G186" s="197" t="s">
        <v>217</v>
      </c>
      <c r="H186" s="195">
        <v>44434.488379629627</v>
      </c>
      <c r="I186" s="194" t="s">
        <v>188</v>
      </c>
      <c r="J186" s="196">
        <v>1.6479999999999999</v>
      </c>
      <c r="K186" s="30">
        <f t="shared" si="5"/>
        <v>1</v>
      </c>
      <c r="L186" s="30">
        <f t="shared" si="6"/>
        <v>0</v>
      </c>
    </row>
    <row r="187" spans="5:12" ht="15" customHeight="1" x14ac:dyDescent="0.25">
      <c r="E187" s="197" t="s">
        <v>470</v>
      </c>
      <c r="F187" s="197" t="s">
        <v>216</v>
      </c>
      <c r="G187" s="197" t="s">
        <v>217</v>
      </c>
      <c r="H187" s="195">
        <v>44434.48945601852</v>
      </c>
      <c r="I187" s="194" t="s">
        <v>188</v>
      </c>
      <c r="J187" s="196">
        <v>1.6060000000000001</v>
      </c>
      <c r="K187" s="30">
        <f t="shared" si="5"/>
        <v>1</v>
      </c>
      <c r="L187" s="30">
        <f t="shared" si="6"/>
        <v>0</v>
      </c>
    </row>
    <row r="188" spans="5:12" ht="15" customHeight="1" x14ac:dyDescent="0.25">
      <c r="E188" s="197" t="s">
        <v>471</v>
      </c>
      <c r="F188" s="197" t="s">
        <v>216</v>
      </c>
      <c r="G188" s="197" t="s">
        <v>217</v>
      </c>
      <c r="H188" s="195">
        <v>44434.491828703707</v>
      </c>
      <c r="I188" s="194" t="s">
        <v>188</v>
      </c>
      <c r="J188" s="196">
        <v>1.7450000000000001</v>
      </c>
      <c r="K188" s="30">
        <f t="shared" si="5"/>
        <v>1</v>
      </c>
      <c r="L188" s="30">
        <f t="shared" si="6"/>
        <v>0</v>
      </c>
    </row>
    <row r="189" spans="5:12" ht="15" customHeight="1" x14ac:dyDescent="0.25">
      <c r="E189" s="197" t="s">
        <v>472</v>
      </c>
      <c r="F189" s="197" t="s">
        <v>216</v>
      </c>
      <c r="G189" s="197" t="s">
        <v>217</v>
      </c>
      <c r="H189" s="195">
        <v>44434.492199074077</v>
      </c>
      <c r="I189" s="194" t="s">
        <v>188</v>
      </c>
      <c r="J189" s="196">
        <v>1.611</v>
      </c>
      <c r="K189" s="30">
        <f t="shared" si="5"/>
        <v>1</v>
      </c>
      <c r="L189" s="30">
        <f t="shared" si="6"/>
        <v>0</v>
      </c>
    </row>
    <row r="190" spans="5:12" ht="15" customHeight="1" x14ac:dyDescent="0.25">
      <c r="E190" s="197" t="s">
        <v>473</v>
      </c>
      <c r="F190" s="197" t="s">
        <v>216</v>
      </c>
      <c r="G190" s="197" t="s">
        <v>217</v>
      </c>
      <c r="H190" s="195">
        <v>44434.49491898148</v>
      </c>
      <c r="I190" s="194" t="s">
        <v>188</v>
      </c>
      <c r="J190" s="196">
        <v>1.653</v>
      </c>
      <c r="K190" s="30">
        <f t="shared" ref="K190:K253" si="7">IF(OR(J190&lt;$B$12,J190="&lt; 0"),1,0)</f>
        <v>1</v>
      </c>
      <c r="L190" s="30">
        <f t="shared" ref="L190:L253" si="8">IF(K190=1,0,1)</f>
        <v>0</v>
      </c>
    </row>
    <row r="191" spans="5:12" ht="15" customHeight="1" x14ac:dyDescent="0.25">
      <c r="E191" s="197" t="s">
        <v>474</v>
      </c>
      <c r="F191" s="197" t="s">
        <v>216</v>
      </c>
      <c r="G191" s="197" t="s">
        <v>217</v>
      </c>
      <c r="H191" s="195">
        <v>44434.495405092595</v>
      </c>
      <c r="I191" s="194" t="s">
        <v>188</v>
      </c>
      <c r="J191" s="196">
        <v>1.48</v>
      </c>
      <c r="K191" s="30">
        <f t="shared" si="7"/>
        <v>1</v>
      </c>
      <c r="L191" s="30">
        <f t="shared" si="8"/>
        <v>0</v>
      </c>
    </row>
    <row r="192" spans="5:12" ht="15" customHeight="1" x14ac:dyDescent="0.25">
      <c r="E192" s="197" t="s">
        <v>475</v>
      </c>
      <c r="F192" s="197" t="s">
        <v>216</v>
      </c>
      <c r="G192" s="197" t="s">
        <v>217</v>
      </c>
      <c r="H192" s="195">
        <v>44433.700289351851</v>
      </c>
      <c r="I192" s="194" t="s">
        <v>188</v>
      </c>
      <c r="J192" s="196">
        <v>1.589</v>
      </c>
      <c r="K192" s="30">
        <f t="shared" si="7"/>
        <v>1</v>
      </c>
      <c r="L192" s="30">
        <f t="shared" si="8"/>
        <v>0</v>
      </c>
    </row>
    <row r="193" spans="5:12" ht="15" customHeight="1" x14ac:dyDescent="0.25">
      <c r="E193" s="197" t="s">
        <v>476</v>
      </c>
      <c r="F193" s="197" t="s">
        <v>216</v>
      </c>
      <c r="G193" s="197" t="s">
        <v>217</v>
      </c>
      <c r="H193" s="195">
        <v>44434.498530092591</v>
      </c>
      <c r="I193" s="194" t="s">
        <v>188</v>
      </c>
      <c r="J193" s="196">
        <v>1.609</v>
      </c>
      <c r="K193" s="30">
        <f t="shared" si="7"/>
        <v>1</v>
      </c>
      <c r="L193" s="30">
        <f t="shared" si="8"/>
        <v>0</v>
      </c>
    </row>
    <row r="194" spans="5:12" ht="15" customHeight="1" x14ac:dyDescent="0.25">
      <c r="E194" s="197" t="s">
        <v>477</v>
      </c>
      <c r="F194" s="197" t="s">
        <v>216</v>
      </c>
      <c r="G194" s="197" t="s">
        <v>217</v>
      </c>
      <c r="H194" s="195">
        <v>44490.373067129629</v>
      </c>
      <c r="I194" s="194" t="s">
        <v>189</v>
      </c>
      <c r="J194" s="196">
        <v>1.716</v>
      </c>
      <c r="K194" s="30">
        <f t="shared" si="7"/>
        <v>1</v>
      </c>
      <c r="L194" s="30">
        <f t="shared" si="8"/>
        <v>0</v>
      </c>
    </row>
    <row r="195" spans="5:12" ht="15" customHeight="1" x14ac:dyDescent="0.25">
      <c r="E195" s="197" t="s">
        <v>478</v>
      </c>
      <c r="F195" s="197" t="s">
        <v>216</v>
      </c>
      <c r="G195" s="197" t="s">
        <v>217</v>
      </c>
      <c r="H195" s="195">
        <v>44490.373495370368</v>
      </c>
      <c r="I195" s="194" t="s">
        <v>189</v>
      </c>
      <c r="J195" s="196">
        <v>1.788</v>
      </c>
      <c r="K195" s="30">
        <f t="shared" si="7"/>
        <v>1</v>
      </c>
      <c r="L195" s="30">
        <f t="shared" si="8"/>
        <v>0</v>
      </c>
    </row>
    <row r="196" spans="5:12" ht="15" customHeight="1" x14ac:dyDescent="0.25">
      <c r="E196" s="197" t="s">
        <v>479</v>
      </c>
      <c r="F196" s="197" t="s">
        <v>216</v>
      </c>
      <c r="G196" s="197" t="s">
        <v>217</v>
      </c>
      <c r="H196" s="195">
        <v>44490.373784722222</v>
      </c>
      <c r="I196" s="194" t="s">
        <v>189</v>
      </c>
      <c r="J196" s="196">
        <v>1.8149999999999999</v>
      </c>
      <c r="K196" s="30">
        <f t="shared" si="7"/>
        <v>1</v>
      </c>
      <c r="L196" s="30">
        <f t="shared" si="8"/>
        <v>0</v>
      </c>
    </row>
    <row r="197" spans="5:12" ht="15" customHeight="1" x14ac:dyDescent="0.25">
      <c r="E197" s="197" t="s">
        <v>480</v>
      </c>
      <c r="F197" s="197" t="s">
        <v>216</v>
      </c>
      <c r="G197" s="197" t="s">
        <v>217</v>
      </c>
      <c r="H197" s="195">
        <v>44490.374016203707</v>
      </c>
      <c r="I197" s="194" t="s">
        <v>189</v>
      </c>
      <c r="J197" s="196">
        <v>1.8560000000000001</v>
      </c>
      <c r="K197" s="30">
        <f t="shared" si="7"/>
        <v>1</v>
      </c>
      <c r="L197" s="30">
        <f t="shared" si="8"/>
        <v>0</v>
      </c>
    </row>
    <row r="198" spans="5:12" ht="15" customHeight="1" x14ac:dyDescent="0.25">
      <c r="E198" s="197" t="s">
        <v>481</v>
      </c>
      <c r="F198" s="197" t="s">
        <v>216</v>
      </c>
      <c r="G198" s="197" t="s">
        <v>217</v>
      </c>
      <c r="H198" s="195">
        <v>44490.374444444446</v>
      </c>
      <c r="I198" s="194" t="s">
        <v>189</v>
      </c>
      <c r="J198" s="196">
        <v>1.655</v>
      </c>
      <c r="K198" s="30">
        <f t="shared" si="7"/>
        <v>1</v>
      </c>
      <c r="L198" s="30">
        <f t="shared" si="8"/>
        <v>0</v>
      </c>
    </row>
    <row r="199" spans="5:12" ht="15" customHeight="1" x14ac:dyDescent="0.25">
      <c r="E199" s="197" t="s">
        <v>482</v>
      </c>
      <c r="F199" s="197" t="s">
        <v>216</v>
      </c>
      <c r="G199" s="197" t="s">
        <v>217</v>
      </c>
      <c r="H199" s="195">
        <v>44490.374849537038</v>
      </c>
      <c r="I199" s="194" t="s">
        <v>189</v>
      </c>
      <c r="J199" s="196">
        <v>1.8080000000000001</v>
      </c>
      <c r="K199" s="30">
        <f t="shared" si="7"/>
        <v>1</v>
      </c>
      <c r="L199" s="30">
        <f t="shared" si="8"/>
        <v>0</v>
      </c>
    </row>
    <row r="200" spans="5:12" ht="15" customHeight="1" x14ac:dyDescent="0.25">
      <c r="E200" s="197" t="s">
        <v>483</v>
      </c>
      <c r="F200" s="197" t="s">
        <v>216</v>
      </c>
      <c r="G200" s="197" t="s">
        <v>217</v>
      </c>
      <c r="H200" s="195">
        <v>44490.374965277777</v>
      </c>
      <c r="I200" s="194" t="s">
        <v>189</v>
      </c>
      <c r="J200" s="196">
        <v>1.9430000000000001</v>
      </c>
      <c r="K200" s="30">
        <f t="shared" si="7"/>
        <v>1</v>
      </c>
      <c r="L200" s="30">
        <f t="shared" si="8"/>
        <v>0</v>
      </c>
    </row>
    <row r="201" spans="5:12" ht="15" customHeight="1" x14ac:dyDescent="0.25">
      <c r="E201" s="197" t="s">
        <v>484</v>
      </c>
      <c r="F201" s="197" t="s">
        <v>216</v>
      </c>
      <c r="G201" s="197" t="s">
        <v>217</v>
      </c>
      <c r="H201" s="195">
        <v>44490.375289351854</v>
      </c>
      <c r="I201" s="194" t="s">
        <v>189</v>
      </c>
      <c r="J201" s="196">
        <v>1.7589999999999999</v>
      </c>
      <c r="K201" s="30">
        <f t="shared" si="7"/>
        <v>1</v>
      </c>
      <c r="L201" s="30">
        <f t="shared" si="8"/>
        <v>0</v>
      </c>
    </row>
    <row r="202" spans="5:12" ht="15" customHeight="1" x14ac:dyDescent="0.25">
      <c r="E202" s="197" t="s">
        <v>485</v>
      </c>
      <c r="F202" s="197" t="s">
        <v>216</v>
      </c>
      <c r="G202" s="197" t="s">
        <v>217</v>
      </c>
      <c r="H202" s="195">
        <v>44490.375474537039</v>
      </c>
      <c r="I202" s="194" t="s">
        <v>189</v>
      </c>
      <c r="J202" s="196">
        <v>1.837</v>
      </c>
      <c r="K202" s="30">
        <f t="shared" si="7"/>
        <v>1</v>
      </c>
      <c r="L202" s="30">
        <f t="shared" si="8"/>
        <v>0</v>
      </c>
    </row>
    <row r="203" spans="5:12" ht="15" customHeight="1" x14ac:dyDescent="0.25">
      <c r="E203" s="197" t="s">
        <v>486</v>
      </c>
      <c r="F203" s="197" t="s">
        <v>216</v>
      </c>
      <c r="G203" s="197" t="s">
        <v>217</v>
      </c>
      <c r="H203" s="195">
        <v>44490.375671296293</v>
      </c>
      <c r="I203" s="194" t="s">
        <v>189</v>
      </c>
      <c r="J203" s="196">
        <v>1.929</v>
      </c>
      <c r="K203" s="30">
        <f t="shared" si="7"/>
        <v>1</v>
      </c>
      <c r="L203" s="30">
        <f t="shared" si="8"/>
        <v>0</v>
      </c>
    </row>
    <row r="204" spans="5:12" ht="15" customHeight="1" x14ac:dyDescent="0.25">
      <c r="E204" s="197" t="s">
        <v>487</v>
      </c>
      <c r="F204" s="197" t="s">
        <v>275</v>
      </c>
      <c r="G204" s="197" t="s">
        <v>217</v>
      </c>
      <c r="H204" s="195">
        <v>44483.535358796296</v>
      </c>
      <c r="I204" s="194" t="s">
        <v>190</v>
      </c>
      <c r="J204" s="196">
        <v>0.92200000000000004</v>
      </c>
      <c r="K204" s="30">
        <f t="shared" si="7"/>
        <v>1</v>
      </c>
      <c r="L204" s="30">
        <f t="shared" si="8"/>
        <v>0</v>
      </c>
    </row>
    <row r="205" spans="5:12" ht="15" customHeight="1" x14ac:dyDescent="0.25">
      <c r="E205" s="197" t="s">
        <v>488</v>
      </c>
      <c r="F205" s="197" t="s">
        <v>275</v>
      </c>
      <c r="G205" s="197" t="s">
        <v>217</v>
      </c>
      <c r="H205" s="195">
        <v>44483.536620370367</v>
      </c>
      <c r="I205" s="194" t="s">
        <v>190</v>
      </c>
      <c r="J205" s="196">
        <v>1.131</v>
      </c>
      <c r="K205" s="30">
        <f t="shared" si="7"/>
        <v>1</v>
      </c>
      <c r="L205" s="30">
        <f t="shared" si="8"/>
        <v>0</v>
      </c>
    </row>
    <row r="206" spans="5:12" ht="15" customHeight="1" x14ac:dyDescent="0.25">
      <c r="E206" s="197" t="s">
        <v>489</v>
      </c>
      <c r="F206" s="197" t="s">
        <v>275</v>
      </c>
      <c r="G206" s="197" t="s">
        <v>217</v>
      </c>
      <c r="H206" s="195">
        <v>44442.53833333333</v>
      </c>
      <c r="I206" s="194" t="s">
        <v>190</v>
      </c>
      <c r="J206" s="196">
        <v>0.71799999999999997</v>
      </c>
      <c r="K206" s="30">
        <f t="shared" si="7"/>
        <v>1</v>
      </c>
      <c r="L206" s="30">
        <f t="shared" si="8"/>
        <v>0</v>
      </c>
    </row>
    <row r="207" spans="5:12" ht="15" customHeight="1" x14ac:dyDescent="0.25">
      <c r="E207" s="197" t="s">
        <v>490</v>
      </c>
      <c r="F207" s="197" t="s">
        <v>275</v>
      </c>
      <c r="G207" s="197" t="s">
        <v>217</v>
      </c>
      <c r="H207" s="195">
        <v>44442.704606481479</v>
      </c>
      <c r="I207" s="194" t="s">
        <v>190</v>
      </c>
      <c r="J207" s="196">
        <v>0.91400000000000003</v>
      </c>
      <c r="K207" s="30">
        <f t="shared" si="7"/>
        <v>1</v>
      </c>
      <c r="L207" s="30">
        <f t="shared" si="8"/>
        <v>0</v>
      </c>
    </row>
    <row r="208" spans="5:12" ht="15" customHeight="1" x14ac:dyDescent="0.25">
      <c r="E208" s="197" t="s">
        <v>491</v>
      </c>
      <c r="F208" s="197" t="s">
        <v>275</v>
      </c>
      <c r="G208" s="197" t="s">
        <v>217</v>
      </c>
      <c r="H208" s="195">
        <v>44442.705416666664</v>
      </c>
      <c r="I208" s="194" t="s">
        <v>190</v>
      </c>
      <c r="J208" s="196">
        <v>0.80600000000000005</v>
      </c>
      <c r="K208" s="30">
        <f t="shared" si="7"/>
        <v>1</v>
      </c>
      <c r="L208" s="30">
        <f t="shared" si="8"/>
        <v>0</v>
      </c>
    </row>
    <row r="209" spans="5:12" ht="15" customHeight="1" x14ac:dyDescent="0.25">
      <c r="E209" s="197" t="s">
        <v>492</v>
      </c>
      <c r="F209" s="197" t="s">
        <v>275</v>
      </c>
      <c r="G209" s="197" t="s">
        <v>217</v>
      </c>
      <c r="H209" s="195">
        <v>44442.707048611112</v>
      </c>
      <c r="I209" s="194" t="s">
        <v>190</v>
      </c>
      <c r="J209" s="196">
        <v>0.86099999999999999</v>
      </c>
      <c r="K209" s="30">
        <f t="shared" si="7"/>
        <v>1</v>
      </c>
      <c r="L209" s="30">
        <f t="shared" si="8"/>
        <v>0</v>
      </c>
    </row>
    <row r="210" spans="5:12" ht="15" customHeight="1" x14ac:dyDescent="0.25">
      <c r="E210" s="197" t="s">
        <v>493</v>
      </c>
      <c r="F210" s="197" t="s">
        <v>275</v>
      </c>
      <c r="G210" s="197" t="s">
        <v>217</v>
      </c>
      <c r="H210" s="195">
        <v>44442.637557870374</v>
      </c>
      <c r="I210" s="194" t="s">
        <v>190</v>
      </c>
      <c r="J210" s="196">
        <v>0.85699999999999998</v>
      </c>
      <c r="K210" s="30">
        <f t="shared" si="7"/>
        <v>1</v>
      </c>
      <c r="L210" s="30">
        <f t="shared" si="8"/>
        <v>0</v>
      </c>
    </row>
    <row r="211" spans="5:12" ht="15" customHeight="1" x14ac:dyDescent="0.25">
      <c r="E211" s="197" t="s">
        <v>494</v>
      </c>
      <c r="F211" s="197" t="s">
        <v>216</v>
      </c>
      <c r="G211" s="197" t="s">
        <v>217</v>
      </c>
      <c r="H211" s="195">
        <v>44368.553136574075</v>
      </c>
      <c r="I211" s="194" t="s">
        <v>191</v>
      </c>
      <c r="J211" s="196">
        <v>1.756</v>
      </c>
      <c r="K211" s="30">
        <f t="shared" si="7"/>
        <v>1</v>
      </c>
      <c r="L211" s="30">
        <f t="shared" si="8"/>
        <v>0</v>
      </c>
    </row>
    <row r="212" spans="5:12" ht="15" customHeight="1" x14ac:dyDescent="0.25">
      <c r="E212" s="197" t="s">
        <v>495</v>
      </c>
      <c r="F212" s="197" t="s">
        <v>216</v>
      </c>
      <c r="G212" s="197" t="s">
        <v>217</v>
      </c>
      <c r="H212" s="195">
        <v>44368.554398148146</v>
      </c>
      <c r="I212" s="194" t="s">
        <v>191</v>
      </c>
      <c r="J212" s="196">
        <v>1.3460000000000001</v>
      </c>
      <c r="K212" s="30">
        <f t="shared" si="7"/>
        <v>1</v>
      </c>
      <c r="L212" s="30">
        <f t="shared" si="8"/>
        <v>0</v>
      </c>
    </row>
    <row r="213" spans="5:12" ht="15" customHeight="1" x14ac:dyDescent="0.25">
      <c r="E213" s="197" t="s">
        <v>496</v>
      </c>
      <c r="F213" s="197" t="s">
        <v>216</v>
      </c>
      <c r="G213" s="197" t="s">
        <v>217</v>
      </c>
      <c r="H213" s="195">
        <v>44368.555150462962</v>
      </c>
      <c r="I213" s="194" t="s">
        <v>191</v>
      </c>
      <c r="J213" s="196">
        <v>1.6459999999999999</v>
      </c>
      <c r="K213" s="30">
        <f t="shared" si="7"/>
        <v>1</v>
      </c>
      <c r="L213" s="30">
        <f t="shared" si="8"/>
        <v>0</v>
      </c>
    </row>
    <row r="214" spans="5:12" ht="15" customHeight="1" x14ac:dyDescent="0.25">
      <c r="E214" s="197" t="s">
        <v>497</v>
      </c>
      <c r="F214" s="197" t="s">
        <v>216</v>
      </c>
      <c r="G214" s="197" t="s">
        <v>217</v>
      </c>
      <c r="H214" s="195">
        <v>44368.556226851855</v>
      </c>
      <c r="I214" s="194" t="s">
        <v>191</v>
      </c>
      <c r="J214" s="196">
        <v>1.802</v>
      </c>
      <c r="K214" s="30">
        <f t="shared" si="7"/>
        <v>1</v>
      </c>
      <c r="L214" s="30">
        <f t="shared" si="8"/>
        <v>0</v>
      </c>
    </row>
    <row r="215" spans="5:12" ht="15" customHeight="1" x14ac:dyDescent="0.25">
      <c r="E215" s="197" t="s">
        <v>498</v>
      </c>
      <c r="F215" s="197" t="s">
        <v>216</v>
      </c>
      <c r="G215" s="197" t="s">
        <v>217</v>
      </c>
      <c r="H215" s="195">
        <v>44368.557106481479</v>
      </c>
      <c r="I215" s="194" t="s">
        <v>191</v>
      </c>
      <c r="J215" s="196">
        <v>1.6870000000000001</v>
      </c>
      <c r="K215" s="30">
        <f t="shared" si="7"/>
        <v>1</v>
      </c>
      <c r="L215" s="30">
        <f t="shared" si="8"/>
        <v>0</v>
      </c>
    </row>
    <row r="216" spans="5:12" ht="15" customHeight="1" x14ac:dyDescent="0.25">
      <c r="E216" s="197" t="s">
        <v>499</v>
      </c>
      <c r="F216" s="197" t="s">
        <v>216</v>
      </c>
      <c r="G216" s="197" t="s">
        <v>217</v>
      </c>
      <c r="H216" s="195">
        <v>44368.557592592595</v>
      </c>
      <c r="I216" s="194" t="s">
        <v>191</v>
      </c>
      <c r="J216" s="196">
        <v>1.917</v>
      </c>
      <c r="K216" s="30">
        <f t="shared" si="7"/>
        <v>1</v>
      </c>
      <c r="L216" s="30">
        <f t="shared" si="8"/>
        <v>0</v>
      </c>
    </row>
    <row r="217" spans="5:12" ht="15" customHeight="1" x14ac:dyDescent="0.25">
      <c r="E217" s="197" t="s">
        <v>500</v>
      </c>
      <c r="F217" s="197" t="s">
        <v>216</v>
      </c>
      <c r="G217" s="197" t="s">
        <v>217</v>
      </c>
      <c r="H217" s="195">
        <v>44368.558518518519</v>
      </c>
      <c r="I217" s="194" t="s">
        <v>191</v>
      </c>
      <c r="J217" s="196">
        <v>1.6180000000000001</v>
      </c>
      <c r="K217" s="30">
        <f t="shared" si="7"/>
        <v>1</v>
      </c>
      <c r="L217" s="30">
        <f t="shared" si="8"/>
        <v>0</v>
      </c>
    </row>
    <row r="218" spans="5:12" ht="15" customHeight="1" x14ac:dyDescent="0.25">
      <c r="E218" s="197" t="s">
        <v>501</v>
      </c>
      <c r="F218" s="197" t="s">
        <v>216</v>
      </c>
      <c r="G218" s="197" t="s">
        <v>217</v>
      </c>
      <c r="H218" s="195">
        <v>44368.560173611113</v>
      </c>
      <c r="I218" s="194" t="s">
        <v>191</v>
      </c>
      <c r="J218" s="196">
        <v>1.5429999999999999</v>
      </c>
      <c r="K218" s="30">
        <f t="shared" si="7"/>
        <v>1</v>
      </c>
      <c r="L218" s="30">
        <f t="shared" si="8"/>
        <v>0</v>
      </c>
    </row>
    <row r="219" spans="5:12" ht="15" customHeight="1" x14ac:dyDescent="0.25">
      <c r="E219" s="197" t="s">
        <v>502</v>
      </c>
      <c r="F219" s="197" t="s">
        <v>216</v>
      </c>
      <c r="G219" s="197" t="s">
        <v>217</v>
      </c>
      <c r="H219" s="195">
        <v>44368.561064814814</v>
      </c>
      <c r="I219" s="194" t="s">
        <v>191</v>
      </c>
      <c r="J219" s="196">
        <v>1.837</v>
      </c>
      <c r="K219" s="30">
        <f t="shared" si="7"/>
        <v>1</v>
      </c>
      <c r="L219" s="30">
        <f t="shared" si="8"/>
        <v>0</v>
      </c>
    </row>
    <row r="220" spans="5:12" ht="15" customHeight="1" x14ac:dyDescent="0.25">
      <c r="E220" s="197" t="s">
        <v>503</v>
      </c>
      <c r="F220" s="197" t="s">
        <v>216</v>
      </c>
      <c r="G220" s="197" t="s">
        <v>217</v>
      </c>
      <c r="H220" s="195">
        <v>44368.561331018522</v>
      </c>
      <c r="I220" s="194" t="s">
        <v>191</v>
      </c>
      <c r="J220" s="196">
        <v>1.631</v>
      </c>
      <c r="K220" s="30">
        <f t="shared" si="7"/>
        <v>1</v>
      </c>
      <c r="L220" s="30">
        <f t="shared" si="8"/>
        <v>0</v>
      </c>
    </row>
    <row r="221" spans="5:12" ht="15" customHeight="1" x14ac:dyDescent="0.25">
      <c r="E221" s="197" t="s">
        <v>504</v>
      </c>
      <c r="F221" s="197" t="s">
        <v>216</v>
      </c>
      <c r="G221" s="197" t="s">
        <v>217</v>
      </c>
      <c r="H221" s="195">
        <v>44382.400312500002</v>
      </c>
      <c r="I221" s="194" t="s">
        <v>191</v>
      </c>
      <c r="J221" s="196">
        <v>1.6539999999999999</v>
      </c>
      <c r="K221" s="30">
        <f t="shared" si="7"/>
        <v>1</v>
      </c>
      <c r="L221" s="30">
        <f t="shared" si="8"/>
        <v>0</v>
      </c>
    </row>
    <row r="222" spans="5:12" ht="15" customHeight="1" x14ac:dyDescent="0.25">
      <c r="E222" s="197" t="s">
        <v>505</v>
      </c>
      <c r="F222" s="197" t="s">
        <v>216</v>
      </c>
      <c r="G222" s="197" t="s">
        <v>217</v>
      </c>
      <c r="H222" s="195">
        <v>44477.468993055554</v>
      </c>
      <c r="I222" s="194" t="s">
        <v>191</v>
      </c>
      <c r="J222" s="196">
        <v>1.3859999999999999</v>
      </c>
      <c r="K222" s="30">
        <f t="shared" si="7"/>
        <v>1</v>
      </c>
      <c r="L222" s="30">
        <f t="shared" si="8"/>
        <v>0</v>
      </c>
    </row>
    <row r="223" spans="5:12" ht="15" customHeight="1" x14ac:dyDescent="0.25">
      <c r="E223" s="197" t="s">
        <v>506</v>
      </c>
      <c r="F223" s="197" t="s">
        <v>216</v>
      </c>
      <c r="G223" s="197" t="s">
        <v>217</v>
      </c>
      <c r="H223" s="195">
        <v>44382.401261574072</v>
      </c>
      <c r="I223" s="194" t="s">
        <v>191</v>
      </c>
      <c r="J223" s="196">
        <v>1.575</v>
      </c>
      <c r="K223" s="30">
        <f t="shared" si="7"/>
        <v>1</v>
      </c>
      <c r="L223" s="30">
        <f t="shared" si="8"/>
        <v>0</v>
      </c>
    </row>
    <row r="224" spans="5:12" ht="15" customHeight="1" x14ac:dyDescent="0.25">
      <c r="E224" s="197" t="s">
        <v>507</v>
      </c>
      <c r="F224" s="197" t="s">
        <v>216</v>
      </c>
      <c r="G224" s="197" t="s">
        <v>217</v>
      </c>
      <c r="H224" s="195">
        <v>44382.543692129628</v>
      </c>
      <c r="I224" s="194" t="s">
        <v>191</v>
      </c>
      <c r="J224" s="196">
        <v>1.516</v>
      </c>
      <c r="K224" s="30">
        <f t="shared" si="7"/>
        <v>1</v>
      </c>
      <c r="L224" s="30">
        <f t="shared" si="8"/>
        <v>0</v>
      </c>
    </row>
    <row r="225" spans="5:12" ht="15" customHeight="1" x14ac:dyDescent="0.25">
      <c r="E225" s="197" t="s">
        <v>508</v>
      </c>
      <c r="F225" s="197" t="s">
        <v>216</v>
      </c>
      <c r="G225" s="197" t="s">
        <v>217</v>
      </c>
      <c r="H225" s="195">
        <v>44483.595717592594</v>
      </c>
      <c r="I225" s="194" t="s">
        <v>191</v>
      </c>
      <c r="J225" s="196">
        <v>1.5609999999999999</v>
      </c>
      <c r="K225" s="30">
        <f t="shared" si="7"/>
        <v>1</v>
      </c>
      <c r="L225" s="30">
        <f t="shared" si="8"/>
        <v>0</v>
      </c>
    </row>
    <row r="226" spans="5:12" ht="15" customHeight="1" x14ac:dyDescent="0.25">
      <c r="E226" s="197" t="s">
        <v>509</v>
      </c>
      <c r="F226" s="197" t="s">
        <v>216</v>
      </c>
      <c r="G226" s="197" t="s">
        <v>217</v>
      </c>
      <c r="H226" s="195">
        <v>44382.545474537037</v>
      </c>
      <c r="I226" s="194" t="s">
        <v>191</v>
      </c>
      <c r="J226" s="196">
        <v>1.4079999999999999</v>
      </c>
      <c r="K226" s="30">
        <f t="shared" si="7"/>
        <v>1</v>
      </c>
      <c r="L226" s="30">
        <f t="shared" si="8"/>
        <v>0</v>
      </c>
    </row>
    <row r="227" spans="5:12" ht="15" customHeight="1" x14ac:dyDescent="0.25">
      <c r="E227" s="197" t="s">
        <v>510</v>
      </c>
      <c r="F227" s="197" t="s">
        <v>216</v>
      </c>
      <c r="G227" s="197" t="s">
        <v>217</v>
      </c>
      <c r="H227" s="195">
        <v>44382.546157407407</v>
      </c>
      <c r="I227" s="194" t="s">
        <v>191</v>
      </c>
      <c r="J227" s="196">
        <v>1.452</v>
      </c>
      <c r="K227" s="30">
        <f t="shared" si="7"/>
        <v>1</v>
      </c>
      <c r="L227" s="30">
        <f t="shared" si="8"/>
        <v>0</v>
      </c>
    </row>
    <row r="228" spans="5:12" ht="15" customHeight="1" x14ac:dyDescent="0.25">
      <c r="E228" s="197" t="s">
        <v>511</v>
      </c>
      <c r="F228" s="197" t="s">
        <v>216</v>
      </c>
      <c r="G228" s="197" t="s">
        <v>217</v>
      </c>
      <c r="H228" s="195">
        <v>44382.546851851854</v>
      </c>
      <c r="I228" s="194" t="s">
        <v>191</v>
      </c>
      <c r="J228" s="196">
        <v>1.2050000000000001</v>
      </c>
      <c r="K228" s="30">
        <f t="shared" si="7"/>
        <v>1</v>
      </c>
      <c r="L228" s="30">
        <f t="shared" si="8"/>
        <v>0</v>
      </c>
    </row>
    <row r="229" spans="5:12" ht="15" customHeight="1" x14ac:dyDescent="0.25">
      <c r="E229" s="197" t="s">
        <v>512</v>
      </c>
      <c r="F229" s="197" t="s">
        <v>216</v>
      </c>
      <c r="G229" s="197" t="s">
        <v>217</v>
      </c>
      <c r="H229" s="195">
        <v>44368.552858796298</v>
      </c>
      <c r="I229" s="194" t="s">
        <v>192</v>
      </c>
      <c r="J229" s="196">
        <v>1.5960000000000001</v>
      </c>
      <c r="K229" s="30">
        <f t="shared" si="7"/>
        <v>1</v>
      </c>
      <c r="L229" s="30">
        <f t="shared" si="8"/>
        <v>0</v>
      </c>
    </row>
    <row r="230" spans="5:12" ht="15" customHeight="1" x14ac:dyDescent="0.25">
      <c r="E230" s="197" t="s">
        <v>513</v>
      </c>
      <c r="F230" s="197" t="s">
        <v>216</v>
      </c>
      <c r="G230" s="197" t="s">
        <v>217</v>
      </c>
      <c r="H230" s="195">
        <v>44368.554016203707</v>
      </c>
      <c r="I230" s="194" t="s">
        <v>192</v>
      </c>
      <c r="J230" s="196">
        <v>1.4419999999999999</v>
      </c>
      <c r="K230" s="30">
        <f t="shared" si="7"/>
        <v>1</v>
      </c>
      <c r="L230" s="30">
        <f t="shared" si="8"/>
        <v>0</v>
      </c>
    </row>
    <row r="231" spans="5:12" ht="15" customHeight="1" x14ac:dyDescent="0.25">
      <c r="E231" s="197" t="s">
        <v>514</v>
      </c>
      <c r="F231" s="197" t="s">
        <v>216</v>
      </c>
      <c r="G231" s="197" t="s">
        <v>217</v>
      </c>
      <c r="H231" s="195">
        <v>44368.5546875</v>
      </c>
      <c r="I231" s="194" t="s">
        <v>192</v>
      </c>
      <c r="J231" s="196">
        <v>1.43</v>
      </c>
      <c r="K231" s="30">
        <f t="shared" si="7"/>
        <v>1</v>
      </c>
      <c r="L231" s="30">
        <f t="shared" si="8"/>
        <v>0</v>
      </c>
    </row>
    <row r="232" spans="5:12" ht="15" customHeight="1" x14ac:dyDescent="0.25">
      <c r="E232" s="197" t="s">
        <v>515</v>
      </c>
      <c r="F232" s="197" t="s">
        <v>216</v>
      </c>
      <c r="G232" s="197" t="s">
        <v>217</v>
      </c>
      <c r="H232" s="195">
        <v>44368.555833333332</v>
      </c>
      <c r="I232" s="194" t="s">
        <v>192</v>
      </c>
      <c r="J232" s="196">
        <v>1.4910000000000001</v>
      </c>
      <c r="K232" s="30">
        <f t="shared" si="7"/>
        <v>1</v>
      </c>
      <c r="L232" s="30">
        <f t="shared" si="8"/>
        <v>0</v>
      </c>
    </row>
    <row r="233" spans="5:12" ht="15" customHeight="1" x14ac:dyDescent="0.25">
      <c r="E233" s="197" t="s">
        <v>516</v>
      </c>
      <c r="F233" s="197" t="s">
        <v>216</v>
      </c>
      <c r="G233" s="197" t="s">
        <v>217</v>
      </c>
      <c r="H233" s="195">
        <v>44368.556550925925</v>
      </c>
      <c r="I233" s="194" t="s">
        <v>192</v>
      </c>
      <c r="J233" s="196">
        <v>1.621</v>
      </c>
      <c r="K233" s="30">
        <f t="shared" si="7"/>
        <v>1</v>
      </c>
      <c r="L233" s="30">
        <f t="shared" si="8"/>
        <v>0</v>
      </c>
    </row>
    <row r="234" spans="5:12" ht="15" customHeight="1" x14ac:dyDescent="0.25">
      <c r="E234" s="197" t="s">
        <v>517</v>
      </c>
      <c r="F234" s="197" t="s">
        <v>216</v>
      </c>
      <c r="G234" s="197" t="s">
        <v>217</v>
      </c>
      <c r="H234" s="195">
        <v>44368.557210648149</v>
      </c>
      <c r="I234" s="194" t="s">
        <v>192</v>
      </c>
      <c r="J234" s="196">
        <v>1.421</v>
      </c>
      <c r="K234" s="30">
        <f t="shared" si="7"/>
        <v>1</v>
      </c>
      <c r="L234" s="30">
        <f t="shared" si="8"/>
        <v>0</v>
      </c>
    </row>
    <row r="235" spans="5:12" ht="15" customHeight="1" x14ac:dyDescent="0.25">
      <c r="E235" s="197" t="s">
        <v>518</v>
      </c>
      <c r="F235" s="197" t="s">
        <v>216</v>
      </c>
      <c r="G235" s="197" t="s">
        <v>217</v>
      </c>
      <c r="H235" s="195">
        <v>44368.557951388888</v>
      </c>
      <c r="I235" s="194" t="s">
        <v>192</v>
      </c>
      <c r="J235" s="196">
        <v>1.571</v>
      </c>
      <c r="K235" s="30">
        <f t="shared" si="7"/>
        <v>1</v>
      </c>
      <c r="L235" s="30">
        <f t="shared" si="8"/>
        <v>0</v>
      </c>
    </row>
    <row r="236" spans="5:12" ht="15" customHeight="1" x14ac:dyDescent="0.25">
      <c r="E236" s="197" t="s">
        <v>519</v>
      </c>
      <c r="F236" s="197" t="s">
        <v>216</v>
      </c>
      <c r="G236" s="197" t="s">
        <v>217</v>
      </c>
      <c r="H236" s="195">
        <v>44368.559363425928</v>
      </c>
      <c r="I236" s="194" t="s">
        <v>192</v>
      </c>
      <c r="J236" s="196">
        <v>1.4730000000000001</v>
      </c>
      <c r="K236" s="30">
        <f t="shared" si="7"/>
        <v>1</v>
      </c>
      <c r="L236" s="30">
        <f t="shared" si="8"/>
        <v>0</v>
      </c>
    </row>
    <row r="237" spans="5:12" ht="15" customHeight="1" x14ac:dyDescent="0.25">
      <c r="E237" s="197" t="s">
        <v>520</v>
      </c>
      <c r="F237" s="197" t="s">
        <v>216</v>
      </c>
      <c r="G237" s="197" t="s">
        <v>217</v>
      </c>
      <c r="H237" s="195">
        <v>44368.56077546296</v>
      </c>
      <c r="I237" s="194" t="s">
        <v>192</v>
      </c>
      <c r="J237" s="196">
        <v>1.4490000000000001</v>
      </c>
      <c r="K237" s="30">
        <f t="shared" si="7"/>
        <v>1</v>
      </c>
      <c r="L237" s="30">
        <f t="shared" si="8"/>
        <v>0</v>
      </c>
    </row>
    <row r="238" spans="5:12" ht="15" customHeight="1" x14ac:dyDescent="0.25">
      <c r="E238" s="197" t="s">
        <v>521</v>
      </c>
      <c r="F238" s="197" t="s">
        <v>216</v>
      </c>
      <c r="G238" s="197" t="s">
        <v>217</v>
      </c>
      <c r="H238" s="195">
        <v>44368.561157407406</v>
      </c>
      <c r="I238" s="194" t="s">
        <v>192</v>
      </c>
      <c r="J238" s="196">
        <v>1.631</v>
      </c>
      <c r="K238" s="30">
        <f t="shared" si="7"/>
        <v>1</v>
      </c>
      <c r="L238" s="30">
        <f t="shared" si="8"/>
        <v>0</v>
      </c>
    </row>
    <row r="239" spans="5:12" ht="15" customHeight="1" x14ac:dyDescent="0.25">
      <c r="E239" s="197" t="s">
        <v>522</v>
      </c>
      <c r="F239" s="197" t="s">
        <v>216</v>
      </c>
      <c r="G239" s="197" t="s">
        <v>217</v>
      </c>
      <c r="H239" s="195">
        <v>44477.469537037039</v>
      </c>
      <c r="I239" s="194" t="s">
        <v>192</v>
      </c>
      <c r="J239" s="196">
        <v>1.2110000000000001</v>
      </c>
      <c r="K239" s="30">
        <f t="shared" si="7"/>
        <v>1</v>
      </c>
      <c r="L239" s="30">
        <f t="shared" si="8"/>
        <v>0</v>
      </c>
    </row>
    <row r="240" spans="5:12" ht="15" customHeight="1" x14ac:dyDescent="0.25">
      <c r="E240" s="197" t="s">
        <v>523</v>
      </c>
      <c r="F240" s="197" t="s">
        <v>216</v>
      </c>
      <c r="G240" s="197" t="s">
        <v>217</v>
      </c>
      <c r="H240" s="195">
        <v>44382.392465277779</v>
      </c>
      <c r="I240" s="194" t="s">
        <v>192</v>
      </c>
      <c r="J240" s="196">
        <v>1.6890000000000001</v>
      </c>
      <c r="K240" s="30">
        <f t="shared" si="7"/>
        <v>1</v>
      </c>
      <c r="L240" s="30">
        <f t="shared" si="8"/>
        <v>0</v>
      </c>
    </row>
    <row r="241" spans="5:12" ht="15" customHeight="1" x14ac:dyDescent="0.25">
      <c r="E241" s="197" t="s">
        <v>524</v>
      </c>
      <c r="F241" s="197" t="s">
        <v>216</v>
      </c>
      <c r="G241" s="197" t="s">
        <v>217</v>
      </c>
      <c r="H241" s="195">
        <v>44382.393414351849</v>
      </c>
      <c r="I241" s="194" t="s">
        <v>192</v>
      </c>
      <c r="J241" s="196">
        <v>1.2150000000000001</v>
      </c>
      <c r="K241" s="30">
        <f t="shared" si="7"/>
        <v>1</v>
      </c>
      <c r="L241" s="30">
        <f t="shared" si="8"/>
        <v>0</v>
      </c>
    </row>
    <row r="242" spans="5:12" ht="15" customHeight="1" x14ac:dyDescent="0.25">
      <c r="E242" s="197" t="s">
        <v>525</v>
      </c>
      <c r="F242" s="197" t="s">
        <v>216</v>
      </c>
      <c r="G242" s="197" t="s">
        <v>217</v>
      </c>
      <c r="H242" s="195">
        <v>44382.39398148148</v>
      </c>
      <c r="I242" s="194" t="s">
        <v>192</v>
      </c>
      <c r="J242" s="196">
        <v>1.484</v>
      </c>
      <c r="K242" s="30">
        <f t="shared" si="7"/>
        <v>1</v>
      </c>
      <c r="L242" s="30">
        <f t="shared" si="8"/>
        <v>0</v>
      </c>
    </row>
    <row r="243" spans="5:12" ht="15" customHeight="1" x14ac:dyDescent="0.25">
      <c r="E243" s="197" t="s">
        <v>526</v>
      </c>
      <c r="F243" s="197" t="s">
        <v>216</v>
      </c>
      <c r="G243" s="197" t="s">
        <v>217</v>
      </c>
      <c r="H243" s="195">
        <v>44391.637199074074</v>
      </c>
      <c r="I243" s="194" t="s">
        <v>192</v>
      </c>
      <c r="J243" s="196">
        <v>1.66</v>
      </c>
      <c r="K243" s="30">
        <f t="shared" si="7"/>
        <v>1</v>
      </c>
      <c r="L243" s="30">
        <f t="shared" si="8"/>
        <v>0</v>
      </c>
    </row>
    <row r="244" spans="5:12" ht="15" customHeight="1" x14ac:dyDescent="0.25">
      <c r="E244" s="197" t="s">
        <v>527</v>
      </c>
      <c r="F244" s="197" t="s">
        <v>216</v>
      </c>
      <c r="G244" s="197" t="s">
        <v>217</v>
      </c>
      <c r="H244" s="195">
        <v>44391.637488425928</v>
      </c>
      <c r="I244" s="194" t="s">
        <v>192</v>
      </c>
      <c r="J244" s="196">
        <v>1.2170000000000001</v>
      </c>
      <c r="K244" s="30">
        <f t="shared" si="7"/>
        <v>1</v>
      </c>
      <c r="L244" s="30">
        <f t="shared" si="8"/>
        <v>0</v>
      </c>
    </row>
    <row r="245" spans="5:12" ht="15" customHeight="1" x14ac:dyDescent="0.25">
      <c r="E245" s="197" t="s">
        <v>528</v>
      </c>
      <c r="F245" s="197" t="s">
        <v>216</v>
      </c>
      <c r="G245" s="197" t="s">
        <v>217</v>
      </c>
      <c r="H245" s="195">
        <v>44382.396261574075</v>
      </c>
      <c r="I245" s="194" t="s">
        <v>192</v>
      </c>
      <c r="J245" s="196">
        <v>1.5860000000000001</v>
      </c>
      <c r="K245" s="30">
        <f t="shared" si="7"/>
        <v>1</v>
      </c>
      <c r="L245" s="30">
        <f t="shared" si="8"/>
        <v>0</v>
      </c>
    </row>
    <row r="246" spans="5:12" ht="15" customHeight="1" x14ac:dyDescent="0.25">
      <c r="E246" s="197" t="s">
        <v>529</v>
      </c>
      <c r="F246" s="197" t="s">
        <v>216</v>
      </c>
      <c r="G246" s="197" t="s">
        <v>217</v>
      </c>
      <c r="H246" s="195">
        <v>44382.54074074074</v>
      </c>
      <c r="I246" s="194" t="s">
        <v>192</v>
      </c>
      <c r="J246" s="196">
        <v>1.6890000000000001</v>
      </c>
      <c r="K246" s="30">
        <f t="shared" si="7"/>
        <v>1</v>
      </c>
      <c r="L246" s="30">
        <f t="shared" si="8"/>
        <v>0</v>
      </c>
    </row>
    <row r="247" spans="5:12" ht="15" customHeight="1" x14ac:dyDescent="0.25">
      <c r="E247" s="197" t="s">
        <v>530</v>
      </c>
      <c r="F247" s="197" t="s">
        <v>216</v>
      </c>
      <c r="G247" s="197" t="s">
        <v>217</v>
      </c>
      <c r="H247" s="195">
        <v>44382.541400462964</v>
      </c>
      <c r="I247" s="194" t="s">
        <v>192</v>
      </c>
      <c r="J247" s="196">
        <v>1.4990000000000001</v>
      </c>
      <c r="K247" s="30">
        <f t="shared" si="7"/>
        <v>1</v>
      </c>
      <c r="L247" s="30">
        <f t="shared" si="8"/>
        <v>0</v>
      </c>
    </row>
    <row r="248" spans="5:12" ht="15" customHeight="1" x14ac:dyDescent="0.25">
      <c r="E248" s="197" t="s">
        <v>531</v>
      </c>
      <c r="F248" s="197" t="s">
        <v>216</v>
      </c>
      <c r="G248" s="197" t="s">
        <v>217</v>
      </c>
      <c r="H248" s="195">
        <v>44382.398831018516</v>
      </c>
      <c r="I248" s="194" t="s">
        <v>192</v>
      </c>
      <c r="J248" s="196">
        <v>1.542</v>
      </c>
      <c r="K248" s="30">
        <f t="shared" si="7"/>
        <v>1</v>
      </c>
      <c r="L248" s="30">
        <f t="shared" si="8"/>
        <v>0</v>
      </c>
    </row>
    <row r="249" spans="5:12" ht="15" customHeight="1" x14ac:dyDescent="0.25">
      <c r="E249" s="197" t="s">
        <v>532</v>
      </c>
      <c r="F249" s="197" t="s">
        <v>216</v>
      </c>
      <c r="G249" s="197" t="s">
        <v>217</v>
      </c>
      <c r="H249" s="195">
        <v>44477.473622685182</v>
      </c>
      <c r="I249" s="194" t="s">
        <v>193</v>
      </c>
      <c r="J249" s="196">
        <v>0.74299999999999999</v>
      </c>
      <c r="K249" s="30">
        <f t="shared" si="7"/>
        <v>1</v>
      </c>
      <c r="L249" s="30">
        <f t="shared" si="8"/>
        <v>0</v>
      </c>
    </row>
    <row r="250" spans="5:12" ht="15" customHeight="1" x14ac:dyDescent="0.25">
      <c r="E250" s="197" t="s">
        <v>533</v>
      </c>
      <c r="F250" s="197" t="s">
        <v>216</v>
      </c>
      <c r="G250" s="197" t="s">
        <v>217</v>
      </c>
      <c r="H250" s="195">
        <v>44364.559907407405</v>
      </c>
      <c r="I250" s="194" t="s">
        <v>193</v>
      </c>
      <c r="J250" s="196">
        <v>0.88500000000000001</v>
      </c>
      <c r="K250" s="30">
        <f t="shared" si="7"/>
        <v>1</v>
      </c>
      <c r="L250" s="30">
        <f t="shared" si="8"/>
        <v>0</v>
      </c>
    </row>
    <row r="251" spans="5:12" ht="15" customHeight="1" x14ac:dyDescent="0.25">
      <c r="E251" s="197" t="s">
        <v>534</v>
      </c>
      <c r="F251" s="197" t="s">
        <v>216</v>
      </c>
      <c r="G251" s="197" t="s">
        <v>217</v>
      </c>
      <c r="H251" s="195">
        <v>44364.562013888892</v>
      </c>
      <c r="I251" s="194" t="s">
        <v>193</v>
      </c>
      <c r="J251" s="196">
        <v>1.095</v>
      </c>
      <c r="K251" s="30">
        <f t="shared" si="7"/>
        <v>1</v>
      </c>
      <c r="L251" s="30">
        <f t="shared" si="8"/>
        <v>0</v>
      </c>
    </row>
    <row r="252" spans="5:12" ht="15" customHeight="1" x14ac:dyDescent="0.25">
      <c r="E252" s="197" t="s">
        <v>535</v>
      </c>
      <c r="F252" s="197" t="s">
        <v>216</v>
      </c>
      <c r="G252" s="197" t="s">
        <v>217</v>
      </c>
      <c r="H252" s="195">
        <v>44364.563125000001</v>
      </c>
      <c r="I252" s="194" t="s">
        <v>193</v>
      </c>
      <c r="J252" s="196">
        <v>1.0149999999999999</v>
      </c>
      <c r="K252" s="30">
        <f t="shared" si="7"/>
        <v>1</v>
      </c>
      <c r="L252" s="30">
        <f t="shared" si="8"/>
        <v>0</v>
      </c>
    </row>
    <row r="253" spans="5:12" ht="15" customHeight="1" x14ac:dyDescent="0.25">
      <c r="E253" s="197" t="s">
        <v>536</v>
      </c>
      <c r="F253" s="197" t="s">
        <v>276</v>
      </c>
      <c r="G253" s="197" t="s">
        <v>217</v>
      </c>
      <c r="H253" s="195">
        <v>44364.564293981479</v>
      </c>
      <c r="I253" s="194" t="s">
        <v>193</v>
      </c>
      <c r="J253" s="196">
        <v>1.079</v>
      </c>
      <c r="K253" s="30">
        <f t="shared" si="7"/>
        <v>1</v>
      </c>
      <c r="L253" s="30">
        <f t="shared" si="8"/>
        <v>0</v>
      </c>
    </row>
    <row r="254" spans="5:12" ht="15" customHeight="1" x14ac:dyDescent="0.25">
      <c r="E254" s="197" t="s">
        <v>537</v>
      </c>
      <c r="F254" s="197" t="s">
        <v>216</v>
      </c>
      <c r="G254" s="197" t="s">
        <v>217</v>
      </c>
      <c r="H254" s="195">
        <v>44364.565810185188</v>
      </c>
      <c r="I254" s="194" t="s">
        <v>193</v>
      </c>
      <c r="J254" s="196">
        <v>1.23</v>
      </c>
      <c r="K254" s="30">
        <f t="shared" ref="K254:K317" si="9">IF(OR(J254&lt;$B$12,J254="&lt; 0"),1,0)</f>
        <v>1</v>
      </c>
      <c r="L254" s="30">
        <f t="shared" ref="L254:L317" si="10">IF(K254=1,0,1)</f>
        <v>0</v>
      </c>
    </row>
    <row r="255" spans="5:12" ht="15" customHeight="1" x14ac:dyDescent="0.25">
      <c r="E255" s="197" t="s">
        <v>538</v>
      </c>
      <c r="F255" s="197" t="s">
        <v>216</v>
      </c>
      <c r="G255" s="197" t="s">
        <v>217</v>
      </c>
      <c r="H255" s="195">
        <v>44364.567858796298</v>
      </c>
      <c r="I255" s="194" t="s">
        <v>193</v>
      </c>
      <c r="J255" s="196">
        <v>0.86299999999999999</v>
      </c>
      <c r="K255" s="30">
        <f t="shared" si="9"/>
        <v>1</v>
      </c>
      <c r="L255" s="30">
        <f t="shared" si="10"/>
        <v>0</v>
      </c>
    </row>
    <row r="256" spans="5:12" ht="15" customHeight="1" x14ac:dyDescent="0.25">
      <c r="E256" s="197" t="s">
        <v>539</v>
      </c>
      <c r="F256" s="197" t="s">
        <v>216</v>
      </c>
      <c r="G256" s="197" t="s">
        <v>217</v>
      </c>
      <c r="H256" s="195">
        <v>44364.569247685184</v>
      </c>
      <c r="I256" s="194" t="s">
        <v>193</v>
      </c>
      <c r="J256" s="196">
        <v>0.88600000000000001</v>
      </c>
      <c r="K256" s="30">
        <f t="shared" si="9"/>
        <v>1</v>
      </c>
      <c r="L256" s="30">
        <f t="shared" si="10"/>
        <v>0</v>
      </c>
    </row>
    <row r="257" spans="5:12" ht="15" customHeight="1" x14ac:dyDescent="0.25">
      <c r="E257" s="197" t="s">
        <v>540</v>
      </c>
      <c r="F257" s="197" t="s">
        <v>216</v>
      </c>
      <c r="G257" s="197" t="s">
        <v>217</v>
      </c>
      <c r="H257" s="195">
        <v>44364.570277777777</v>
      </c>
      <c r="I257" s="194" t="s">
        <v>193</v>
      </c>
      <c r="J257" s="196">
        <v>0.86699999999999999</v>
      </c>
      <c r="K257" s="30">
        <f t="shared" si="9"/>
        <v>1</v>
      </c>
      <c r="L257" s="30">
        <f t="shared" si="10"/>
        <v>0</v>
      </c>
    </row>
    <row r="258" spans="5:12" ht="15" customHeight="1" x14ac:dyDescent="0.25">
      <c r="E258" s="197" t="s">
        <v>541</v>
      </c>
      <c r="F258" s="197" t="s">
        <v>216</v>
      </c>
      <c r="G258" s="197" t="s">
        <v>217</v>
      </c>
      <c r="H258" s="195">
        <v>44364.57203703704</v>
      </c>
      <c r="I258" s="194" t="s">
        <v>193</v>
      </c>
      <c r="J258" s="196">
        <v>1.113</v>
      </c>
      <c r="K258" s="30">
        <f t="shared" si="9"/>
        <v>1</v>
      </c>
      <c r="L258" s="30">
        <f t="shared" si="10"/>
        <v>0</v>
      </c>
    </row>
    <row r="259" spans="5:12" ht="15" customHeight="1" x14ac:dyDescent="0.25">
      <c r="E259" s="197" t="s">
        <v>542</v>
      </c>
      <c r="F259" s="197" t="s">
        <v>216</v>
      </c>
      <c r="G259" s="197" t="s">
        <v>217</v>
      </c>
      <c r="H259" s="195">
        <v>44375.555671296293</v>
      </c>
      <c r="I259" s="194" t="s">
        <v>193</v>
      </c>
      <c r="J259" s="196">
        <v>0.752</v>
      </c>
      <c r="K259" s="30">
        <f t="shared" si="9"/>
        <v>1</v>
      </c>
      <c r="L259" s="30">
        <f t="shared" si="10"/>
        <v>0</v>
      </c>
    </row>
    <row r="260" spans="5:12" ht="15" customHeight="1" x14ac:dyDescent="0.25">
      <c r="E260" s="197" t="s">
        <v>543</v>
      </c>
      <c r="F260" s="197" t="s">
        <v>216</v>
      </c>
      <c r="G260" s="197" t="s">
        <v>217</v>
      </c>
      <c r="H260" s="195">
        <v>44364.576053240744</v>
      </c>
      <c r="I260" s="194" t="s">
        <v>193</v>
      </c>
      <c r="J260" s="196">
        <v>0.94699999999999995</v>
      </c>
      <c r="K260" s="30">
        <f t="shared" si="9"/>
        <v>1</v>
      </c>
      <c r="L260" s="30">
        <f t="shared" si="10"/>
        <v>0</v>
      </c>
    </row>
    <row r="261" spans="5:12" ht="15" customHeight="1" x14ac:dyDescent="0.25">
      <c r="E261" s="197" t="s">
        <v>544</v>
      </c>
      <c r="F261" s="197" t="s">
        <v>216</v>
      </c>
      <c r="G261" s="197" t="s">
        <v>217</v>
      </c>
      <c r="H261" s="195">
        <v>44364.578009259261</v>
      </c>
      <c r="I261" s="194" t="s">
        <v>193</v>
      </c>
      <c r="J261" s="196">
        <v>1.0649999999999999</v>
      </c>
      <c r="K261" s="30">
        <f t="shared" si="9"/>
        <v>1</v>
      </c>
      <c r="L261" s="30">
        <f t="shared" si="10"/>
        <v>0</v>
      </c>
    </row>
    <row r="262" spans="5:12" ht="15" customHeight="1" x14ac:dyDescent="0.25">
      <c r="E262" s="197" t="s">
        <v>545</v>
      </c>
      <c r="F262" s="197" t="s">
        <v>216</v>
      </c>
      <c r="G262" s="197" t="s">
        <v>217</v>
      </c>
      <c r="H262" s="195">
        <v>44364.579733796294</v>
      </c>
      <c r="I262" s="194" t="s">
        <v>193</v>
      </c>
      <c r="J262" s="196">
        <v>0.52900000000000003</v>
      </c>
      <c r="K262" s="30">
        <f t="shared" si="9"/>
        <v>1</v>
      </c>
      <c r="L262" s="30">
        <f t="shared" si="10"/>
        <v>0</v>
      </c>
    </row>
    <row r="263" spans="5:12" ht="15" customHeight="1" x14ac:dyDescent="0.25">
      <c r="E263" s="197" t="s">
        <v>546</v>
      </c>
      <c r="F263" s="197" t="s">
        <v>216</v>
      </c>
      <c r="G263" s="197" t="s">
        <v>217</v>
      </c>
      <c r="H263" s="195">
        <v>44364.553263888891</v>
      </c>
      <c r="I263" s="194" t="s">
        <v>193</v>
      </c>
      <c r="J263" s="196">
        <v>0.749</v>
      </c>
      <c r="K263" s="30">
        <f t="shared" si="9"/>
        <v>1</v>
      </c>
      <c r="L263" s="30">
        <f t="shared" si="10"/>
        <v>0</v>
      </c>
    </row>
    <row r="264" spans="5:12" ht="15" customHeight="1" x14ac:dyDescent="0.25">
      <c r="E264" s="197" t="s">
        <v>547</v>
      </c>
      <c r="F264" s="197" t="s">
        <v>216</v>
      </c>
      <c r="G264" s="197" t="s">
        <v>217</v>
      </c>
      <c r="H264" s="195">
        <v>44364.554074074076</v>
      </c>
      <c r="I264" s="194" t="s">
        <v>193</v>
      </c>
      <c r="J264" s="196">
        <v>0.73699999999999999</v>
      </c>
      <c r="K264" s="30">
        <f t="shared" si="9"/>
        <v>1</v>
      </c>
      <c r="L264" s="30">
        <f t="shared" si="10"/>
        <v>0</v>
      </c>
    </row>
    <row r="265" spans="5:12" ht="15" customHeight="1" x14ac:dyDescent="0.25">
      <c r="E265" s="197" t="s">
        <v>548</v>
      </c>
      <c r="F265" s="197" t="s">
        <v>216</v>
      </c>
      <c r="G265" s="197" t="s">
        <v>217</v>
      </c>
      <c r="H265" s="195">
        <v>44448.572164351855</v>
      </c>
      <c r="I265" s="194" t="s">
        <v>193</v>
      </c>
      <c r="J265" s="196">
        <v>1.268</v>
      </c>
      <c r="K265" s="30">
        <f t="shared" si="9"/>
        <v>1</v>
      </c>
      <c r="L265" s="30">
        <f t="shared" si="10"/>
        <v>0</v>
      </c>
    </row>
    <row r="266" spans="5:12" ht="15" customHeight="1" x14ac:dyDescent="0.25">
      <c r="E266" s="197" t="s">
        <v>549</v>
      </c>
      <c r="F266" s="197" t="s">
        <v>216</v>
      </c>
      <c r="G266" s="197" t="s">
        <v>217</v>
      </c>
      <c r="H266" s="195">
        <v>44448.573564814818</v>
      </c>
      <c r="I266" s="194" t="s">
        <v>193</v>
      </c>
      <c r="J266" s="196">
        <v>0.95799999999999996</v>
      </c>
      <c r="K266" s="30">
        <f t="shared" si="9"/>
        <v>1</v>
      </c>
      <c r="L266" s="30">
        <f t="shared" si="10"/>
        <v>0</v>
      </c>
    </row>
    <row r="267" spans="5:12" ht="15" customHeight="1" x14ac:dyDescent="0.25">
      <c r="E267" s="197" t="s">
        <v>550</v>
      </c>
      <c r="F267" s="197" t="s">
        <v>216</v>
      </c>
      <c r="G267" s="197" t="s">
        <v>217</v>
      </c>
      <c r="H267" s="195">
        <v>44448.603252314817</v>
      </c>
      <c r="I267" s="194" t="s">
        <v>193</v>
      </c>
      <c r="J267" s="196">
        <v>1.1499999999999999</v>
      </c>
      <c r="K267" s="30">
        <f t="shared" si="9"/>
        <v>1</v>
      </c>
      <c r="L267" s="30">
        <f t="shared" si="10"/>
        <v>0</v>
      </c>
    </row>
    <row r="268" spans="5:12" ht="15" customHeight="1" x14ac:dyDescent="0.25">
      <c r="E268" s="197" t="s">
        <v>551</v>
      </c>
      <c r="F268" s="197" t="s">
        <v>216</v>
      </c>
      <c r="G268" s="197" t="s">
        <v>217</v>
      </c>
      <c r="H268" s="195">
        <v>44448.60428240741</v>
      </c>
      <c r="I268" s="194" t="s">
        <v>193</v>
      </c>
      <c r="J268" s="196">
        <v>1.2130000000000001</v>
      </c>
      <c r="K268" s="30">
        <f t="shared" si="9"/>
        <v>1</v>
      </c>
      <c r="L268" s="30">
        <f t="shared" si="10"/>
        <v>0</v>
      </c>
    </row>
    <row r="269" spans="5:12" ht="15" customHeight="1" x14ac:dyDescent="0.25">
      <c r="E269" s="197" t="s">
        <v>552</v>
      </c>
      <c r="F269" s="197" t="s">
        <v>216</v>
      </c>
      <c r="G269" s="197" t="s">
        <v>217</v>
      </c>
      <c r="H269" s="195">
        <v>44447.41034722222</v>
      </c>
      <c r="I269" s="194" t="s">
        <v>193</v>
      </c>
      <c r="J269" s="196">
        <v>0.997</v>
      </c>
      <c r="K269" s="30">
        <f t="shared" si="9"/>
        <v>1</v>
      </c>
      <c r="L269" s="30">
        <f t="shared" si="10"/>
        <v>0</v>
      </c>
    </row>
    <row r="270" spans="5:12" ht="15" customHeight="1" x14ac:dyDescent="0.25">
      <c r="E270" s="197" t="s">
        <v>553</v>
      </c>
      <c r="F270" s="197" t="s">
        <v>216</v>
      </c>
      <c r="G270" s="197" t="s">
        <v>217</v>
      </c>
      <c r="H270" s="195">
        <v>44446.649722222224</v>
      </c>
      <c r="I270" s="194" t="s">
        <v>193</v>
      </c>
      <c r="J270" s="196">
        <v>1.258</v>
      </c>
      <c r="K270" s="30">
        <f t="shared" si="9"/>
        <v>1</v>
      </c>
      <c r="L270" s="30">
        <f t="shared" si="10"/>
        <v>0</v>
      </c>
    </row>
    <row r="271" spans="5:12" ht="15" customHeight="1" x14ac:dyDescent="0.25">
      <c r="E271" s="197" t="s">
        <v>554</v>
      </c>
      <c r="F271" s="197" t="s">
        <v>216</v>
      </c>
      <c r="G271" s="197" t="s">
        <v>217</v>
      </c>
      <c r="H271" s="195">
        <v>44446.655543981484</v>
      </c>
      <c r="I271" s="194" t="s">
        <v>193</v>
      </c>
      <c r="J271" s="196">
        <v>1.319</v>
      </c>
      <c r="K271" s="30">
        <f t="shared" si="9"/>
        <v>1</v>
      </c>
      <c r="L271" s="30">
        <f t="shared" si="10"/>
        <v>0</v>
      </c>
    </row>
    <row r="272" spans="5:12" ht="15" customHeight="1" x14ac:dyDescent="0.25">
      <c r="E272" s="197" t="s">
        <v>555</v>
      </c>
      <c r="F272" s="197" t="s">
        <v>216</v>
      </c>
      <c r="G272" s="197" t="s">
        <v>217</v>
      </c>
      <c r="H272" s="195">
        <v>44447.418414351851</v>
      </c>
      <c r="I272" s="194" t="s">
        <v>193</v>
      </c>
      <c r="J272" s="196">
        <v>1.012</v>
      </c>
      <c r="K272" s="30">
        <f t="shared" si="9"/>
        <v>1</v>
      </c>
      <c r="L272" s="30">
        <f t="shared" si="10"/>
        <v>0</v>
      </c>
    </row>
    <row r="273" spans="5:12" ht="15" customHeight="1" x14ac:dyDescent="0.25">
      <c r="E273" s="197" t="s">
        <v>556</v>
      </c>
      <c r="F273" s="197" t="s">
        <v>216</v>
      </c>
      <c r="G273" s="197" t="s">
        <v>217</v>
      </c>
      <c r="H273" s="195">
        <v>44446.661990740744</v>
      </c>
      <c r="I273" s="194" t="s">
        <v>193</v>
      </c>
      <c r="J273" s="196">
        <v>1.4259999999999999</v>
      </c>
      <c r="K273" s="30">
        <f t="shared" si="9"/>
        <v>1</v>
      </c>
      <c r="L273" s="30">
        <f t="shared" si="10"/>
        <v>0</v>
      </c>
    </row>
    <row r="274" spans="5:12" ht="15" customHeight="1" x14ac:dyDescent="0.25">
      <c r="E274" s="197" t="s">
        <v>557</v>
      </c>
      <c r="F274" s="197" t="s">
        <v>216</v>
      </c>
      <c r="G274" s="197" t="s">
        <v>217</v>
      </c>
      <c r="H274" s="195">
        <v>44446.663217592592</v>
      </c>
      <c r="I274" s="194" t="s">
        <v>193</v>
      </c>
      <c r="J274" s="196">
        <v>1.43</v>
      </c>
      <c r="K274" s="30">
        <f t="shared" si="9"/>
        <v>1</v>
      </c>
      <c r="L274" s="30">
        <f t="shared" si="10"/>
        <v>0</v>
      </c>
    </row>
    <row r="275" spans="5:12" ht="15" customHeight="1" x14ac:dyDescent="0.25">
      <c r="E275" s="197" t="s">
        <v>558</v>
      </c>
      <c r="F275" s="197" t="s">
        <v>216</v>
      </c>
      <c r="G275" s="197" t="s">
        <v>217</v>
      </c>
      <c r="H275" s="195">
        <v>44446.667372685188</v>
      </c>
      <c r="I275" s="194" t="s">
        <v>193</v>
      </c>
      <c r="J275" s="196">
        <v>1.3939999999999999</v>
      </c>
      <c r="K275" s="30">
        <f t="shared" si="9"/>
        <v>1</v>
      </c>
      <c r="L275" s="30">
        <f t="shared" si="10"/>
        <v>0</v>
      </c>
    </row>
    <row r="276" spans="5:12" ht="15" customHeight="1" x14ac:dyDescent="0.25">
      <c r="E276" s="197" t="s">
        <v>559</v>
      </c>
      <c r="F276" s="197" t="s">
        <v>216</v>
      </c>
      <c r="G276" s="197" t="s">
        <v>217</v>
      </c>
      <c r="H276" s="195">
        <v>44446.66946759259</v>
      </c>
      <c r="I276" s="194" t="s">
        <v>193</v>
      </c>
      <c r="J276" s="196">
        <v>1.1659999999999999</v>
      </c>
      <c r="K276" s="30">
        <f t="shared" si="9"/>
        <v>1</v>
      </c>
      <c r="L276" s="30">
        <f t="shared" si="10"/>
        <v>0</v>
      </c>
    </row>
    <row r="277" spans="5:12" ht="15" customHeight="1" x14ac:dyDescent="0.25">
      <c r="E277" s="197" t="s">
        <v>560</v>
      </c>
      <c r="F277" s="197" t="s">
        <v>216</v>
      </c>
      <c r="G277" s="197" t="s">
        <v>217</v>
      </c>
      <c r="H277" s="195">
        <v>44446.671481481484</v>
      </c>
      <c r="I277" s="194" t="s">
        <v>193</v>
      </c>
      <c r="J277" s="196">
        <v>1.276</v>
      </c>
      <c r="K277" s="30">
        <f t="shared" si="9"/>
        <v>1</v>
      </c>
      <c r="L277" s="30">
        <f t="shared" si="10"/>
        <v>0</v>
      </c>
    </row>
    <row r="278" spans="5:12" ht="15" customHeight="1" x14ac:dyDescent="0.25">
      <c r="E278" s="197" t="s">
        <v>561</v>
      </c>
      <c r="F278" s="197" t="s">
        <v>216</v>
      </c>
      <c r="G278" s="197" t="s">
        <v>217</v>
      </c>
      <c r="H278" s="195">
        <v>44446.673171296294</v>
      </c>
      <c r="I278" s="194" t="s">
        <v>193</v>
      </c>
      <c r="J278" s="196">
        <v>1.419</v>
      </c>
      <c r="K278" s="30">
        <f t="shared" si="9"/>
        <v>1</v>
      </c>
      <c r="L278" s="30">
        <f t="shared" si="10"/>
        <v>0</v>
      </c>
    </row>
    <row r="279" spans="5:12" ht="15" customHeight="1" x14ac:dyDescent="0.25">
      <c r="E279" s="197" t="s">
        <v>562</v>
      </c>
      <c r="F279" s="197" t="s">
        <v>216</v>
      </c>
      <c r="G279" s="197" t="s">
        <v>217</v>
      </c>
      <c r="H279" s="195">
        <v>44468.554768518516</v>
      </c>
      <c r="I279" s="194" t="s">
        <v>193</v>
      </c>
      <c r="J279" s="196">
        <v>1.0189999999999999</v>
      </c>
      <c r="K279" s="30">
        <f t="shared" si="9"/>
        <v>1</v>
      </c>
      <c r="L279" s="30">
        <f t="shared" si="10"/>
        <v>0</v>
      </c>
    </row>
    <row r="280" spans="5:12" ht="15" customHeight="1" x14ac:dyDescent="0.25">
      <c r="E280" s="197" t="s">
        <v>563</v>
      </c>
      <c r="F280" s="197" t="s">
        <v>216</v>
      </c>
      <c r="G280" s="197" t="s">
        <v>217</v>
      </c>
      <c r="H280" s="195">
        <v>44468.405347222222</v>
      </c>
      <c r="I280" s="194" t="s">
        <v>193</v>
      </c>
      <c r="J280" s="196">
        <v>0.97599999999999998</v>
      </c>
      <c r="K280" s="30">
        <f t="shared" si="9"/>
        <v>1</v>
      </c>
      <c r="L280" s="30">
        <f t="shared" si="10"/>
        <v>0</v>
      </c>
    </row>
    <row r="281" spans="5:12" ht="15" customHeight="1" x14ac:dyDescent="0.25">
      <c r="E281" s="197" t="s">
        <v>564</v>
      </c>
      <c r="F281" s="197" t="s">
        <v>216</v>
      </c>
      <c r="G281" s="197" t="s">
        <v>217</v>
      </c>
      <c r="H281" s="195">
        <v>44468.406006944446</v>
      </c>
      <c r="I281" s="194" t="s">
        <v>193</v>
      </c>
      <c r="J281" s="196">
        <v>1.4119999999999999</v>
      </c>
      <c r="K281" s="30">
        <f t="shared" si="9"/>
        <v>1</v>
      </c>
      <c r="L281" s="30">
        <f t="shared" si="10"/>
        <v>0</v>
      </c>
    </row>
    <row r="282" spans="5:12" ht="15" customHeight="1" x14ac:dyDescent="0.25">
      <c r="E282" s="197" t="s">
        <v>565</v>
      </c>
      <c r="F282" s="197" t="s">
        <v>216</v>
      </c>
      <c r="G282" s="197" t="s">
        <v>217</v>
      </c>
      <c r="H282" s="195">
        <v>44468.55568287037</v>
      </c>
      <c r="I282" s="194" t="s">
        <v>193</v>
      </c>
      <c r="J282" s="196">
        <v>1.355</v>
      </c>
      <c r="K282" s="30">
        <f t="shared" si="9"/>
        <v>1</v>
      </c>
      <c r="L282" s="30">
        <f t="shared" si="10"/>
        <v>0</v>
      </c>
    </row>
    <row r="283" spans="5:12" ht="15" customHeight="1" x14ac:dyDescent="0.25">
      <c r="E283" s="197" t="s">
        <v>566</v>
      </c>
      <c r="F283" s="197" t="s">
        <v>216</v>
      </c>
      <c r="G283" s="197" t="s">
        <v>217</v>
      </c>
      <c r="H283" s="195">
        <v>44468.408460648148</v>
      </c>
      <c r="I283" s="194" t="s">
        <v>193</v>
      </c>
      <c r="J283" s="196">
        <v>1.155</v>
      </c>
      <c r="K283" s="30">
        <f t="shared" si="9"/>
        <v>1</v>
      </c>
      <c r="L283" s="30">
        <f t="shared" si="10"/>
        <v>0</v>
      </c>
    </row>
    <row r="284" spans="5:12" ht="15" customHeight="1" x14ac:dyDescent="0.25">
      <c r="E284" s="197" t="s">
        <v>567</v>
      </c>
      <c r="F284" s="197" t="s">
        <v>216</v>
      </c>
      <c r="G284" s="197" t="s">
        <v>217</v>
      </c>
      <c r="H284" s="195">
        <v>44468.411435185182</v>
      </c>
      <c r="I284" s="194" t="s">
        <v>193</v>
      </c>
      <c r="J284" s="196">
        <v>1.113</v>
      </c>
      <c r="K284" s="30">
        <f t="shared" si="9"/>
        <v>1</v>
      </c>
      <c r="L284" s="30">
        <f t="shared" si="10"/>
        <v>0</v>
      </c>
    </row>
    <row r="285" spans="5:12" ht="15" customHeight="1" x14ac:dyDescent="0.25">
      <c r="E285" s="197" t="s">
        <v>568</v>
      </c>
      <c r="F285" s="197" t="s">
        <v>216</v>
      </c>
      <c r="G285" s="197" t="s">
        <v>217</v>
      </c>
      <c r="H285" s="195">
        <v>44468.557268518518</v>
      </c>
      <c r="I285" s="194" t="s">
        <v>193</v>
      </c>
      <c r="J285" s="196">
        <v>1.032</v>
      </c>
      <c r="K285" s="30">
        <f t="shared" si="9"/>
        <v>1</v>
      </c>
      <c r="L285" s="30">
        <f t="shared" si="10"/>
        <v>0</v>
      </c>
    </row>
    <row r="286" spans="5:12" ht="15" customHeight="1" x14ac:dyDescent="0.25">
      <c r="E286" s="197" t="s">
        <v>569</v>
      </c>
      <c r="F286" s="197" t="s">
        <v>216</v>
      </c>
      <c r="G286" s="197" t="s">
        <v>217</v>
      </c>
      <c r="H286" s="195">
        <v>44468.414201388892</v>
      </c>
      <c r="I286" s="194" t="s">
        <v>193</v>
      </c>
      <c r="J286" s="196">
        <v>1.095</v>
      </c>
      <c r="K286" s="30">
        <f t="shared" si="9"/>
        <v>1</v>
      </c>
      <c r="L286" s="30">
        <f t="shared" si="10"/>
        <v>0</v>
      </c>
    </row>
    <row r="287" spans="5:12" ht="15" customHeight="1" x14ac:dyDescent="0.25">
      <c r="E287" s="197" t="s">
        <v>570</v>
      </c>
      <c r="F287" s="197" t="s">
        <v>216</v>
      </c>
      <c r="G287" s="197" t="s">
        <v>217</v>
      </c>
      <c r="H287" s="195">
        <v>44491.461747685185</v>
      </c>
      <c r="I287" s="194" t="s">
        <v>193</v>
      </c>
      <c r="J287" s="196">
        <v>1.363</v>
      </c>
      <c r="K287" s="30">
        <f t="shared" si="9"/>
        <v>1</v>
      </c>
      <c r="L287" s="30">
        <f t="shared" si="10"/>
        <v>0</v>
      </c>
    </row>
    <row r="288" spans="5:12" ht="15" customHeight="1" x14ac:dyDescent="0.25">
      <c r="E288" s="197" t="s">
        <v>571</v>
      </c>
      <c r="F288" s="197" t="s">
        <v>216</v>
      </c>
      <c r="G288" s="197" t="s">
        <v>217</v>
      </c>
      <c r="H288" s="195">
        <v>44468.494398148148</v>
      </c>
      <c r="I288" s="194" t="s">
        <v>193</v>
      </c>
      <c r="J288" s="196">
        <v>1.0960000000000001</v>
      </c>
      <c r="K288" s="30">
        <f t="shared" si="9"/>
        <v>1</v>
      </c>
      <c r="L288" s="30">
        <f t="shared" si="10"/>
        <v>0</v>
      </c>
    </row>
    <row r="289" spans="5:12" ht="15" customHeight="1" x14ac:dyDescent="0.25">
      <c r="E289" s="197" t="s">
        <v>572</v>
      </c>
      <c r="F289" s="197" t="s">
        <v>216</v>
      </c>
      <c r="G289" s="197" t="s">
        <v>217</v>
      </c>
      <c r="H289" s="195">
        <v>44469.386493055557</v>
      </c>
      <c r="I289" s="194" t="s">
        <v>193</v>
      </c>
      <c r="J289" s="196">
        <v>0.84299999999999997</v>
      </c>
      <c r="K289" s="30">
        <f t="shared" si="9"/>
        <v>1</v>
      </c>
      <c r="L289" s="30">
        <f t="shared" si="10"/>
        <v>0</v>
      </c>
    </row>
    <row r="290" spans="5:12" ht="15" customHeight="1" x14ac:dyDescent="0.25">
      <c r="E290" s="197" t="s">
        <v>573</v>
      </c>
      <c r="F290" s="197" t="s">
        <v>216</v>
      </c>
      <c r="G290" s="197" t="s">
        <v>217</v>
      </c>
      <c r="H290" s="195">
        <v>44469.392071759263</v>
      </c>
      <c r="I290" s="194" t="s">
        <v>193</v>
      </c>
      <c r="J290" s="196">
        <v>1.0920000000000001</v>
      </c>
      <c r="K290" s="30">
        <f t="shared" si="9"/>
        <v>1</v>
      </c>
      <c r="L290" s="30">
        <f t="shared" si="10"/>
        <v>0</v>
      </c>
    </row>
    <row r="291" spans="5:12" ht="15" customHeight="1" x14ac:dyDescent="0.25">
      <c r="E291" s="197" t="s">
        <v>574</v>
      </c>
      <c r="F291" s="197" t="s">
        <v>216</v>
      </c>
      <c r="G291" s="197" t="s">
        <v>217</v>
      </c>
      <c r="H291" s="195">
        <v>44469.521620370368</v>
      </c>
      <c r="I291" s="194" t="s">
        <v>193</v>
      </c>
      <c r="J291" s="196">
        <v>1.353</v>
      </c>
      <c r="K291" s="30">
        <f t="shared" si="9"/>
        <v>1</v>
      </c>
      <c r="L291" s="30">
        <f t="shared" si="10"/>
        <v>0</v>
      </c>
    </row>
    <row r="292" spans="5:12" ht="15" customHeight="1" x14ac:dyDescent="0.25">
      <c r="E292" s="197" t="s">
        <v>575</v>
      </c>
      <c r="F292" s="197" t="s">
        <v>216</v>
      </c>
      <c r="G292" s="197" t="s">
        <v>217</v>
      </c>
      <c r="H292" s="195">
        <v>44469.394629629627</v>
      </c>
      <c r="I292" s="194" t="s">
        <v>193</v>
      </c>
      <c r="J292" s="196">
        <v>0.93500000000000005</v>
      </c>
      <c r="K292" s="30">
        <f t="shared" si="9"/>
        <v>1</v>
      </c>
      <c r="L292" s="30">
        <f t="shared" si="10"/>
        <v>0</v>
      </c>
    </row>
    <row r="293" spans="5:12" ht="15" customHeight="1" x14ac:dyDescent="0.25">
      <c r="E293" s="197" t="s">
        <v>576</v>
      </c>
      <c r="F293" s="197" t="s">
        <v>216</v>
      </c>
      <c r="G293" s="197" t="s">
        <v>217</v>
      </c>
      <c r="H293" s="195">
        <v>44480.493310185186</v>
      </c>
      <c r="I293" s="194" t="s">
        <v>193</v>
      </c>
      <c r="J293" s="196">
        <v>1.2589999999999999</v>
      </c>
      <c r="K293" s="30">
        <f t="shared" si="9"/>
        <v>1</v>
      </c>
      <c r="L293" s="30">
        <f t="shared" si="10"/>
        <v>0</v>
      </c>
    </row>
    <row r="294" spans="5:12" ht="15" customHeight="1" x14ac:dyDescent="0.25">
      <c r="E294" s="197" t="s">
        <v>577</v>
      </c>
      <c r="F294" s="197" t="s">
        <v>216</v>
      </c>
      <c r="G294" s="197" t="s">
        <v>217</v>
      </c>
      <c r="H294" s="195">
        <v>44480.493680555555</v>
      </c>
      <c r="I294" s="194" t="s">
        <v>193</v>
      </c>
      <c r="J294" s="196">
        <v>1.232</v>
      </c>
      <c r="K294" s="30">
        <f t="shared" si="9"/>
        <v>1</v>
      </c>
      <c r="L294" s="30">
        <f t="shared" si="10"/>
        <v>0</v>
      </c>
    </row>
    <row r="295" spans="5:12" ht="15" customHeight="1" x14ac:dyDescent="0.25">
      <c r="E295" s="197" t="s">
        <v>578</v>
      </c>
      <c r="F295" s="197" t="s">
        <v>216</v>
      </c>
      <c r="G295" s="197" t="s">
        <v>217</v>
      </c>
      <c r="H295" s="195">
        <v>44480.495081018518</v>
      </c>
      <c r="I295" s="194" t="s">
        <v>193</v>
      </c>
      <c r="J295" s="196">
        <v>0.997</v>
      </c>
      <c r="K295" s="30">
        <f t="shared" si="9"/>
        <v>1</v>
      </c>
      <c r="L295" s="30">
        <f t="shared" si="10"/>
        <v>0</v>
      </c>
    </row>
    <row r="296" spans="5:12" ht="15" customHeight="1" x14ac:dyDescent="0.25">
      <c r="E296" s="197" t="s">
        <v>579</v>
      </c>
      <c r="F296" s="197" t="s">
        <v>216</v>
      </c>
      <c r="G296" s="197" t="s">
        <v>217</v>
      </c>
      <c r="H296" s="195">
        <v>44480.495694444442</v>
      </c>
      <c r="I296" s="194" t="s">
        <v>193</v>
      </c>
      <c r="J296" s="196">
        <v>1.046</v>
      </c>
      <c r="K296" s="30">
        <f t="shared" si="9"/>
        <v>1</v>
      </c>
      <c r="L296" s="30">
        <f t="shared" si="10"/>
        <v>0</v>
      </c>
    </row>
    <row r="297" spans="5:12" ht="15" customHeight="1" x14ac:dyDescent="0.25">
      <c r="E297" s="197" t="s">
        <v>580</v>
      </c>
      <c r="F297" s="197" t="s">
        <v>216</v>
      </c>
      <c r="G297" s="197" t="s">
        <v>217</v>
      </c>
      <c r="H297" s="195">
        <v>44480.496076388888</v>
      </c>
      <c r="I297" s="194" t="s">
        <v>193</v>
      </c>
      <c r="J297" s="196">
        <v>1.1830000000000001</v>
      </c>
      <c r="K297" s="30">
        <f t="shared" si="9"/>
        <v>1</v>
      </c>
      <c r="L297" s="30">
        <f t="shared" si="10"/>
        <v>0</v>
      </c>
    </row>
    <row r="298" spans="5:12" ht="15" customHeight="1" x14ac:dyDescent="0.25">
      <c r="E298" s="197" t="s">
        <v>581</v>
      </c>
      <c r="F298" s="197" t="s">
        <v>216</v>
      </c>
      <c r="G298" s="197" t="s">
        <v>217</v>
      </c>
      <c r="H298" s="195">
        <v>44480.496932870374</v>
      </c>
      <c r="I298" s="194" t="s">
        <v>193</v>
      </c>
      <c r="J298" s="196">
        <v>1.0780000000000001</v>
      </c>
      <c r="K298" s="30">
        <f t="shared" si="9"/>
        <v>1</v>
      </c>
      <c r="L298" s="30">
        <f t="shared" si="10"/>
        <v>0</v>
      </c>
    </row>
    <row r="299" spans="5:12" ht="15" customHeight="1" x14ac:dyDescent="0.25">
      <c r="E299" s="197" t="s">
        <v>582</v>
      </c>
      <c r="F299" s="197" t="s">
        <v>216</v>
      </c>
      <c r="G299" s="197" t="s">
        <v>217</v>
      </c>
      <c r="H299" s="195">
        <v>44480.497442129628</v>
      </c>
      <c r="I299" s="194" t="s">
        <v>193</v>
      </c>
      <c r="J299" s="196">
        <v>1.23</v>
      </c>
      <c r="K299" s="30">
        <f t="shared" si="9"/>
        <v>1</v>
      </c>
      <c r="L299" s="30">
        <f t="shared" si="10"/>
        <v>0</v>
      </c>
    </row>
    <row r="300" spans="5:12" ht="15" customHeight="1" x14ac:dyDescent="0.25">
      <c r="E300" s="197" t="s">
        <v>583</v>
      </c>
      <c r="F300" s="197" t="s">
        <v>216</v>
      </c>
      <c r="G300" s="197" t="s">
        <v>217</v>
      </c>
      <c r="H300" s="195">
        <v>44480.49827546296</v>
      </c>
      <c r="I300" s="194" t="s">
        <v>193</v>
      </c>
      <c r="J300" s="196">
        <v>1.1040000000000001</v>
      </c>
      <c r="K300" s="30">
        <f t="shared" si="9"/>
        <v>1</v>
      </c>
      <c r="L300" s="30">
        <f t="shared" si="10"/>
        <v>0</v>
      </c>
    </row>
    <row r="301" spans="5:12" ht="15" customHeight="1" x14ac:dyDescent="0.25">
      <c r="E301" s="197" t="s">
        <v>584</v>
      </c>
      <c r="F301" s="197" t="s">
        <v>216</v>
      </c>
      <c r="G301" s="197" t="s">
        <v>217</v>
      </c>
      <c r="H301" s="195">
        <v>44480.498981481483</v>
      </c>
      <c r="I301" s="194" t="s">
        <v>193</v>
      </c>
      <c r="J301" s="196">
        <v>1.1859999999999999</v>
      </c>
      <c r="K301" s="30">
        <f t="shared" si="9"/>
        <v>1</v>
      </c>
      <c r="L301" s="30">
        <f t="shared" si="10"/>
        <v>0</v>
      </c>
    </row>
    <row r="302" spans="5:12" ht="15" customHeight="1" x14ac:dyDescent="0.25">
      <c r="E302" s="197" t="s">
        <v>585</v>
      </c>
      <c r="F302" s="197" t="s">
        <v>216</v>
      </c>
      <c r="G302" s="197" t="s">
        <v>217</v>
      </c>
      <c r="H302" s="195">
        <v>44480.499189814815</v>
      </c>
      <c r="I302" s="194" t="s">
        <v>193</v>
      </c>
      <c r="J302" s="196">
        <v>1.262</v>
      </c>
      <c r="K302" s="30">
        <f t="shared" si="9"/>
        <v>1</v>
      </c>
      <c r="L302" s="30">
        <f t="shared" si="10"/>
        <v>0</v>
      </c>
    </row>
    <row r="303" spans="5:12" ht="15" customHeight="1" x14ac:dyDescent="0.25">
      <c r="E303" s="197" t="s">
        <v>586</v>
      </c>
      <c r="F303" s="197" t="s">
        <v>216</v>
      </c>
      <c r="G303" s="197" t="s">
        <v>217</v>
      </c>
      <c r="H303" s="195">
        <v>44480.499814814815</v>
      </c>
      <c r="I303" s="194" t="s">
        <v>193</v>
      </c>
      <c r="J303" s="196">
        <v>1.03</v>
      </c>
      <c r="K303" s="30">
        <f t="shared" si="9"/>
        <v>1</v>
      </c>
      <c r="L303" s="30">
        <f t="shared" si="10"/>
        <v>0</v>
      </c>
    </row>
    <row r="304" spans="5:12" ht="15" customHeight="1" x14ac:dyDescent="0.25">
      <c r="E304" s="197" t="s">
        <v>587</v>
      </c>
      <c r="F304" s="197" t="s">
        <v>216</v>
      </c>
      <c r="G304" s="197" t="s">
        <v>217</v>
      </c>
      <c r="H304" s="195">
        <v>44480.500405092593</v>
      </c>
      <c r="I304" s="194" t="s">
        <v>193</v>
      </c>
      <c r="J304" s="196">
        <v>1.33</v>
      </c>
      <c r="K304" s="30">
        <f t="shared" si="9"/>
        <v>1</v>
      </c>
      <c r="L304" s="30">
        <f t="shared" si="10"/>
        <v>0</v>
      </c>
    </row>
    <row r="305" spans="5:12" ht="15" customHeight="1" x14ac:dyDescent="0.25">
      <c r="E305" s="197" t="s">
        <v>588</v>
      </c>
      <c r="F305" s="197" t="s">
        <v>216</v>
      </c>
      <c r="G305" s="197" t="s">
        <v>217</v>
      </c>
      <c r="H305" s="195">
        <v>44480.500555555554</v>
      </c>
      <c r="I305" s="194" t="s">
        <v>193</v>
      </c>
      <c r="J305" s="196">
        <v>0.90800000000000003</v>
      </c>
      <c r="K305" s="30">
        <f t="shared" si="9"/>
        <v>1</v>
      </c>
      <c r="L305" s="30">
        <f t="shared" si="10"/>
        <v>0</v>
      </c>
    </row>
    <row r="306" spans="5:12" ht="15" customHeight="1" x14ac:dyDescent="0.25">
      <c r="E306" s="197" t="s">
        <v>589</v>
      </c>
      <c r="F306" s="197" t="s">
        <v>216</v>
      </c>
      <c r="G306" s="197" t="s">
        <v>217</v>
      </c>
      <c r="H306" s="195">
        <v>44480.501030092593</v>
      </c>
      <c r="I306" s="194" t="s">
        <v>193</v>
      </c>
      <c r="J306" s="196">
        <v>1.028</v>
      </c>
      <c r="K306" s="30">
        <f t="shared" si="9"/>
        <v>1</v>
      </c>
      <c r="L306" s="30">
        <f t="shared" si="10"/>
        <v>0</v>
      </c>
    </row>
    <row r="307" spans="5:12" ht="15" customHeight="1" x14ac:dyDescent="0.25">
      <c r="E307" s="197" t="s">
        <v>590</v>
      </c>
      <c r="F307" s="197" t="s">
        <v>216</v>
      </c>
      <c r="G307" s="197" t="s">
        <v>217</v>
      </c>
      <c r="H307" s="195">
        <v>44480.501481481479</v>
      </c>
      <c r="I307" s="194" t="s">
        <v>193</v>
      </c>
      <c r="J307" s="196">
        <v>1.119</v>
      </c>
      <c r="K307" s="30">
        <f t="shared" si="9"/>
        <v>1</v>
      </c>
      <c r="L307" s="30">
        <f t="shared" si="10"/>
        <v>0</v>
      </c>
    </row>
    <row r="308" spans="5:12" ht="15" customHeight="1" x14ac:dyDescent="0.25">
      <c r="E308" s="197" t="s">
        <v>591</v>
      </c>
      <c r="F308" s="197" t="s">
        <v>216</v>
      </c>
      <c r="G308" s="197" t="s">
        <v>217</v>
      </c>
      <c r="H308" s="195">
        <v>44480.502245370371</v>
      </c>
      <c r="I308" s="194" t="s">
        <v>193</v>
      </c>
      <c r="J308" s="196">
        <v>1.1499999999999999</v>
      </c>
      <c r="K308" s="30">
        <f t="shared" si="9"/>
        <v>1</v>
      </c>
      <c r="L308" s="30">
        <f t="shared" si="10"/>
        <v>0</v>
      </c>
    </row>
    <row r="309" spans="5:12" ht="15" customHeight="1" x14ac:dyDescent="0.25">
      <c r="E309" s="197" t="s">
        <v>592</v>
      </c>
      <c r="F309" s="197" t="s">
        <v>216</v>
      </c>
      <c r="G309" s="197" t="s">
        <v>217</v>
      </c>
      <c r="H309" s="195">
        <v>44480.502430555556</v>
      </c>
      <c r="I309" s="194" t="s">
        <v>193</v>
      </c>
      <c r="J309" s="196">
        <v>1.0389999999999999</v>
      </c>
      <c r="K309" s="30">
        <f t="shared" si="9"/>
        <v>1</v>
      </c>
      <c r="L309" s="30">
        <f t="shared" si="10"/>
        <v>0</v>
      </c>
    </row>
    <row r="310" spans="5:12" ht="15" customHeight="1" x14ac:dyDescent="0.25">
      <c r="E310" s="197" t="s">
        <v>593</v>
      </c>
      <c r="F310" s="197" t="s">
        <v>216</v>
      </c>
      <c r="G310" s="197" t="s">
        <v>217</v>
      </c>
      <c r="H310" s="195">
        <v>44480.50372685185</v>
      </c>
      <c r="I310" s="194" t="s">
        <v>193</v>
      </c>
      <c r="J310" s="196">
        <v>1.0820000000000001</v>
      </c>
      <c r="K310" s="30">
        <f t="shared" si="9"/>
        <v>1</v>
      </c>
      <c r="L310" s="30">
        <f t="shared" si="10"/>
        <v>0</v>
      </c>
    </row>
    <row r="311" spans="5:12" ht="15" customHeight="1" x14ac:dyDescent="0.25">
      <c r="E311" s="197" t="s">
        <v>594</v>
      </c>
      <c r="F311" s="197" t="s">
        <v>216</v>
      </c>
      <c r="G311" s="197" t="s">
        <v>217</v>
      </c>
      <c r="H311" s="195">
        <v>44480.503958333335</v>
      </c>
      <c r="I311" s="194" t="s">
        <v>193</v>
      </c>
      <c r="J311" s="196">
        <v>1.1299999999999999</v>
      </c>
      <c r="K311" s="30">
        <f t="shared" si="9"/>
        <v>1</v>
      </c>
      <c r="L311" s="30">
        <f t="shared" si="10"/>
        <v>0</v>
      </c>
    </row>
    <row r="312" spans="5:12" ht="15" customHeight="1" x14ac:dyDescent="0.25">
      <c r="E312" s="197" t="s">
        <v>595</v>
      </c>
      <c r="F312" s="197" t="s">
        <v>216</v>
      </c>
      <c r="G312" s="197" t="s">
        <v>217</v>
      </c>
      <c r="H312" s="195">
        <v>44480.505150462966</v>
      </c>
      <c r="I312" s="194" t="s">
        <v>193</v>
      </c>
      <c r="J312" s="196">
        <v>1.242</v>
      </c>
      <c r="K312" s="30">
        <f t="shared" si="9"/>
        <v>1</v>
      </c>
      <c r="L312" s="30">
        <f t="shared" si="10"/>
        <v>0</v>
      </c>
    </row>
    <row r="313" spans="5:12" ht="15" customHeight="1" x14ac:dyDescent="0.25">
      <c r="E313" s="197" t="s">
        <v>596</v>
      </c>
      <c r="F313" s="197" t="s">
        <v>216</v>
      </c>
      <c r="G313" s="197" t="s">
        <v>217</v>
      </c>
      <c r="H313" s="195">
        <v>44393.482546296298</v>
      </c>
      <c r="I313" s="194" t="s">
        <v>194</v>
      </c>
      <c r="J313" s="196">
        <v>1.071</v>
      </c>
      <c r="K313" s="30">
        <f t="shared" si="9"/>
        <v>1</v>
      </c>
      <c r="L313" s="30">
        <f t="shared" si="10"/>
        <v>0</v>
      </c>
    </row>
    <row r="314" spans="5:12" ht="15" customHeight="1" x14ac:dyDescent="0.25">
      <c r="E314" s="197" t="s">
        <v>597</v>
      </c>
      <c r="F314" s="197" t="s">
        <v>216</v>
      </c>
      <c r="G314" s="197" t="s">
        <v>217</v>
      </c>
      <c r="H314" s="195">
        <v>44364.556828703702</v>
      </c>
      <c r="I314" s="194" t="s">
        <v>194</v>
      </c>
      <c r="J314" s="196">
        <v>0.77800000000000002</v>
      </c>
      <c r="K314" s="30">
        <f t="shared" si="9"/>
        <v>1</v>
      </c>
      <c r="L314" s="30">
        <f t="shared" si="10"/>
        <v>0</v>
      </c>
    </row>
    <row r="315" spans="5:12" ht="15" customHeight="1" x14ac:dyDescent="0.25">
      <c r="E315" s="197" t="s">
        <v>598</v>
      </c>
      <c r="F315" s="197" t="s">
        <v>216</v>
      </c>
      <c r="G315" s="197" t="s">
        <v>217</v>
      </c>
      <c r="H315" s="195">
        <v>44364.558587962965</v>
      </c>
      <c r="I315" s="194" t="s">
        <v>194</v>
      </c>
      <c r="J315" s="196">
        <v>1.4890000000000001</v>
      </c>
      <c r="K315" s="30">
        <f t="shared" si="9"/>
        <v>1</v>
      </c>
      <c r="L315" s="30">
        <f t="shared" si="10"/>
        <v>0</v>
      </c>
    </row>
    <row r="316" spans="5:12" ht="15" customHeight="1" x14ac:dyDescent="0.25">
      <c r="E316" s="197" t="s">
        <v>599</v>
      </c>
      <c r="F316" s="197" t="s">
        <v>216</v>
      </c>
      <c r="G316" s="197" t="s">
        <v>217</v>
      </c>
      <c r="H316" s="195">
        <v>44393.484270833331</v>
      </c>
      <c r="I316" s="194" t="s">
        <v>194</v>
      </c>
      <c r="J316" s="196">
        <v>1.3</v>
      </c>
      <c r="K316" s="30">
        <f t="shared" si="9"/>
        <v>1</v>
      </c>
      <c r="L316" s="30">
        <f t="shared" si="10"/>
        <v>0</v>
      </c>
    </row>
    <row r="317" spans="5:12" ht="15" customHeight="1" x14ac:dyDescent="0.25">
      <c r="E317" s="197" t="s">
        <v>600</v>
      </c>
      <c r="F317" s="197" t="s">
        <v>216</v>
      </c>
      <c r="G317" s="197" t="s">
        <v>217</v>
      </c>
      <c r="H317" s="195">
        <v>44364.561400462961</v>
      </c>
      <c r="I317" s="194" t="s">
        <v>194</v>
      </c>
      <c r="J317" s="196">
        <v>0.85799999999999998</v>
      </c>
      <c r="K317" s="30">
        <f t="shared" si="9"/>
        <v>1</v>
      </c>
      <c r="L317" s="30">
        <f t="shared" si="10"/>
        <v>0</v>
      </c>
    </row>
    <row r="318" spans="5:12" ht="15" customHeight="1" x14ac:dyDescent="0.25">
      <c r="E318" s="197" t="s">
        <v>601</v>
      </c>
      <c r="F318" s="197" t="s">
        <v>216</v>
      </c>
      <c r="G318" s="197" t="s">
        <v>217</v>
      </c>
      <c r="H318" s="195">
        <v>44364.562337962961</v>
      </c>
      <c r="I318" s="194" t="s">
        <v>194</v>
      </c>
      <c r="J318" s="196">
        <v>0.97099999999999997</v>
      </c>
      <c r="K318" s="30">
        <f t="shared" ref="K318:K361" si="11">IF(OR(J318&lt;$B$12,J318="&lt; 0"),1,0)</f>
        <v>1</v>
      </c>
      <c r="L318" s="30">
        <f t="shared" ref="L318:L361" si="12">IF(K318=1,0,1)</f>
        <v>0</v>
      </c>
    </row>
    <row r="319" spans="5:12" ht="15" customHeight="1" x14ac:dyDescent="0.25">
      <c r="E319" s="197" t="s">
        <v>602</v>
      </c>
      <c r="F319" s="197" t="s">
        <v>216</v>
      </c>
      <c r="G319" s="197" t="s">
        <v>217</v>
      </c>
      <c r="H319" s="195">
        <v>44364.563796296294</v>
      </c>
      <c r="I319" s="194" t="s">
        <v>194</v>
      </c>
      <c r="J319" s="196">
        <v>0.91200000000000003</v>
      </c>
      <c r="K319" s="30">
        <f t="shared" si="11"/>
        <v>1</v>
      </c>
      <c r="L319" s="30">
        <f t="shared" si="12"/>
        <v>0</v>
      </c>
    </row>
    <row r="320" spans="5:12" ht="15" customHeight="1" x14ac:dyDescent="0.25">
      <c r="E320" s="197" t="s">
        <v>603</v>
      </c>
      <c r="F320" s="197" t="s">
        <v>216</v>
      </c>
      <c r="G320" s="197" t="s">
        <v>217</v>
      </c>
      <c r="H320" s="195">
        <v>44364.56486111111</v>
      </c>
      <c r="I320" s="194" t="s">
        <v>194</v>
      </c>
      <c r="J320" s="196">
        <v>0.85399999999999998</v>
      </c>
      <c r="K320" s="30">
        <f t="shared" si="11"/>
        <v>1</v>
      </c>
      <c r="L320" s="30">
        <f t="shared" si="12"/>
        <v>0</v>
      </c>
    </row>
    <row r="321" spans="5:12" ht="15" customHeight="1" x14ac:dyDescent="0.25">
      <c r="E321" s="197" t="s">
        <v>604</v>
      </c>
      <c r="F321" s="197" t="s">
        <v>216</v>
      </c>
      <c r="G321" s="197" t="s">
        <v>217</v>
      </c>
      <c r="H321" s="195">
        <v>44364.566307870373</v>
      </c>
      <c r="I321" s="194" t="s">
        <v>194</v>
      </c>
      <c r="J321" s="196">
        <v>0.94199999999999995</v>
      </c>
      <c r="K321" s="30">
        <f t="shared" si="11"/>
        <v>1</v>
      </c>
      <c r="L321" s="30">
        <f t="shared" si="12"/>
        <v>0</v>
      </c>
    </row>
    <row r="322" spans="5:12" ht="15" customHeight="1" x14ac:dyDescent="0.25">
      <c r="E322" s="197" t="s">
        <v>605</v>
      </c>
      <c r="F322" s="197" t="s">
        <v>216</v>
      </c>
      <c r="G322" s="197" t="s">
        <v>217</v>
      </c>
      <c r="H322" s="195">
        <v>44364.567129629628</v>
      </c>
      <c r="I322" s="194" t="s">
        <v>194</v>
      </c>
      <c r="J322" s="196">
        <v>0.76400000000000001</v>
      </c>
      <c r="K322" s="30">
        <f t="shared" si="11"/>
        <v>1</v>
      </c>
      <c r="L322" s="30">
        <f t="shared" si="12"/>
        <v>0</v>
      </c>
    </row>
    <row r="323" spans="5:12" ht="15" customHeight="1" x14ac:dyDescent="0.25">
      <c r="E323" s="197" t="s">
        <v>606</v>
      </c>
      <c r="F323" s="197" t="s">
        <v>216</v>
      </c>
      <c r="G323" s="197" t="s">
        <v>217</v>
      </c>
      <c r="H323" s="195">
        <v>44364.568576388891</v>
      </c>
      <c r="I323" s="194" t="s">
        <v>194</v>
      </c>
      <c r="J323" s="196">
        <v>1.125</v>
      </c>
      <c r="K323" s="30">
        <f t="shared" si="11"/>
        <v>1</v>
      </c>
      <c r="L323" s="30">
        <f t="shared" si="12"/>
        <v>0</v>
      </c>
    </row>
    <row r="324" spans="5:12" ht="15" customHeight="1" x14ac:dyDescent="0.25">
      <c r="E324" s="197" t="s">
        <v>607</v>
      </c>
      <c r="F324" s="197" t="s">
        <v>216</v>
      </c>
      <c r="G324" s="197" t="s">
        <v>217</v>
      </c>
      <c r="H324" s="195">
        <v>44364.570011574076</v>
      </c>
      <c r="I324" s="194" t="s">
        <v>194</v>
      </c>
      <c r="J324" s="196">
        <v>0.63300000000000001</v>
      </c>
      <c r="K324" s="30">
        <f t="shared" si="11"/>
        <v>1</v>
      </c>
      <c r="L324" s="30">
        <f t="shared" si="12"/>
        <v>0</v>
      </c>
    </row>
    <row r="325" spans="5:12" ht="15" customHeight="1" x14ac:dyDescent="0.25">
      <c r="E325" s="197" t="s">
        <v>608</v>
      </c>
      <c r="F325" s="197" t="s">
        <v>216</v>
      </c>
      <c r="G325" s="197" t="s">
        <v>217</v>
      </c>
      <c r="H325" s="195">
        <v>44364.570925925924</v>
      </c>
      <c r="I325" s="194" t="s">
        <v>194</v>
      </c>
      <c r="J325" s="196">
        <v>0.999</v>
      </c>
      <c r="K325" s="30">
        <f t="shared" si="11"/>
        <v>1</v>
      </c>
      <c r="L325" s="30">
        <f t="shared" si="12"/>
        <v>0</v>
      </c>
    </row>
    <row r="326" spans="5:12" ht="15" customHeight="1" x14ac:dyDescent="0.25">
      <c r="E326" s="197" t="s">
        <v>609</v>
      </c>
      <c r="F326" s="197" t="s">
        <v>216</v>
      </c>
      <c r="G326" s="197" t="s">
        <v>217</v>
      </c>
      <c r="H326" s="195">
        <v>44364.572662037041</v>
      </c>
      <c r="I326" s="194" t="s">
        <v>194</v>
      </c>
      <c r="J326" s="196">
        <v>0.79200000000000004</v>
      </c>
      <c r="K326" s="30">
        <f t="shared" si="11"/>
        <v>1</v>
      </c>
      <c r="L326" s="30">
        <f t="shared" si="12"/>
        <v>0</v>
      </c>
    </row>
    <row r="327" spans="5:12" ht="15" customHeight="1" x14ac:dyDescent="0.25">
      <c r="E327" s="197" t="s">
        <v>610</v>
      </c>
      <c r="F327" s="197" t="s">
        <v>216</v>
      </c>
      <c r="G327" s="197" t="s">
        <v>217</v>
      </c>
      <c r="H327" s="195">
        <v>44364.574155092596</v>
      </c>
      <c r="I327" s="194" t="s">
        <v>194</v>
      </c>
      <c r="J327" s="196">
        <v>0.86599999999999999</v>
      </c>
      <c r="K327" s="30">
        <f t="shared" si="11"/>
        <v>1</v>
      </c>
      <c r="L327" s="30">
        <f t="shared" si="12"/>
        <v>0</v>
      </c>
    </row>
    <row r="328" spans="5:12" ht="15" customHeight="1" x14ac:dyDescent="0.25">
      <c r="E328" s="197" t="s">
        <v>611</v>
      </c>
      <c r="F328" s="197" t="s">
        <v>216</v>
      </c>
      <c r="G328" s="197" t="s">
        <v>217</v>
      </c>
      <c r="H328" s="195">
        <v>44364.575428240743</v>
      </c>
      <c r="I328" s="194" t="s">
        <v>194</v>
      </c>
      <c r="J328" s="196">
        <v>1.038</v>
      </c>
      <c r="K328" s="30">
        <f t="shared" si="11"/>
        <v>1</v>
      </c>
      <c r="L328" s="30">
        <f t="shared" si="12"/>
        <v>0</v>
      </c>
    </row>
    <row r="329" spans="5:12" ht="15" customHeight="1" x14ac:dyDescent="0.25">
      <c r="E329" s="197" t="s">
        <v>612</v>
      </c>
      <c r="F329" s="197" t="s">
        <v>216</v>
      </c>
      <c r="G329" s="197" t="s">
        <v>217</v>
      </c>
      <c r="H329" s="195">
        <v>44364.576666666668</v>
      </c>
      <c r="I329" s="194" t="s">
        <v>194</v>
      </c>
      <c r="J329" s="196">
        <v>0.94199999999999995</v>
      </c>
      <c r="K329" s="30">
        <f t="shared" si="11"/>
        <v>1</v>
      </c>
      <c r="L329" s="30">
        <f t="shared" si="12"/>
        <v>0</v>
      </c>
    </row>
    <row r="330" spans="5:12" ht="15" customHeight="1" x14ac:dyDescent="0.25">
      <c r="E330" s="197" t="s">
        <v>613</v>
      </c>
      <c r="F330" s="197" t="s">
        <v>216</v>
      </c>
      <c r="G330" s="197" t="s">
        <v>217</v>
      </c>
      <c r="H330" s="195">
        <v>44393.48542824074</v>
      </c>
      <c r="I330" s="194" t="s">
        <v>194</v>
      </c>
      <c r="J330" s="196">
        <v>0.96799999999999997</v>
      </c>
      <c r="K330" s="30">
        <f t="shared" si="11"/>
        <v>1</v>
      </c>
      <c r="L330" s="30">
        <f t="shared" si="12"/>
        <v>0</v>
      </c>
    </row>
    <row r="331" spans="5:12" ht="15" customHeight="1" x14ac:dyDescent="0.25">
      <c r="E331" s="197" t="s">
        <v>614</v>
      </c>
      <c r="F331" s="197" t="s">
        <v>216</v>
      </c>
      <c r="G331" s="197" t="s">
        <v>217</v>
      </c>
      <c r="H331" s="195">
        <v>44375.555914351855</v>
      </c>
      <c r="I331" s="194" t="s">
        <v>194</v>
      </c>
      <c r="J331" s="196">
        <v>0.96899999999999997</v>
      </c>
      <c r="K331" s="30">
        <f t="shared" si="11"/>
        <v>1</v>
      </c>
      <c r="L331" s="30">
        <f t="shared" si="12"/>
        <v>0</v>
      </c>
    </row>
    <row r="332" spans="5:12" ht="15" customHeight="1" x14ac:dyDescent="0.25">
      <c r="E332" s="197" t="s">
        <v>615</v>
      </c>
      <c r="F332" s="197" t="s">
        <v>216</v>
      </c>
      <c r="G332" s="197" t="s">
        <v>217</v>
      </c>
      <c r="H332" s="195">
        <v>44364.553773148145</v>
      </c>
      <c r="I332" s="194" t="s">
        <v>194</v>
      </c>
      <c r="J332" s="196">
        <v>0.92400000000000004</v>
      </c>
      <c r="K332" s="30">
        <f t="shared" si="11"/>
        <v>1</v>
      </c>
      <c r="L332" s="30">
        <f t="shared" si="12"/>
        <v>0</v>
      </c>
    </row>
    <row r="333" spans="5:12" ht="15" customHeight="1" x14ac:dyDescent="0.25">
      <c r="E333" s="197" t="s">
        <v>616</v>
      </c>
      <c r="F333" s="197" t="s">
        <v>216</v>
      </c>
      <c r="G333" s="197" t="s">
        <v>217</v>
      </c>
      <c r="H333" s="195">
        <v>44448.565694444442</v>
      </c>
      <c r="I333" s="194" t="s">
        <v>194</v>
      </c>
      <c r="J333" s="196">
        <v>0.89200000000000002</v>
      </c>
      <c r="K333" s="30">
        <f t="shared" si="11"/>
        <v>1</v>
      </c>
      <c r="L333" s="30">
        <f t="shared" si="12"/>
        <v>0</v>
      </c>
    </row>
    <row r="334" spans="5:12" ht="15" customHeight="1" x14ac:dyDescent="0.25">
      <c r="E334" s="197" t="s">
        <v>617</v>
      </c>
      <c r="F334" s="197" t="s">
        <v>216</v>
      </c>
      <c r="G334" s="197" t="s">
        <v>217</v>
      </c>
      <c r="H334" s="195">
        <v>44446.641030092593</v>
      </c>
      <c r="I334" s="194" t="s">
        <v>194</v>
      </c>
      <c r="J334" s="196">
        <v>0.93799999999999994</v>
      </c>
      <c r="K334" s="30">
        <f t="shared" si="11"/>
        <v>1</v>
      </c>
      <c r="L334" s="30">
        <f t="shared" si="12"/>
        <v>0</v>
      </c>
    </row>
    <row r="335" spans="5:12" ht="15" customHeight="1" x14ac:dyDescent="0.25">
      <c r="E335" s="197" t="s">
        <v>618</v>
      </c>
      <c r="F335" s="197" t="s">
        <v>216</v>
      </c>
      <c r="G335" s="197" t="s">
        <v>217</v>
      </c>
      <c r="H335" s="195">
        <v>44446.64576388889</v>
      </c>
      <c r="I335" s="194" t="s">
        <v>194</v>
      </c>
      <c r="J335" s="196">
        <v>1.3080000000000001</v>
      </c>
      <c r="K335" s="30">
        <f t="shared" si="11"/>
        <v>1</v>
      </c>
      <c r="L335" s="30">
        <f t="shared" si="12"/>
        <v>0</v>
      </c>
    </row>
    <row r="336" spans="5:12" ht="15" customHeight="1" x14ac:dyDescent="0.25">
      <c r="E336" s="197" t="s">
        <v>619</v>
      </c>
      <c r="F336" s="197" t="s">
        <v>216</v>
      </c>
      <c r="G336" s="197" t="s">
        <v>217</v>
      </c>
      <c r="H336" s="195">
        <v>44447.409513888888</v>
      </c>
      <c r="I336" s="194" t="s">
        <v>194</v>
      </c>
      <c r="J336" s="196">
        <v>1.2749999999999999</v>
      </c>
      <c r="K336" s="30">
        <f t="shared" si="11"/>
        <v>1</v>
      </c>
      <c r="L336" s="30">
        <f t="shared" si="12"/>
        <v>0</v>
      </c>
    </row>
    <row r="337" spans="5:12" ht="15" customHeight="1" x14ac:dyDescent="0.25">
      <c r="E337" s="197" t="s">
        <v>620</v>
      </c>
      <c r="F337" s="197" t="s">
        <v>216</v>
      </c>
      <c r="G337" s="197" t="s">
        <v>217</v>
      </c>
      <c r="H337" s="195">
        <v>44446.648958333331</v>
      </c>
      <c r="I337" s="194" t="s">
        <v>194</v>
      </c>
      <c r="J337" s="196">
        <v>0.91300000000000003</v>
      </c>
      <c r="K337" s="30">
        <f t="shared" si="11"/>
        <v>1</v>
      </c>
      <c r="L337" s="30">
        <f t="shared" si="12"/>
        <v>0</v>
      </c>
    </row>
    <row r="338" spans="5:12" ht="15" customHeight="1" x14ac:dyDescent="0.25">
      <c r="E338" s="197" t="s">
        <v>621</v>
      </c>
      <c r="F338" s="197" t="s">
        <v>216</v>
      </c>
      <c r="G338" s="197" t="s">
        <v>217</v>
      </c>
      <c r="H338" s="195">
        <v>44447.412881944445</v>
      </c>
      <c r="I338" s="194" t="s">
        <v>194</v>
      </c>
      <c r="J338" s="196">
        <v>1.0860000000000001</v>
      </c>
      <c r="K338" s="30">
        <f t="shared" si="11"/>
        <v>1</v>
      </c>
      <c r="L338" s="30">
        <f t="shared" si="12"/>
        <v>0</v>
      </c>
    </row>
    <row r="339" spans="5:12" ht="15" customHeight="1" x14ac:dyDescent="0.25">
      <c r="E339" s="197" t="s">
        <v>622</v>
      </c>
      <c r="F339" s="197" t="s">
        <v>216</v>
      </c>
      <c r="G339" s="197" t="s">
        <v>217</v>
      </c>
      <c r="H339" s="195">
        <v>44446.656921296293</v>
      </c>
      <c r="I339" s="194" t="s">
        <v>194</v>
      </c>
      <c r="J339" s="196">
        <v>1.284</v>
      </c>
      <c r="K339" s="30">
        <f t="shared" si="11"/>
        <v>1</v>
      </c>
      <c r="L339" s="30">
        <f t="shared" si="12"/>
        <v>0</v>
      </c>
    </row>
    <row r="340" spans="5:12" ht="15" customHeight="1" x14ac:dyDescent="0.25">
      <c r="E340" s="197" t="s">
        <v>623</v>
      </c>
      <c r="F340" s="197" t="s">
        <v>216</v>
      </c>
      <c r="G340" s="197" t="s">
        <v>217</v>
      </c>
      <c r="H340" s="195">
        <v>44447.418958333335</v>
      </c>
      <c r="I340" s="194" t="s">
        <v>194</v>
      </c>
      <c r="J340" s="196">
        <v>1.028</v>
      </c>
      <c r="K340" s="30">
        <f t="shared" si="11"/>
        <v>1</v>
      </c>
      <c r="L340" s="30">
        <f t="shared" si="12"/>
        <v>0</v>
      </c>
    </row>
    <row r="341" spans="5:12" ht="15" customHeight="1" x14ac:dyDescent="0.25">
      <c r="E341" s="197" t="s">
        <v>624</v>
      </c>
      <c r="F341" s="197" t="s">
        <v>216</v>
      </c>
      <c r="G341" s="197" t="s">
        <v>217</v>
      </c>
      <c r="H341" s="195">
        <v>44447.420636574076</v>
      </c>
      <c r="I341" s="194" t="s">
        <v>194</v>
      </c>
      <c r="J341" s="196">
        <v>1.286</v>
      </c>
      <c r="K341" s="30">
        <f t="shared" si="11"/>
        <v>1</v>
      </c>
      <c r="L341" s="30">
        <f t="shared" si="12"/>
        <v>0</v>
      </c>
    </row>
    <row r="342" spans="5:12" ht="15" customHeight="1" x14ac:dyDescent="0.25">
      <c r="E342" s="197" t="s">
        <v>625</v>
      </c>
      <c r="F342" s="197" t="s">
        <v>216</v>
      </c>
      <c r="G342" s="197" t="s">
        <v>217</v>
      </c>
      <c r="H342" s="195">
        <v>44446.66238425926</v>
      </c>
      <c r="I342" s="194" t="s">
        <v>194</v>
      </c>
      <c r="J342" s="196">
        <v>1.248</v>
      </c>
      <c r="K342" s="30">
        <f t="shared" si="11"/>
        <v>1</v>
      </c>
      <c r="L342" s="30">
        <f t="shared" si="12"/>
        <v>0</v>
      </c>
    </row>
    <row r="343" spans="5:12" ht="15" customHeight="1" x14ac:dyDescent="0.25">
      <c r="E343" s="197" t="s">
        <v>626</v>
      </c>
      <c r="F343" s="197" t="s">
        <v>216</v>
      </c>
      <c r="G343" s="197" t="s">
        <v>217</v>
      </c>
      <c r="H343" s="195">
        <v>44447.423020833332</v>
      </c>
      <c r="I343" s="194" t="s">
        <v>194</v>
      </c>
      <c r="J343" s="196">
        <v>0.89700000000000002</v>
      </c>
      <c r="K343" s="30">
        <f t="shared" si="11"/>
        <v>1</v>
      </c>
      <c r="L343" s="30">
        <f t="shared" si="12"/>
        <v>0</v>
      </c>
    </row>
    <row r="344" spans="5:12" ht="15" customHeight="1" x14ac:dyDescent="0.25">
      <c r="E344" s="197" t="s">
        <v>627</v>
      </c>
      <c r="F344" s="197" t="s">
        <v>216</v>
      </c>
      <c r="G344" s="197" t="s">
        <v>217</v>
      </c>
      <c r="H344" s="195">
        <v>44446.665949074071</v>
      </c>
      <c r="I344" s="194" t="s">
        <v>194</v>
      </c>
      <c r="J344" s="196">
        <v>1.278</v>
      </c>
      <c r="K344" s="30">
        <f t="shared" si="11"/>
        <v>1</v>
      </c>
      <c r="L344" s="30">
        <f t="shared" si="12"/>
        <v>0</v>
      </c>
    </row>
    <row r="345" spans="5:12" ht="15" customHeight="1" x14ac:dyDescent="0.25">
      <c r="E345" s="197" t="s">
        <v>628</v>
      </c>
      <c r="F345" s="197" t="s">
        <v>216</v>
      </c>
      <c r="G345" s="197" t="s">
        <v>217</v>
      </c>
      <c r="H345" s="195">
        <v>44446.668865740743</v>
      </c>
      <c r="I345" s="194" t="s">
        <v>194</v>
      </c>
      <c r="J345" s="196">
        <v>0.84599999999999997</v>
      </c>
      <c r="K345" s="30">
        <f t="shared" si="11"/>
        <v>1</v>
      </c>
      <c r="L345" s="30">
        <f t="shared" si="12"/>
        <v>0</v>
      </c>
    </row>
    <row r="346" spans="5:12" ht="15" customHeight="1" x14ac:dyDescent="0.25">
      <c r="E346" s="197" t="s">
        <v>629</v>
      </c>
      <c r="F346" s="197" t="s">
        <v>216</v>
      </c>
      <c r="G346" s="197" t="s">
        <v>217</v>
      </c>
      <c r="H346" s="195">
        <v>44446.670185185183</v>
      </c>
      <c r="I346" s="194" t="s">
        <v>194</v>
      </c>
      <c r="J346" s="196">
        <v>1.097</v>
      </c>
      <c r="K346" s="30">
        <f t="shared" si="11"/>
        <v>1</v>
      </c>
      <c r="L346" s="30">
        <f t="shared" si="12"/>
        <v>0</v>
      </c>
    </row>
    <row r="347" spans="5:12" ht="15" customHeight="1" x14ac:dyDescent="0.25">
      <c r="E347" s="197" t="s">
        <v>630</v>
      </c>
      <c r="F347" s="197" t="s">
        <v>216</v>
      </c>
      <c r="G347" s="197" t="s">
        <v>217</v>
      </c>
      <c r="H347" s="195">
        <v>44446.672210648147</v>
      </c>
      <c r="I347" s="194" t="s">
        <v>194</v>
      </c>
      <c r="J347" s="196">
        <v>1.018</v>
      </c>
      <c r="K347" s="30">
        <f t="shared" si="11"/>
        <v>1</v>
      </c>
      <c r="L347" s="30">
        <f t="shared" si="12"/>
        <v>0</v>
      </c>
    </row>
    <row r="348" spans="5:12" ht="15" customHeight="1" x14ac:dyDescent="0.25">
      <c r="E348" s="197" t="s">
        <v>631</v>
      </c>
      <c r="F348" s="197" t="s">
        <v>216</v>
      </c>
      <c r="G348" s="197" t="s">
        <v>217</v>
      </c>
      <c r="H348" s="195">
        <v>44468.407407407409</v>
      </c>
      <c r="I348" s="194" t="s">
        <v>194</v>
      </c>
      <c r="J348" s="196">
        <v>1.333</v>
      </c>
      <c r="K348" s="30">
        <f t="shared" si="11"/>
        <v>1</v>
      </c>
      <c r="L348" s="30">
        <f t="shared" si="12"/>
        <v>0</v>
      </c>
    </row>
    <row r="349" spans="5:12" ht="15" customHeight="1" x14ac:dyDescent="0.25">
      <c r="E349" s="197" t="s">
        <v>632</v>
      </c>
      <c r="F349" s="197" t="s">
        <v>216</v>
      </c>
      <c r="G349" s="197" t="s">
        <v>217</v>
      </c>
      <c r="H349" s="195">
        <v>44468.409155092595</v>
      </c>
      <c r="I349" s="194" t="s">
        <v>194</v>
      </c>
      <c r="J349" s="196">
        <v>0.87</v>
      </c>
      <c r="K349" s="30">
        <f t="shared" si="11"/>
        <v>1</v>
      </c>
      <c r="L349" s="30">
        <f t="shared" si="12"/>
        <v>0</v>
      </c>
    </row>
    <row r="350" spans="5:12" ht="15" customHeight="1" x14ac:dyDescent="0.25">
      <c r="E350" s="197" t="s">
        <v>633</v>
      </c>
      <c r="F350" s="197" t="s">
        <v>216</v>
      </c>
      <c r="G350" s="197" t="s">
        <v>217</v>
      </c>
      <c r="H350" s="195">
        <v>44468.488587962966</v>
      </c>
      <c r="I350" s="194" t="s">
        <v>194</v>
      </c>
      <c r="J350" s="196">
        <v>0.64300000000000002</v>
      </c>
      <c r="K350" s="30">
        <f t="shared" si="11"/>
        <v>1</v>
      </c>
      <c r="L350" s="30">
        <f t="shared" si="12"/>
        <v>0</v>
      </c>
    </row>
    <row r="351" spans="5:12" ht="15" customHeight="1" x14ac:dyDescent="0.25">
      <c r="E351" s="197" t="s">
        <v>634</v>
      </c>
      <c r="F351" s="197" t="s">
        <v>216</v>
      </c>
      <c r="G351" s="197" t="s">
        <v>217</v>
      </c>
      <c r="H351" s="195">
        <v>44468.558287037034</v>
      </c>
      <c r="I351" s="194" t="s">
        <v>194</v>
      </c>
      <c r="J351" s="196">
        <v>0.89600000000000002</v>
      </c>
      <c r="K351" s="30">
        <f t="shared" si="11"/>
        <v>1</v>
      </c>
      <c r="L351" s="30">
        <f t="shared" si="12"/>
        <v>0</v>
      </c>
    </row>
    <row r="352" spans="5:12" ht="15" customHeight="1" x14ac:dyDescent="0.25">
      <c r="E352" s="197" t="s">
        <v>635</v>
      </c>
      <c r="F352" s="197" t="s">
        <v>216</v>
      </c>
      <c r="G352" s="197" t="s">
        <v>217</v>
      </c>
      <c r="H352" s="195">
        <v>44468.492025462961</v>
      </c>
      <c r="I352" s="194" t="s">
        <v>194</v>
      </c>
      <c r="J352" s="196">
        <v>1.0669999999999999</v>
      </c>
      <c r="K352" s="30">
        <f t="shared" si="11"/>
        <v>1</v>
      </c>
      <c r="L352" s="30">
        <f t="shared" si="12"/>
        <v>0</v>
      </c>
    </row>
    <row r="353" spans="5:12" ht="15" customHeight="1" x14ac:dyDescent="0.25">
      <c r="E353" s="197" t="s">
        <v>636</v>
      </c>
      <c r="F353" s="197" t="s">
        <v>216</v>
      </c>
      <c r="G353" s="197" t="s">
        <v>217</v>
      </c>
      <c r="H353" s="195">
        <v>44468.492488425924</v>
      </c>
      <c r="I353" s="194" t="s">
        <v>194</v>
      </c>
      <c r="J353" s="196">
        <v>1.18</v>
      </c>
      <c r="K353" s="30">
        <f t="shared" si="11"/>
        <v>1</v>
      </c>
      <c r="L353" s="30">
        <f t="shared" si="12"/>
        <v>0</v>
      </c>
    </row>
    <row r="354" spans="5:12" ht="15" customHeight="1" x14ac:dyDescent="0.25">
      <c r="E354" s="197" t="s">
        <v>637</v>
      </c>
      <c r="F354" s="197" t="s">
        <v>216</v>
      </c>
      <c r="G354" s="197" t="s">
        <v>217</v>
      </c>
      <c r="H354" s="195">
        <v>44468.419293981482</v>
      </c>
      <c r="I354" s="194" t="s">
        <v>194</v>
      </c>
      <c r="J354" s="196">
        <v>0.95099999999999996</v>
      </c>
      <c r="K354" s="30">
        <f t="shared" si="11"/>
        <v>1</v>
      </c>
      <c r="L354" s="30">
        <f t="shared" si="12"/>
        <v>0</v>
      </c>
    </row>
    <row r="355" spans="5:12" ht="15" customHeight="1" x14ac:dyDescent="0.25">
      <c r="E355" s="197" t="s">
        <v>638</v>
      </c>
      <c r="F355" s="197" t="s">
        <v>216</v>
      </c>
      <c r="G355" s="197" t="s">
        <v>217</v>
      </c>
      <c r="H355" s="195">
        <v>44469.516828703701</v>
      </c>
      <c r="I355" s="194" t="s">
        <v>194</v>
      </c>
      <c r="J355" s="196">
        <v>1.103</v>
      </c>
      <c r="K355" s="30">
        <f t="shared" si="11"/>
        <v>1</v>
      </c>
      <c r="L355" s="30">
        <f t="shared" si="12"/>
        <v>0</v>
      </c>
    </row>
    <row r="356" spans="5:12" ht="15" customHeight="1" x14ac:dyDescent="0.25">
      <c r="E356" s="197" t="s">
        <v>639</v>
      </c>
      <c r="F356" s="197" t="s">
        <v>216</v>
      </c>
      <c r="G356" s="197" t="s">
        <v>217</v>
      </c>
      <c r="H356" s="195">
        <v>44469.517604166664</v>
      </c>
      <c r="I356" s="194" t="s">
        <v>194</v>
      </c>
      <c r="J356" s="196">
        <v>1.036</v>
      </c>
      <c r="K356" s="30">
        <f t="shared" si="11"/>
        <v>1</v>
      </c>
      <c r="L356" s="30">
        <f t="shared" si="12"/>
        <v>0</v>
      </c>
    </row>
    <row r="357" spans="5:12" ht="15" customHeight="1" x14ac:dyDescent="0.25">
      <c r="E357" s="197" t="s">
        <v>640</v>
      </c>
      <c r="F357" s="197" t="s">
        <v>216</v>
      </c>
      <c r="G357" s="197" t="s">
        <v>217</v>
      </c>
      <c r="H357" s="195">
        <v>44469.518368055556</v>
      </c>
      <c r="I357" s="194" t="s">
        <v>194</v>
      </c>
      <c r="J357" s="196">
        <v>1.0389999999999999</v>
      </c>
      <c r="K357" s="30">
        <f t="shared" si="11"/>
        <v>1</v>
      </c>
      <c r="L357" s="30">
        <f t="shared" si="12"/>
        <v>0</v>
      </c>
    </row>
    <row r="358" spans="5:12" ht="15" customHeight="1" x14ac:dyDescent="0.25">
      <c r="E358" s="197" t="s">
        <v>641</v>
      </c>
      <c r="F358" s="197" t="s">
        <v>216</v>
      </c>
      <c r="G358" s="197" t="s">
        <v>217</v>
      </c>
      <c r="H358" s="195">
        <v>44469.39135416667</v>
      </c>
      <c r="I358" s="194" t="s">
        <v>194</v>
      </c>
      <c r="J358" s="196">
        <v>1.145</v>
      </c>
      <c r="K358" s="30">
        <f t="shared" si="11"/>
        <v>1</v>
      </c>
      <c r="L358" s="30">
        <f t="shared" si="12"/>
        <v>0</v>
      </c>
    </row>
    <row r="359" spans="5:12" ht="15" customHeight="1" x14ac:dyDescent="0.25">
      <c r="E359" s="197" t="s">
        <v>642</v>
      </c>
      <c r="F359" s="197" t="s">
        <v>216</v>
      </c>
      <c r="G359" s="197" t="s">
        <v>217</v>
      </c>
      <c r="H359" s="195">
        <v>44469.520624999997</v>
      </c>
      <c r="I359" s="194" t="s">
        <v>194</v>
      </c>
      <c r="J359" s="196">
        <v>1.169</v>
      </c>
      <c r="K359" s="30">
        <f t="shared" si="11"/>
        <v>1</v>
      </c>
      <c r="L359" s="30">
        <f t="shared" si="12"/>
        <v>0</v>
      </c>
    </row>
    <row r="360" spans="5:12" ht="15" customHeight="1" x14ac:dyDescent="0.25">
      <c r="E360" s="197" t="s">
        <v>643</v>
      </c>
      <c r="F360" s="197" t="s">
        <v>216</v>
      </c>
      <c r="G360" s="197" t="s">
        <v>217</v>
      </c>
      <c r="H360" s="195">
        <v>44469.396157407406</v>
      </c>
      <c r="I360" s="194" t="s">
        <v>194</v>
      </c>
      <c r="J360" s="196">
        <v>1.0629999999999999</v>
      </c>
      <c r="K360" s="30">
        <f t="shared" si="11"/>
        <v>1</v>
      </c>
      <c r="L360" s="30">
        <f t="shared" si="12"/>
        <v>0</v>
      </c>
    </row>
    <row r="361" spans="5:12" ht="15" customHeight="1" x14ac:dyDescent="0.25">
      <c r="E361" s="197" t="s">
        <v>644</v>
      </c>
      <c r="F361" s="197" t="s">
        <v>275</v>
      </c>
      <c r="G361" s="197" t="s">
        <v>217</v>
      </c>
      <c r="H361" s="195">
        <v>44476.524282407408</v>
      </c>
      <c r="I361" s="194" t="s">
        <v>195</v>
      </c>
      <c r="J361" s="196">
        <v>0.96899999999999997</v>
      </c>
      <c r="K361" s="30">
        <f t="shared" si="11"/>
        <v>1</v>
      </c>
      <c r="L361" s="30">
        <f t="shared" si="12"/>
        <v>0</v>
      </c>
    </row>
    <row r="362" spans="5:12" ht="15" customHeight="1" x14ac:dyDescent="0.25">
      <c r="E362" s="197" t="s">
        <v>645</v>
      </c>
      <c r="F362" s="197" t="s">
        <v>275</v>
      </c>
      <c r="G362" s="197" t="s">
        <v>217</v>
      </c>
      <c r="H362" s="195">
        <v>44476.524467592593</v>
      </c>
      <c r="I362" s="194" t="s">
        <v>195</v>
      </c>
      <c r="J362" s="28">
        <v>1.014</v>
      </c>
      <c r="K362" s="30">
        <f t="shared" ref="K362:K403" si="13">IF(OR(J362&lt;$B$12,J362="&lt; 0"),1,0)</f>
        <v>1</v>
      </c>
      <c r="L362" s="30">
        <f t="shared" ref="L362:L403" si="14">IF(K362=1,0,1)</f>
        <v>0</v>
      </c>
    </row>
    <row r="363" spans="5:12" ht="15" customHeight="1" x14ac:dyDescent="0.25">
      <c r="E363" s="197" t="s">
        <v>646</v>
      </c>
      <c r="F363" s="197" t="s">
        <v>275</v>
      </c>
      <c r="G363" s="197" t="s">
        <v>217</v>
      </c>
      <c r="H363" s="195">
        <v>44476.626689814817</v>
      </c>
      <c r="I363" s="194" t="s">
        <v>195</v>
      </c>
      <c r="J363" s="28">
        <v>1.024</v>
      </c>
      <c r="K363" s="30">
        <f t="shared" si="13"/>
        <v>1</v>
      </c>
      <c r="L363" s="30">
        <f t="shared" si="14"/>
        <v>0</v>
      </c>
    </row>
    <row r="364" spans="5:12" ht="15" customHeight="1" x14ac:dyDescent="0.25">
      <c r="E364" s="197" t="s">
        <v>647</v>
      </c>
      <c r="F364" s="197" t="s">
        <v>275</v>
      </c>
      <c r="G364" s="197" t="s">
        <v>217</v>
      </c>
      <c r="H364" s="195">
        <v>44476.626909722225</v>
      </c>
      <c r="I364" s="194" t="s">
        <v>195</v>
      </c>
      <c r="J364" s="28">
        <v>1.23</v>
      </c>
      <c r="K364" s="30">
        <f t="shared" si="13"/>
        <v>1</v>
      </c>
      <c r="L364" s="30">
        <f t="shared" si="14"/>
        <v>0</v>
      </c>
    </row>
    <row r="365" spans="5:12" ht="15" customHeight="1" x14ac:dyDescent="0.25">
      <c r="E365" s="197" t="s">
        <v>648</v>
      </c>
      <c r="F365" s="197" t="s">
        <v>275</v>
      </c>
      <c r="G365" s="197" t="s">
        <v>217</v>
      </c>
      <c r="H365" s="195">
        <v>44476.627581018518</v>
      </c>
      <c r="I365" s="194" t="s">
        <v>195</v>
      </c>
      <c r="J365" s="28">
        <v>1.0369999999999999</v>
      </c>
      <c r="K365" s="30">
        <f t="shared" si="13"/>
        <v>1</v>
      </c>
      <c r="L365" s="30">
        <f t="shared" si="14"/>
        <v>0</v>
      </c>
    </row>
    <row r="366" spans="5:12" ht="15" customHeight="1" x14ac:dyDescent="0.25">
      <c r="E366" s="197" t="s">
        <v>649</v>
      </c>
      <c r="F366" s="197" t="s">
        <v>275</v>
      </c>
      <c r="G366" s="197" t="s">
        <v>217</v>
      </c>
      <c r="H366" s="195">
        <v>44476.627974537034</v>
      </c>
      <c r="I366" s="194" t="s">
        <v>195</v>
      </c>
      <c r="J366" s="28">
        <v>1.256</v>
      </c>
      <c r="K366" s="30">
        <f t="shared" si="13"/>
        <v>1</v>
      </c>
      <c r="L366" s="30">
        <f t="shared" si="14"/>
        <v>0</v>
      </c>
    </row>
    <row r="367" spans="5:12" ht="15" customHeight="1" x14ac:dyDescent="0.25">
      <c r="E367" s="197" t="s">
        <v>650</v>
      </c>
      <c r="F367" s="197" t="s">
        <v>275</v>
      </c>
      <c r="G367" s="197" t="s">
        <v>217</v>
      </c>
      <c r="H367" s="195">
        <v>44476.628194444442</v>
      </c>
      <c r="I367" s="194" t="s">
        <v>195</v>
      </c>
      <c r="J367" s="28">
        <v>0.97399999999999998</v>
      </c>
      <c r="K367" s="30">
        <f t="shared" si="13"/>
        <v>1</v>
      </c>
      <c r="L367" s="30">
        <f t="shared" si="14"/>
        <v>0</v>
      </c>
    </row>
    <row r="368" spans="5:12" ht="15" customHeight="1" x14ac:dyDescent="0.25">
      <c r="E368" s="197" t="s">
        <v>651</v>
      </c>
      <c r="F368" s="197" t="s">
        <v>275</v>
      </c>
      <c r="G368" s="197" t="s">
        <v>217</v>
      </c>
      <c r="H368" s="195">
        <v>44476.628611111111</v>
      </c>
      <c r="I368" s="194" t="s">
        <v>195</v>
      </c>
      <c r="J368" s="28">
        <v>1.2769999999999999</v>
      </c>
      <c r="K368" s="30">
        <f t="shared" si="13"/>
        <v>1</v>
      </c>
      <c r="L368" s="30">
        <f t="shared" si="14"/>
        <v>0</v>
      </c>
    </row>
    <row r="369" spans="5:12" ht="15" customHeight="1" x14ac:dyDescent="0.25">
      <c r="E369" s="197" t="s">
        <v>652</v>
      </c>
      <c r="F369" s="197" t="s">
        <v>275</v>
      </c>
      <c r="G369" s="197" t="s">
        <v>217</v>
      </c>
      <c r="H369" s="195">
        <v>44476.62903935185</v>
      </c>
      <c r="I369" s="194" t="s">
        <v>195</v>
      </c>
      <c r="J369" s="28">
        <v>1.0609999999999999</v>
      </c>
      <c r="K369" s="30">
        <f t="shared" si="13"/>
        <v>1</v>
      </c>
      <c r="L369" s="30">
        <f t="shared" si="14"/>
        <v>0</v>
      </c>
    </row>
    <row r="370" spans="5:12" ht="15" customHeight="1" x14ac:dyDescent="0.25">
      <c r="E370" s="197" t="s">
        <v>653</v>
      </c>
      <c r="F370" s="197" t="s">
        <v>275</v>
      </c>
      <c r="G370" s="197" t="s">
        <v>217</v>
      </c>
      <c r="H370" s="195">
        <v>44476.629421296297</v>
      </c>
      <c r="I370" s="194" t="s">
        <v>195</v>
      </c>
      <c r="J370" s="28">
        <v>1.2070000000000001</v>
      </c>
      <c r="K370" s="30">
        <f t="shared" si="13"/>
        <v>1</v>
      </c>
      <c r="L370" s="30">
        <f t="shared" si="14"/>
        <v>0</v>
      </c>
    </row>
    <row r="371" spans="5:12" ht="15" customHeight="1" x14ac:dyDescent="0.25">
      <c r="E371" s="197" t="s">
        <v>654</v>
      </c>
      <c r="F371" s="197" t="s">
        <v>275</v>
      </c>
      <c r="G371" s="197" t="s">
        <v>217</v>
      </c>
      <c r="H371" s="195">
        <v>44476.629953703705</v>
      </c>
      <c r="I371" s="194" t="s">
        <v>195</v>
      </c>
      <c r="J371" s="28">
        <v>1.5249999999999999</v>
      </c>
      <c r="K371" s="30">
        <f t="shared" si="13"/>
        <v>1</v>
      </c>
      <c r="L371" s="30">
        <f t="shared" si="14"/>
        <v>0</v>
      </c>
    </row>
    <row r="372" spans="5:12" ht="15" customHeight="1" x14ac:dyDescent="0.25">
      <c r="E372" s="197" t="s">
        <v>655</v>
      </c>
      <c r="F372" s="197" t="s">
        <v>275</v>
      </c>
      <c r="G372" s="197" t="s">
        <v>217</v>
      </c>
      <c r="H372" s="195">
        <v>44476.630335648151</v>
      </c>
      <c r="I372" s="194" t="s">
        <v>195</v>
      </c>
      <c r="J372" s="28">
        <v>1.337</v>
      </c>
      <c r="K372" s="30">
        <f t="shared" si="13"/>
        <v>1</v>
      </c>
      <c r="L372" s="30">
        <f t="shared" si="14"/>
        <v>0</v>
      </c>
    </row>
    <row r="373" spans="5:12" ht="15" customHeight="1" x14ac:dyDescent="0.25">
      <c r="E373" s="197" t="s">
        <v>656</v>
      </c>
      <c r="F373" s="197" t="s">
        <v>275</v>
      </c>
      <c r="G373" s="197" t="s">
        <v>217</v>
      </c>
      <c r="H373" s="195">
        <v>44476.630509259259</v>
      </c>
      <c r="I373" s="194" t="s">
        <v>195</v>
      </c>
      <c r="J373" s="28">
        <v>1.3440000000000001</v>
      </c>
      <c r="K373" s="30">
        <f t="shared" si="13"/>
        <v>1</v>
      </c>
      <c r="L373" s="30">
        <f t="shared" si="14"/>
        <v>0</v>
      </c>
    </row>
    <row r="374" spans="5:12" ht="15" customHeight="1" x14ac:dyDescent="0.25">
      <c r="E374" s="197" t="s">
        <v>657</v>
      </c>
      <c r="F374" s="197" t="s">
        <v>275</v>
      </c>
      <c r="G374" s="197" t="s">
        <v>217</v>
      </c>
      <c r="H374" s="195">
        <v>44476.525069444448</v>
      </c>
      <c r="I374" s="194" t="s">
        <v>195</v>
      </c>
      <c r="J374" s="28">
        <v>1.444</v>
      </c>
      <c r="K374" s="30">
        <f t="shared" si="13"/>
        <v>1</v>
      </c>
      <c r="L374" s="30">
        <f t="shared" si="14"/>
        <v>0</v>
      </c>
    </row>
    <row r="375" spans="5:12" ht="15" customHeight="1" x14ac:dyDescent="0.25">
      <c r="E375" s="197" t="s">
        <v>658</v>
      </c>
      <c r="F375" s="197" t="s">
        <v>275</v>
      </c>
      <c r="G375" s="197" t="s">
        <v>217</v>
      </c>
      <c r="H375" s="195">
        <v>44476.52548611111</v>
      </c>
      <c r="I375" s="194" t="s">
        <v>195</v>
      </c>
      <c r="J375" s="28">
        <v>1.6819999999999999</v>
      </c>
      <c r="K375" s="30">
        <f t="shared" si="13"/>
        <v>1</v>
      </c>
      <c r="L375" s="30">
        <f t="shared" si="14"/>
        <v>0</v>
      </c>
    </row>
    <row r="376" spans="5:12" ht="15" customHeight="1" x14ac:dyDescent="0.25">
      <c r="E376" s="197" t="s">
        <v>659</v>
      </c>
      <c r="F376" s="197" t="s">
        <v>275</v>
      </c>
      <c r="G376" s="197" t="s">
        <v>217</v>
      </c>
      <c r="H376" s="195">
        <v>44476.630914351852</v>
      </c>
      <c r="I376" s="194" t="s">
        <v>195</v>
      </c>
      <c r="J376" s="28">
        <v>1.5209999999999999</v>
      </c>
      <c r="K376" s="30">
        <f t="shared" si="13"/>
        <v>1</v>
      </c>
      <c r="L376" s="30">
        <f t="shared" si="14"/>
        <v>0</v>
      </c>
    </row>
    <row r="377" spans="5:12" ht="15" customHeight="1" x14ac:dyDescent="0.25">
      <c r="E377" s="197" t="s">
        <v>660</v>
      </c>
      <c r="F377" s="197" t="s">
        <v>275</v>
      </c>
      <c r="G377" s="197" t="s">
        <v>217</v>
      </c>
      <c r="H377" s="195">
        <v>44476.631678240738</v>
      </c>
      <c r="I377" s="194" t="s">
        <v>195</v>
      </c>
      <c r="J377" s="28">
        <v>1.53</v>
      </c>
      <c r="K377" s="30">
        <f t="shared" si="13"/>
        <v>1</v>
      </c>
      <c r="L377" s="30">
        <f t="shared" si="14"/>
        <v>0</v>
      </c>
    </row>
    <row r="378" spans="5:12" ht="15" customHeight="1" x14ac:dyDescent="0.25">
      <c r="E378" s="197" t="s">
        <v>661</v>
      </c>
      <c r="F378" s="197" t="s">
        <v>275</v>
      </c>
      <c r="G378" s="197" t="s">
        <v>217</v>
      </c>
      <c r="H378" s="195">
        <v>44476.631979166668</v>
      </c>
      <c r="I378" s="194" t="s">
        <v>195</v>
      </c>
      <c r="J378" s="28">
        <v>1.72</v>
      </c>
      <c r="K378" s="30">
        <f t="shared" si="13"/>
        <v>1</v>
      </c>
      <c r="L378" s="30">
        <f t="shared" si="14"/>
        <v>0</v>
      </c>
    </row>
    <row r="379" spans="5:12" ht="15" customHeight="1" x14ac:dyDescent="0.25">
      <c r="E379" s="197" t="s">
        <v>662</v>
      </c>
      <c r="F379" s="197" t="s">
        <v>275</v>
      </c>
      <c r="G379" s="197" t="s">
        <v>217</v>
      </c>
      <c r="H379" s="195">
        <v>44476.632395833331</v>
      </c>
      <c r="I379" s="194" t="s">
        <v>195</v>
      </c>
      <c r="J379" s="28">
        <v>1.1359999999999999</v>
      </c>
      <c r="K379" s="30">
        <f t="shared" si="13"/>
        <v>1</v>
      </c>
      <c r="L379" s="30">
        <f t="shared" si="14"/>
        <v>0</v>
      </c>
    </row>
    <row r="380" spans="5:12" ht="15" customHeight="1" x14ac:dyDescent="0.25">
      <c r="E380" s="197" t="s">
        <v>663</v>
      </c>
      <c r="F380" s="197" t="s">
        <v>275</v>
      </c>
      <c r="G380" s="197" t="s">
        <v>217</v>
      </c>
      <c r="H380" s="195">
        <v>44476.632777777777</v>
      </c>
      <c r="I380" s="194" t="s">
        <v>195</v>
      </c>
      <c r="J380" s="28">
        <v>1.466</v>
      </c>
      <c r="K380" s="30">
        <f t="shared" si="13"/>
        <v>1</v>
      </c>
      <c r="L380" s="30">
        <f t="shared" si="14"/>
        <v>0</v>
      </c>
    </row>
    <row r="381" spans="5:12" ht="15" customHeight="1" x14ac:dyDescent="0.25">
      <c r="E381" s="197" t="s">
        <v>664</v>
      </c>
      <c r="F381" s="197" t="s">
        <v>275</v>
      </c>
      <c r="G381" s="197" t="s">
        <v>217</v>
      </c>
      <c r="H381" s="195">
        <v>44477.414409722223</v>
      </c>
      <c r="I381" s="194" t="s">
        <v>195</v>
      </c>
      <c r="J381" s="28">
        <v>1.5629999999999999</v>
      </c>
      <c r="K381" s="30">
        <f t="shared" si="13"/>
        <v>1</v>
      </c>
      <c r="L381" s="30">
        <f t="shared" si="14"/>
        <v>0</v>
      </c>
    </row>
    <row r="382" spans="5:12" ht="15" customHeight="1" x14ac:dyDescent="0.25">
      <c r="E382" s="197" t="s">
        <v>665</v>
      </c>
      <c r="F382" s="197" t="s">
        <v>275</v>
      </c>
      <c r="G382" s="197" t="s">
        <v>217</v>
      </c>
      <c r="H382" s="195">
        <v>44477.414803240739</v>
      </c>
      <c r="I382" s="194" t="s">
        <v>195</v>
      </c>
      <c r="J382" s="28">
        <v>1.55</v>
      </c>
      <c r="K382" s="30">
        <f t="shared" si="13"/>
        <v>1</v>
      </c>
      <c r="L382" s="30">
        <f t="shared" si="14"/>
        <v>0</v>
      </c>
    </row>
    <row r="383" spans="5:12" ht="15" customHeight="1" x14ac:dyDescent="0.25">
      <c r="E383" s="197" t="s">
        <v>666</v>
      </c>
      <c r="F383" s="197" t="s">
        <v>275</v>
      </c>
      <c r="G383" s="197" t="s">
        <v>217</v>
      </c>
      <c r="H383" s="195">
        <v>44477.415625000001</v>
      </c>
      <c r="I383" s="194" t="s">
        <v>195</v>
      </c>
      <c r="J383" s="28">
        <v>1.52</v>
      </c>
      <c r="K383" s="30">
        <f t="shared" si="13"/>
        <v>1</v>
      </c>
      <c r="L383" s="30">
        <f t="shared" si="14"/>
        <v>0</v>
      </c>
    </row>
    <row r="384" spans="5:12" ht="15" customHeight="1" x14ac:dyDescent="0.25">
      <c r="E384" s="197" t="s">
        <v>667</v>
      </c>
      <c r="F384" s="197" t="s">
        <v>277</v>
      </c>
      <c r="G384" s="197" t="s">
        <v>217</v>
      </c>
      <c r="H384" s="195">
        <v>44483.598298611112</v>
      </c>
      <c r="I384" s="194" t="s">
        <v>195</v>
      </c>
      <c r="J384" s="28">
        <v>0.98599999999999999</v>
      </c>
      <c r="K384" s="30">
        <f t="shared" si="13"/>
        <v>1</v>
      </c>
      <c r="L384" s="30">
        <f t="shared" si="14"/>
        <v>0</v>
      </c>
    </row>
    <row r="385" spans="5:12" ht="15" customHeight="1" x14ac:dyDescent="0.25">
      <c r="E385" s="197" t="s">
        <v>668</v>
      </c>
      <c r="F385" s="197" t="s">
        <v>275</v>
      </c>
      <c r="G385" s="197" t="s">
        <v>217</v>
      </c>
      <c r="H385" s="195">
        <v>44477.416377314818</v>
      </c>
      <c r="I385" s="194" t="s">
        <v>195</v>
      </c>
      <c r="J385" s="28">
        <v>1.427</v>
      </c>
      <c r="K385" s="30">
        <f t="shared" si="13"/>
        <v>1</v>
      </c>
      <c r="L385" s="30">
        <f t="shared" si="14"/>
        <v>0</v>
      </c>
    </row>
    <row r="386" spans="5:12" ht="15" customHeight="1" x14ac:dyDescent="0.25">
      <c r="E386" s="197" t="s">
        <v>669</v>
      </c>
      <c r="F386" s="197" t="s">
        <v>275</v>
      </c>
      <c r="G386" s="197" t="s">
        <v>217</v>
      </c>
      <c r="H386" s="195">
        <v>44477.416574074072</v>
      </c>
      <c r="I386" s="194" t="s">
        <v>195</v>
      </c>
      <c r="J386" s="28">
        <v>1.403</v>
      </c>
      <c r="K386" s="30">
        <f t="shared" si="13"/>
        <v>1</v>
      </c>
      <c r="L386" s="30">
        <f t="shared" si="14"/>
        <v>0</v>
      </c>
    </row>
    <row r="387" spans="5:12" ht="15" customHeight="1" x14ac:dyDescent="0.25">
      <c r="E387" s="197" t="s">
        <v>670</v>
      </c>
      <c r="F387" s="197" t="s">
        <v>275</v>
      </c>
      <c r="G387" s="197" t="s">
        <v>217</v>
      </c>
      <c r="H387" s="195">
        <v>44477.417037037034</v>
      </c>
      <c r="I387" s="194" t="s">
        <v>195</v>
      </c>
      <c r="J387" s="28">
        <v>1.5209999999999999</v>
      </c>
      <c r="K387" s="30">
        <f t="shared" si="13"/>
        <v>1</v>
      </c>
      <c r="L387" s="30">
        <f t="shared" si="14"/>
        <v>0</v>
      </c>
    </row>
    <row r="388" spans="5:12" ht="15" customHeight="1" x14ac:dyDescent="0.25">
      <c r="E388" s="197" t="s">
        <v>671</v>
      </c>
      <c r="F388" s="197" t="s">
        <v>275</v>
      </c>
      <c r="G388" s="197" t="s">
        <v>217</v>
      </c>
      <c r="H388" s="195">
        <v>44477.41747685185</v>
      </c>
      <c r="I388" s="194" t="s">
        <v>195</v>
      </c>
      <c r="J388" s="28">
        <v>1.4319999999999999</v>
      </c>
      <c r="K388" s="30">
        <f t="shared" si="13"/>
        <v>1</v>
      </c>
      <c r="L388" s="30">
        <f t="shared" si="14"/>
        <v>0</v>
      </c>
    </row>
    <row r="389" spans="5:12" ht="15" customHeight="1" x14ac:dyDescent="0.25">
      <c r="E389" s="197" t="s">
        <v>672</v>
      </c>
      <c r="F389" s="197" t="s">
        <v>275</v>
      </c>
      <c r="G389" s="197" t="s">
        <v>217</v>
      </c>
      <c r="H389" s="195">
        <v>44477.41778935185</v>
      </c>
      <c r="I389" s="194" t="s">
        <v>195</v>
      </c>
      <c r="J389" s="28">
        <v>1.331</v>
      </c>
      <c r="K389" s="30">
        <f t="shared" si="13"/>
        <v>1</v>
      </c>
      <c r="L389" s="30">
        <f t="shared" si="14"/>
        <v>0</v>
      </c>
    </row>
    <row r="390" spans="5:12" ht="15" customHeight="1" x14ac:dyDescent="0.25">
      <c r="E390" s="197" t="s">
        <v>673</v>
      </c>
      <c r="F390" s="197" t="s">
        <v>275</v>
      </c>
      <c r="G390" s="197" t="s">
        <v>217</v>
      </c>
      <c r="H390" s="195">
        <v>44477.417974537035</v>
      </c>
      <c r="I390" s="194" t="s">
        <v>195</v>
      </c>
      <c r="J390" s="28">
        <v>1.6930000000000001</v>
      </c>
      <c r="K390" s="30">
        <f t="shared" si="13"/>
        <v>1</v>
      </c>
      <c r="L390" s="30">
        <f t="shared" si="14"/>
        <v>0</v>
      </c>
    </row>
    <row r="391" spans="5:12" ht="15" customHeight="1" x14ac:dyDescent="0.25">
      <c r="E391" s="197" t="s">
        <v>674</v>
      </c>
      <c r="F391" s="197" t="s">
        <v>275</v>
      </c>
      <c r="G391" s="197" t="s">
        <v>217</v>
      </c>
      <c r="H391" s="195">
        <v>44477.418344907404</v>
      </c>
      <c r="I391" s="194" t="s">
        <v>195</v>
      </c>
      <c r="J391" s="28">
        <v>1.637</v>
      </c>
      <c r="K391" s="30">
        <f t="shared" si="13"/>
        <v>1</v>
      </c>
      <c r="L391" s="30">
        <f t="shared" si="14"/>
        <v>0</v>
      </c>
    </row>
    <row r="392" spans="5:12" ht="15" customHeight="1" x14ac:dyDescent="0.25">
      <c r="E392" s="197" t="s">
        <v>675</v>
      </c>
      <c r="F392" s="197" t="s">
        <v>275</v>
      </c>
      <c r="G392" s="197" t="s">
        <v>217</v>
      </c>
      <c r="H392" s="195">
        <v>44477.418912037036</v>
      </c>
      <c r="I392" s="194" t="s">
        <v>195</v>
      </c>
      <c r="J392" s="28">
        <v>1.456</v>
      </c>
      <c r="K392" s="30">
        <f t="shared" si="13"/>
        <v>1</v>
      </c>
      <c r="L392" s="30">
        <f t="shared" si="14"/>
        <v>0</v>
      </c>
    </row>
    <row r="393" spans="5:12" ht="15" customHeight="1" x14ac:dyDescent="0.25">
      <c r="E393" s="197" t="s">
        <v>676</v>
      </c>
      <c r="F393" s="197" t="s">
        <v>275</v>
      </c>
      <c r="G393" s="197" t="s">
        <v>217</v>
      </c>
      <c r="H393" s="195">
        <v>44477.419224537036</v>
      </c>
      <c r="I393" s="194" t="s">
        <v>195</v>
      </c>
      <c r="J393" s="28">
        <v>1.069</v>
      </c>
      <c r="K393" s="30">
        <f t="shared" si="13"/>
        <v>1</v>
      </c>
      <c r="L393" s="30">
        <f t="shared" si="14"/>
        <v>0</v>
      </c>
    </row>
    <row r="394" spans="5:12" ht="15" customHeight="1" x14ac:dyDescent="0.25">
      <c r="E394" s="197" t="s">
        <v>677</v>
      </c>
      <c r="F394" s="197" t="s">
        <v>275</v>
      </c>
      <c r="G394" s="197" t="s">
        <v>217</v>
      </c>
      <c r="H394" s="195">
        <v>44477.420671296299</v>
      </c>
      <c r="I394" s="194" t="s">
        <v>195</v>
      </c>
      <c r="J394" s="28">
        <v>1.347</v>
      </c>
      <c r="K394" s="30">
        <f t="shared" si="13"/>
        <v>1</v>
      </c>
      <c r="L394" s="30">
        <f t="shared" si="14"/>
        <v>0</v>
      </c>
    </row>
    <row r="395" spans="5:12" ht="15" customHeight="1" x14ac:dyDescent="0.25">
      <c r="E395" s="197" t="s">
        <v>678</v>
      </c>
      <c r="F395" s="197" t="s">
        <v>275</v>
      </c>
      <c r="G395" s="197" t="s">
        <v>217</v>
      </c>
      <c r="H395" s="195">
        <v>44477.421180555553</v>
      </c>
      <c r="I395" s="194" t="s">
        <v>195</v>
      </c>
      <c r="J395" s="28">
        <v>1.321</v>
      </c>
      <c r="K395" s="30">
        <f t="shared" si="13"/>
        <v>1</v>
      </c>
      <c r="L395" s="30">
        <f t="shared" si="14"/>
        <v>0</v>
      </c>
    </row>
    <row r="396" spans="5:12" ht="15" customHeight="1" x14ac:dyDescent="0.25">
      <c r="E396" s="197" t="s">
        <v>679</v>
      </c>
      <c r="F396" s="197" t="s">
        <v>275</v>
      </c>
      <c r="G396" s="197" t="s">
        <v>217</v>
      </c>
      <c r="H396" s="195">
        <v>44477.421736111108</v>
      </c>
      <c r="I396" s="194" t="s">
        <v>195</v>
      </c>
      <c r="J396" s="28">
        <v>1.2849999999999999</v>
      </c>
      <c r="K396" s="30">
        <f t="shared" si="13"/>
        <v>1</v>
      </c>
      <c r="L396" s="30">
        <f t="shared" si="14"/>
        <v>0</v>
      </c>
    </row>
    <row r="397" spans="5:12" ht="15" customHeight="1" x14ac:dyDescent="0.25">
      <c r="E397" s="197" t="s">
        <v>680</v>
      </c>
      <c r="F397" s="197" t="s">
        <v>275</v>
      </c>
      <c r="G397" s="197" t="s">
        <v>217</v>
      </c>
      <c r="H397" s="195">
        <v>44477.421990740739</v>
      </c>
      <c r="I397" s="194" t="s">
        <v>195</v>
      </c>
      <c r="J397" s="28">
        <v>1.31</v>
      </c>
      <c r="K397" s="30">
        <f t="shared" si="13"/>
        <v>1</v>
      </c>
      <c r="L397" s="30">
        <f t="shared" si="14"/>
        <v>0</v>
      </c>
    </row>
    <row r="398" spans="5:12" ht="15" customHeight="1" x14ac:dyDescent="0.25">
      <c r="E398" s="197" t="s">
        <v>681</v>
      </c>
      <c r="F398" s="197" t="s">
        <v>275</v>
      </c>
      <c r="G398" s="197" t="s">
        <v>217</v>
      </c>
      <c r="H398" s="195">
        <v>44477.422546296293</v>
      </c>
      <c r="I398" s="194" t="s">
        <v>195</v>
      </c>
      <c r="J398" s="28">
        <v>1.4179999999999999</v>
      </c>
      <c r="K398" s="30">
        <f t="shared" si="13"/>
        <v>1</v>
      </c>
      <c r="L398" s="30">
        <f t="shared" si="14"/>
        <v>0</v>
      </c>
    </row>
    <row r="399" spans="5:12" ht="15" customHeight="1" x14ac:dyDescent="0.25">
      <c r="E399" s="197" t="s">
        <v>682</v>
      </c>
      <c r="F399" s="197" t="s">
        <v>216</v>
      </c>
      <c r="G399" s="197" t="s">
        <v>217</v>
      </c>
      <c r="H399" s="195">
        <v>42397.460648148146</v>
      </c>
      <c r="I399" s="194" t="s">
        <v>196</v>
      </c>
      <c r="J399" s="28">
        <v>0.312</v>
      </c>
      <c r="K399" s="30">
        <f t="shared" si="13"/>
        <v>1</v>
      </c>
      <c r="L399" s="30">
        <f t="shared" si="14"/>
        <v>0</v>
      </c>
    </row>
    <row r="400" spans="5:12" ht="15" customHeight="1" x14ac:dyDescent="0.25">
      <c r="E400" s="197" t="s">
        <v>683</v>
      </c>
      <c r="F400" s="197" t="s">
        <v>278</v>
      </c>
      <c r="G400" s="197" t="s">
        <v>217</v>
      </c>
      <c r="H400" s="195">
        <v>42530.322199074071</v>
      </c>
      <c r="I400" s="194" t="s">
        <v>196</v>
      </c>
      <c r="J400" s="28">
        <v>0.54500000000000004</v>
      </c>
      <c r="K400" s="30">
        <f t="shared" si="13"/>
        <v>1</v>
      </c>
      <c r="L400" s="30">
        <f t="shared" si="14"/>
        <v>0</v>
      </c>
    </row>
    <row r="401" spans="5:12" ht="15" customHeight="1" x14ac:dyDescent="0.25">
      <c r="E401" s="197" t="s">
        <v>684</v>
      </c>
      <c r="F401" s="197" t="s">
        <v>216</v>
      </c>
      <c r="G401" s="197" t="s">
        <v>217</v>
      </c>
      <c r="H401" s="195">
        <v>42299.668240740742</v>
      </c>
      <c r="I401" s="194" t="s">
        <v>196</v>
      </c>
      <c r="J401" s="28" t="s">
        <v>197</v>
      </c>
      <c r="K401" s="30">
        <f t="shared" si="13"/>
        <v>1</v>
      </c>
      <c r="L401" s="30">
        <f t="shared" si="14"/>
        <v>0</v>
      </c>
    </row>
    <row r="402" spans="5:12" ht="15" customHeight="1" x14ac:dyDescent="0.25">
      <c r="E402" s="197" t="s">
        <v>685</v>
      </c>
      <c r="F402" s="197" t="s">
        <v>278</v>
      </c>
      <c r="G402" s="197" t="s">
        <v>217</v>
      </c>
      <c r="H402" s="195">
        <v>42306.711643518516</v>
      </c>
      <c r="I402" s="194" t="s">
        <v>196</v>
      </c>
      <c r="J402" s="28">
        <v>0.4</v>
      </c>
      <c r="K402" s="30">
        <f t="shared" si="13"/>
        <v>1</v>
      </c>
      <c r="L402" s="30">
        <f t="shared" si="14"/>
        <v>0</v>
      </c>
    </row>
    <row r="403" spans="5:12" ht="15" customHeight="1" x14ac:dyDescent="0.25">
      <c r="E403" s="197" t="s">
        <v>686</v>
      </c>
      <c r="F403" s="197" t="s">
        <v>278</v>
      </c>
      <c r="G403" s="197" t="s">
        <v>217</v>
      </c>
      <c r="H403" s="195">
        <v>42306.713171296295</v>
      </c>
      <c r="I403" s="194" t="s">
        <v>196</v>
      </c>
      <c r="J403" s="28">
        <v>0.22500000000000001</v>
      </c>
      <c r="K403" s="30">
        <f t="shared" si="13"/>
        <v>1</v>
      </c>
      <c r="L403" s="30">
        <f t="shared" si="14"/>
        <v>0</v>
      </c>
    </row>
    <row r="404" spans="5:12" ht="15" customHeight="1" x14ac:dyDescent="0.25">
      <c r="E404" s="197" t="s">
        <v>687</v>
      </c>
      <c r="F404" s="197" t="s">
        <v>216</v>
      </c>
      <c r="G404" s="197" t="s">
        <v>217</v>
      </c>
      <c r="H404" s="195">
        <v>42397.462685185186</v>
      </c>
      <c r="I404" s="194" t="s">
        <v>196</v>
      </c>
      <c r="J404" s="28">
        <v>0.26300000000000001</v>
      </c>
      <c r="K404" s="30">
        <f t="shared" ref="K404:K467" si="15">IF(OR(J404&lt;$B$12,J404="&lt; 0"),1,0)</f>
        <v>1</v>
      </c>
      <c r="L404" s="30">
        <f t="shared" ref="L404:L467" si="16">IF(K404=1,0,1)</f>
        <v>0</v>
      </c>
    </row>
    <row r="405" spans="5:12" ht="15" customHeight="1" x14ac:dyDescent="0.25">
      <c r="E405" s="197" t="s">
        <v>688</v>
      </c>
      <c r="F405" s="197" t="s">
        <v>216</v>
      </c>
      <c r="G405" s="197" t="s">
        <v>217</v>
      </c>
      <c r="H405" s="195">
        <v>42398.686805555553</v>
      </c>
      <c r="I405" s="194" t="s">
        <v>196</v>
      </c>
      <c r="J405" s="28">
        <v>0.246</v>
      </c>
      <c r="K405" s="30">
        <f t="shared" si="15"/>
        <v>1</v>
      </c>
      <c r="L405" s="30">
        <f t="shared" si="16"/>
        <v>0</v>
      </c>
    </row>
    <row r="406" spans="5:12" ht="15" customHeight="1" x14ac:dyDescent="0.25">
      <c r="E406" s="197" t="s">
        <v>689</v>
      </c>
      <c r="F406" s="197" t="s">
        <v>216</v>
      </c>
      <c r="G406" s="197" t="s">
        <v>217</v>
      </c>
      <c r="H406" s="195">
        <v>42398.687951388885</v>
      </c>
      <c r="I406" s="194" t="s">
        <v>196</v>
      </c>
      <c r="J406" s="28">
        <v>0.49099999999999999</v>
      </c>
      <c r="K406" s="30">
        <f t="shared" si="15"/>
        <v>1</v>
      </c>
      <c r="L406" s="30">
        <f t="shared" si="16"/>
        <v>0</v>
      </c>
    </row>
    <row r="407" spans="5:12" ht="15" customHeight="1" x14ac:dyDescent="0.25">
      <c r="E407" s="197" t="s">
        <v>690</v>
      </c>
      <c r="F407" s="197" t="s">
        <v>216</v>
      </c>
      <c r="G407" s="197" t="s">
        <v>217</v>
      </c>
      <c r="H407" s="195">
        <v>42423.731261574074</v>
      </c>
      <c r="I407" s="194" t="s">
        <v>196</v>
      </c>
      <c r="J407" s="28">
        <v>0.41299999999999998</v>
      </c>
      <c r="K407" s="30">
        <f t="shared" si="15"/>
        <v>1</v>
      </c>
      <c r="L407" s="30">
        <f t="shared" si="16"/>
        <v>0</v>
      </c>
    </row>
    <row r="408" spans="5:12" ht="15" customHeight="1" x14ac:dyDescent="0.25">
      <c r="E408" s="197" t="s">
        <v>691</v>
      </c>
      <c r="F408" s="197" t="s">
        <v>216</v>
      </c>
      <c r="G408" s="197" t="s">
        <v>217</v>
      </c>
      <c r="H408" s="195">
        <v>42423.734571759262</v>
      </c>
      <c r="I408" s="194" t="s">
        <v>196</v>
      </c>
      <c r="J408" s="28">
        <v>0.46899999999999997</v>
      </c>
      <c r="K408" s="30">
        <f t="shared" si="15"/>
        <v>1</v>
      </c>
      <c r="L408" s="30">
        <f t="shared" si="16"/>
        <v>0</v>
      </c>
    </row>
    <row r="409" spans="5:12" ht="15" customHeight="1" x14ac:dyDescent="0.25">
      <c r="E409" s="197" t="s">
        <v>692</v>
      </c>
      <c r="F409" s="197" t="s">
        <v>216</v>
      </c>
      <c r="G409" s="197" t="s">
        <v>217</v>
      </c>
      <c r="H409" s="195">
        <v>42412.574363425927</v>
      </c>
      <c r="I409" s="194" t="s">
        <v>198</v>
      </c>
      <c r="J409" s="28">
        <v>0.59299999999999997</v>
      </c>
      <c r="K409" s="30">
        <f t="shared" si="15"/>
        <v>1</v>
      </c>
      <c r="L409" s="30">
        <f t="shared" si="16"/>
        <v>0</v>
      </c>
    </row>
    <row r="410" spans="5:12" ht="15" customHeight="1" x14ac:dyDescent="0.25">
      <c r="E410" s="197" t="s">
        <v>693</v>
      </c>
      <c r="F410" s="197" t="s">
        <v>279</v>
      </c>
      <c r="G410" s="197" t="s">
        <v>217</v>
      </c>
      <c r="H410" s="195">
        <v>42508.317777777775</v>
      </c>
      <c r="I410" s="194" t="s">
        <v>198</v>
      </c>
      <c r="J410" s="28">
        <v>0.21</v>
      </c>
      <c r="K410" s="30">
        <f t="shared" si="15"/>
        <v>1</v>
      </c>
      <c r="L410" s="30">
        <f t="shared" si="16"/>
        <v>0</v>
      </c>
    </row>
    <row r="411" spans="5:12" ht="15" customHeight="1" x14ac:dyDescent="0.25">
      <c r="E411" s="197" t="s">
        <v>694</v>
      </c>
      <c r="F411" s="197" t="s">
        <v>279</v>
      </c>
      <c r="G411" s="197" t="s">
        <v>217</v>
      </c>
      <c r="H411" s="195">
        <v>42625.41988425926</v>
      </c>
      <c r="I411" s="194" t="s">
        <v>198</v>
      </c>
      <c r="J411" s="28">
        <v>0.45</v>
      </c>
      <c r="K411" s="30">
        <f t="shared" si="15"/>
        <v>1</v>
      </c>
      <c r="L411" s="30">
        <f t="shared" si="16"/>
        <v>0</v>
      </c>
    </row>
    <row r="412" spans="5:12" ht="15" customHeight="1" x14ac:dyDescent="0.25">
      <c r="E412" s="197" t="s">
        <v>695</v>
      </c>
      <c r="F412" s="197" t="s">
        <v>216</v>
      </c>
      <c r="G412" s="197" t="s">
        <v>217</v>
      </c>
      <c r="H412" s="195">
        <v>42412.571377314816</v>
      </c>
      <c r="I412" s="194" t="s">
        <v>198</v>
      </c>
      <c r="J412" s="28">
        <v>0.27600000000000002</v>
      </c>
      <c r="K412" s="30">
        <f t="shared" si="15"/>
        <v>1</v>
      </c>
      <c r="L412" s="30">
        <f t="shared" si="16"/>
        <v>0</v>
      </c>
    </row>
    <row r="413" spans="5:12" ht="15" customHeight="1" x14ac:dyDescent="0.25">
      <c r="E413" s="197" t="s">
        <v>696</v>
      </c>
      <c r="F413" s="197" t="s">
        <v>216</v>
      </c>
      <c r="G413" s="197" t="s">
        <v>217</v>
      </c>
      <c r="H413" s="195">
        <v>42416.606504629628</v>
      </c>
      <c r="I413" s="194" t="s">
        <v>199</v>
      </c>
      <c r="J413" s="28">
        <v>0.33500000000000002</v>
      </c>
      <c r="K413" s="30">
        <f t="shared" si="15"/>
        <v>1</v>
      </c>
      <c r="L413" s="30">
        <f t="shared" si="16"/>
        <v>0</v>
      </c>
    </row>
    <row r="414" spans="5:12" ht="15" customHeight="1" x14ac:dyDescent="0.25">
      <c r="E414" s="197" t="s">
        <v>697</v>
      </c>
      <c r="F414" s="197" t="s">
        <v>279</v>
      </c>
      <c r="G414" s="197" t="s">
        <v>217</v>
      </c>
      <c r="H414" s="195">
        <v>42395.699212962965</v>
      </c>
      <c r="I414" s="194" t="s">
        <v>200</v>
      </c>
      <c r="J414" s="28">
        <v>0.96</v>
      </c>
      <c r="K414" s="30">
        <f t="shared" si="15"/>
        <v>1</v>
      </c>
      <c r="L414" s="30">
        <f t="shared" si="16"/>
        <v>0</v>
      </c>
    </row>
    <row r="415" spans="5:12" ht="15" customHeight="1" x14ac:dyDescent="0.25">
      <c r="E415" s="197" t="s">
        <v>698</v>
      </c>
      <c r="F415" s="197" t="s">
        <v>279</v>
      </c>
      <c r="G415" s="197" t="s">
        <v>217</v>
      </c>
      <c r="H415" s="195">
        <v>42640.551446759258</v>
      </c>
      <c r="I415" s="194" t="s">
        <v>200</v>
      </c>
      <c r="J415" s="28">
        <v>0.20200000000000001</v>
      </c>
      <c r="K415" s="30">
        <f t="shared" si="15"/>
        <v>1</v>
      </c>
      <c r="L415" s="30">
        <f t="shared" si="16"/>
        <v>0</v>
      </c>
    </row>
    <row r="416" spans="5:12" ht="15" customHeight="1" x14ac:dyDescent="0.25">
      <c r="E416" s="197" t="s">
        <v>699</v>
      </c>
      <c r="F416" s="197" t="s">
        <v>279</v>
      </c>
      <c r="G416" s="197" t="s">
        <v>217</v>
      </c>
      <c r="H416" s="195">
        <v>42508.426712962966</v>
      </c>
      <c r="I416" s="194" t="s">
        <v>200</v>
      </c>
      <c r="J416" s="28">
        <v>0.224</v>
      </c>
      <c r="K416" s="30">
        <f t="shared" si="15"/>
        <v>1</v>
      </c>
      <c r="L416" s="30">
        <f t="shared" si="16"/>
        <v>0</v>
      </c>
    </row>
    <row r="417" spans="5:12" ht="15" customHeight="1" x14ac:dyDescent="0.25">
      <c r="E417" s="197" t="s">
        <v>700</v>
      </c>
      <c r="F417" s="197" t="s">
        <v>279</v>
      </c>
      <c r="G417" s="197" t="s">
        <v>217</v>
      </c>
      <c r="H417" s="195">
        <v>42585.575069444443</v>
      </c>
      <c r="I417" s="194" t="s">
        <v>200</v>
      </c>
      <c r="J417" s="28">
        <v>0.36399999999999999</v>
      </c>
      <c r="K417" s="30">
        <f t="shared" si="15"/>
        <v>1</v>
      </c>
      <c r="L417" s="30">
        <f t="shared" si="16"/>
        <v>0</v>
      </c>
    </row>
    <row r="418" spans="5:12" ht="15" customHeight="1" x14ac:dyDescent="0.25">
      <c r="E418" s="197" t="s">
        <v>701</v>
      </c>
      <c r="F418" s="197" t="s">
        <v>279</v>
      </c>
      <c r="G418" s="197" t="s">
        <v>217</v>
      </c>
      <c r="H418" s="195">
        <v>43280.321574074071</v>
      </c>
      <c r="I418" s="194" t="s">
        <v>200</v>
      </c>
      <c r="J418" s="28">
        <v>0.39900000000000002</v>
      </c>
      <c r="K418" s="30">
        <f t="shared" si="15"/>
        <v>1</v>
      </c>
      <c r="L418" s="30">
        <f t="shared" si="16"/>
        <v>0</v>
      </c>
    </row>
    <row r="419" spans="5:12" ht="15" customHeight="1" x14ac:dyDescent="0.25">
      <c r="E419" s="197" t="s">
        <v>702</v>
      </c>
      <c r="F419" s="197" t="s">
        <v>216</v>
      </c>
      <c r="G419" s="197" t="s">
        <v>217</v>
      </c>
      <c r="H419" s="195">
        <v>42417.48814814815</v>
      </c>
      <c r="I419" s="194" t="s">
        <v>201</v>
      </c>
      <c r="J419" s="28">
        <v>0.69799999999999995</v>
      </c>
      <c r="K419" s="30">
        <f t="shared" si="15"/>
        <v>1</v>
      </c>
      <c r="L419" s="30">
        <f t="shared" si="16"/>
        <v>0</v>
      </c>
    </row>
    <row r="420" spans="5:12" ht="15" customHeight="1" x14ac:dyDescent="0.25">
      <c r="E420" s="197" t="s">
        <v>703</v>
      </c>
      <c r="F420" s="197" t="s">
        <v>279</v>
      </c>
      <c r="G420" s="197" t="s">
        <v>217</v>
      </c>
      <c r="H420" s="195">
        <v>42507.507754629631</v>
      </c>
      <c r="I420" s="194" t="s">
        <v>201</v>
      </c>
      <c r="J420" s="28">
        <v>0.42099999999999999</v>
      </c>
      <c r="K420" s="30">
        <f t="shared" si="15"/>
        <v>1</v>
      </c>
      <c r="L420" s="30">
        <f t="shared" si="16"/>
        <v>0</v>
      </c>
    </row>
    <row r="421" spans="5:12" ht="15" customHeight="1" x14ac:dyDescent="0.25">
      <c r="E421" s="197" t="s">
        <v>704</v>
      </c>
      <c r="F421" s="197" t="s">
        <v>279</v>
      </c>
      <c r="G421" s="197" t="s">
        <v>217</v>
      </c>
      <c r="H421" s="195">
        <v>42507.513553240744</v>
      </c>
      <c r="I421" s="194" t="s">
        <v>201</v>
      </c>
      <c r="J421" s="28">
        <v>0.68600000000000005</v>
      </c>
      <c r="K421" s="30">
        <f t="shared" si="15"/>
        <v>1</v>
      </c>
      <c r="L421" s="30">
        <f t="shared" si="16"/>
        <v>0</v>
      </c>
    </row>
    <row r="422" spans="5:12" ht="15" customHeight="1" x14ac:dyDescent="0.25">
      <c r="E422" s="197" t="s">
        <v>705</v>
      </c>
      <c r="F422" s="197" t="s">
        <v>279</v>
      </c>
      <c r="G422" s="197" t="s">
        <v>217</v>
      </c>
      <c r="H422" s="195">
        <v>42684.354675925926</v>
      </c>
      <c r="I422" s="194" t="s">
        <v>201</v>
      </c>
      <c r="J422" s="28">
        <v>0.55700000000000005</v>
      </c>
      <c r="K422" s="30">
        <f t="shared" si="15"/>
        <v>1</v>
      </c>
      <c r="L422" s="30">
        <f t="shared" si="16"/>
        <v>0</v>
      </c>
    </row>
    <row r="423" spans="5:12" ht="15" customHeight="1" x14ac:dyDescent="0.25">
      <c r="E423" s="197" t="s">
        <v>706</v>
      </c>
      <c r="F423" s="197" t="s">
        <v>280</v>
      </c>
      <c r="G423" s="197" t="s">
        <v>217</v>
      </c>
      <c r="H423" s="195">
        <v>43803.434942129628</v>
      </c>
      <c r="I423" s="194" t="s">
        <v>201</v>
      </c>
      <c r="J423" s="28">
        <v>0.314</v>
      </c>
      <c r="K423" s="30">
        <f t="shared" si="15"/>
        <v>1</v>
      </c>
      <c r="L423" s="30">
        <f t="shared" si="16"/>
        <v>0</v>
      </c>
    </row>
    <row r="424" spans="5:12" ht="15" customHeight="1" x14ac:dyDescent="0.25">
      <c r="E424" s="197" t="s">
        <v>707</v>
      </c>
      <c r="F424" s="197" t="s">
        <v>281</v>
      </c>
      <c r="G424" s="197" t="s">
        <v>217</v>
      </c>
      <c r="H424" s="195">
        <v>42713.358495370368</v>
      </c>
      <c r="I424" s="194" t="s">
        <v>202</v>
      </c>
      <c r="J424" s="28">
        <v>0.53400000000000003</v>
      </c>
      <c r="K424" s="30">
        <f t="shared" si="15"/>
        <v>1</v>
      </c>
      <c r="L424" s="30">
        <f t="shared" si="16"/>
        <v>0</v>
      </c>
    </row>
    <row r="425" spans="5:12" ht="15" customHeight="1" x14ac:dyDescent="0.25">
      <c r="E425" s="197" t="s">
        <v>708</v>
      </c>
      <c r="F425" s="197" t="s">
        <v>282</v>
      </c>
      <c r="G425" s="197" t="s">
        <v>217</v>
      </c>
      <c r="H425" s="195">
        <v>43004.296736111108</v>
      </c>
      <c r="I425" s="194" t="s">
        <v>202</v>
      </c>
      <c r="J425" s="28">
        <v>0.63900000000000001</v>
      </c>
      <c r="K425" s="30">
        <f t="shared" si="15"/>
        <v>1</v>
      </c>
      <c r="L425" s="30">
        <f t="shared" si="16"/>
        <v>0</v>
      </c>
    </row>
    <row r="426" spans="5:12" ht="15" customHeight="1" x14ac:dyDescent="0.25">
      <c r="E426" s="197" t="s">
        <v>709</v>
      </c>
      <c r="F426" s="197" t="s">
        <v>275</v>
      </c>
      <c r="G426" s="197" t="s">
        <v>217</v>
      </c>
      <c r="H426" s="195">
        <v>43118.460925925923</v>
      </c>
      <c r="I426" s="194" t="s">
        <v>202</v>
      </c>
      <c r="J426" s="28">
        <v>0.51200000000000001</v>
      </c>
      <c r="K426" s="30">
        <f t="shared" si="15"/>
        <v>1</v>
      </c>
      <c r="L426" s="30">
        <f t="shared" si="16"/>
        <v>0</v>
      </c>
    </row>
    <row r="427" spans="5:12" ht="15" customHeight="1" x14ac:dyDescent="0.25">
      <c r="E427" s="197" t="s">
        <v>710</v>
      </c>
      <c r="F427" s="197" t="s">
        <v>279</v>
      </c>
      <c r="G427" s="197" t="s">
        <v>217</v>
      </c>
      <c r="H427" s="195">
        <v>43760.551527777781</v>
      </c>
      <c r="I427" s="194" t="s">
        <v>202</v>
      </c>
      <c r="J427" s="28">
        <v>0.40200000000000002</v>
      </c>
      <c r="K427" s="30">
        <f t="shared" si="15"/>
        <v>1</v>
      </c>
      <c r="L427" s="30">
        <f t="shared" si="16"/>
        <v>0</v>
      </c>
    </row>
    <row r="428" spans="5:12" ht="15" customHeight="1" x14ac:dyDescent="0.25">
      <c r="E428" s="197" t="s">
        <v>711</v>
      </c>
      <c r="F428" s="197" t="s">
        <v>216</v>
      </c>
      <c r="G428" s="197" t="s">
        <v>283</v>
      </c>
      <c r="H428" s="195">
        <v>44173.39644675926</v>
      </c>
      <c r="I428" s="194" t="s">
        <v>203</v>
      </c>
      <c r="J428" s="28">
        <v>0.67500000000000004</v>
      </c>
      <c r="K428" s="30">
        <f t="shared" si="15"/>
        <v>1</v>
      </c>
      <c r="L428" s="30">
        <f t="shared" si="16"/>
        <v>0</v>
      </c>
    </row>
    <row r="429" spans="5:12" ht="15" customHeight="1" x14ac:dyDescent="0.25">
      <c r="E429" s="197" t="s">
        <v>712</v>
      </c>
      <c r="F429" s="197" t="s">
        <v>279</v>
      </c>
      <c r="G429" s="197" t="s">
        <v>217</v>
      </c>
      <c r="H429" s="195">
        <v>42409.597870370373</v>
      </c>
      <c r="I429" s="194" t="s">
        <v>204</v>
      </c>
      <c r="J429" s="28">
        <v>0.66400000000000003</v>
      </c>
      <c r="K429" s="30">
        <f t="shared" si="15"/>
        <v>1</v>
      </c>
      <c r="L429" s="30">
        <f t="shared" si="16"/>
        <v>0</v>
      </c>
    </row>
    <row r="430" spans="5:12" ht="15" customHeight="1" x14ac:dyDescent="0.25">
      <c r="E430" s="197" t="s">
        <v>713</v>
      </c>
      <c r="F430" s="197" t="s">
        <v>281</v>
      </c>
      <c r="G430" s="197" t="s">
        <v>217</v>
      </c>
      <c r="H430" s="195">
        <v>42732.388680555552</v>
      </c>
      <c r="I430" s="194" t="s">
        <v>204</v>
      </c>
      <c r="J430" s="28">
        <v>0.442</v>
      </c>
      <c r="K430" s="30">
        <f t="shared" si="15"/>
        <v>1</v>
      </c>
      <c r="L430" s="30">
        <f t="shared" si="16"/>
        <v>0</v>
      </c>
    </row>
    <row r="431" spans="5:12" ht="15" customHeight="1" x14ac:dyDescent="0.25">
      <c r="E431" s="197" t="s">
        <v>714</v>
      </c>
      <c r="F431" s="197" t="s">
        <v>279</v>
      </c>
      <c r="G431" s="197" t="s">
        <v>217</v>
      </c>
      <c r="H431" s="195">
        <v>43172.482569444444</v>
      </c>
      <c r="I431" s="194" t="s">
        <v>204</v>
      </c>
      <c r="J431" s="28">
        <v>0.70099999999999996</v>
      </c>
      <c r="K431" s="30">
        <f t="shared" si="15"/>
        <v>1</v>
      </c>
      <c r="L431" s="30">
        <f t="shared" si="16"/>
        <v>0</v>
      </c>
    </row>
    <row r="432" spans="5:12" ht="15" customHeight="1" x14ac:dyDescent="0.25">
      <c r="E432" s="197" t="s">
        <v>715</v>
      </c>
      <c r="F432" s="197" t="s">
        <v>279</v>
      </c>
      <c r="G432" s="197" t="s">
        <v>217</v>
      </c>
      <c r="H432" s="195">
        <v>43760.553055555552</v>
      </c>
      <c r="I432" s="194" t="s">
        <v>204</v>
      </c>
      <c r="J432" s="28">
        <v>0.41499999999999998</v>
      </c>
      <c r="K432" s="30">
        <f t="shared" si="15"/>
        <v>1</v>
      </c>
      <c r="L432" s="30">
        <f t="shared" si="16"/>
        <v>0</v>
      </c>
    </row>
    <row r="433" spans="5:12" ht="15" customHeight="1" x14ac:dyDescent="0.25">
      <c r="E433" s="197" t="s">
        <v>716</v>
      </c>
      <c r="F433" s="197" t="s">
        <v>216</v>
      </c>
      <c r="G433" s="197" t="s">
        <v>217</v>
      </c>
      <c r="H433" s="195">
        <v>43788.660879629628</v>
      </c>
      <c r="I433" s="194" t="s">
        <v>204</v>
      </c>
      <c r="J433" s="28">
        <v>0.34599999999999997</v>
      </c>
      <c r="K433" s="30">
        <f t="shared" si="15"/>
        <v>1</v>
      </c>
      <c r="L433" s="30">
        <f t="shared" si="16"/>
        <v>0</v>
      </c>
    </row>
    <row r="434" spans="5:12" ht="15" customHeight="1" x14ac:dyDescent="0.25">
      <c r="E434" s="197" t="s">
        <v>717</v>
      </c>
      <c r="F434" s="197" t="s">
        <v>279</v>
      </c>
      <c r="G434" s="197" t="s">
        <v>217</v>
      </c>
      <c r="H434" s="195">
        <v>42395.697430555556</v>
      </c>
      <c r="I434" s="194" t="s">
        <v>205</v>
      </c>
      <c r="J434" s="28">
        <v>5.2999999999999999E-2</v>
      </c>
      <c r="K434" s="30">
        <f t="shared" si="15"/>
        <v>1</v>
      </c>
      <c r="L434" s="30">
        <f t="shared" si="16"/>
        <v>0</v>
      </c>
    </row>
    <row r="435" spans="5:12" ht="15" customHeight="1" x14ac:dyDescent="0.25">
      <c r="E435" s="197" t="s">
        <v>718</v>
      </c>
      <c r="F435" s="197" t="s">
        <v>278</v>
      </c>
      <c r="G435" s="197" t="s">
        <v>217</v>
      </c>
      <c r="H435" s="195">
        <v>42565.310983796298</v>
      </c>
      <c r="I435" s="194" t="s">
        <v>205</v>
      </c>
      <c r="J435" s="28">
        <v>0.41399999999999998</v>
      </c>
      <c r="K435" s="30">
        <f t="shared" si="15"/>
        <v>1</v>
      </c>
      <c r="L435" s="30">
        <f t="shared" si="16"/>
        <v>0</v>
      </c>
    </row>
    <row r="436" spans="5:12" ht="15" customHeight="1" x14ac:dyDescent="0.25">
      <c r="E436" s="197" t="s">
        <v>719</v>
      </c>
      <c r="F436" s="197" t="s">
        <v>279</v>
      </c>
      <c r="G436" s="197" t="s">
        <v>217</v>
      </c>
      <c r="H436" s="195">
        <v>43172.47865740741</v>
      </c>
      <c r="I436" s="194" t="s">
        <v>205</v>
      </c>
      <c r="J436" s="28">
        <v>0.26100000000000001</v>
      </c>
      <c r="K436" s="30">
        <f t="shared" si="15"/>
        <v>1</v>
      </c>
      <c r="L436" s="30">
        <f t="shared" si="16"/>
        <v>0</v>
      </c>
    </row>
    <row r="437" spans="5:12" ht="15" customHeight="1" x14ac:dyDescent="0.25">
      <c r="E437" s="197" t="s">
        <v>720</v>
      </c>
      <c r="F437" s="197" t="s">
        <v>279</v>
      </c>
      <c r="G437" s="197" t="s">
        <v>217</v>
      </c>
      <c r="H437" s="195">
        <v>42215.336724537039</v>
      </c>
      <c r="I437" s="194" t="s">
        <v>205</v>
      </c>
      <c r="J437" s="28">
        <v>0.311</v>
      </c>
      <c r="K437" s="30">
        <f t="shared" si="15"/>
        <v>1</v>
      </c>
      <c r="L437" s="30">
        <f t="shared" si="16"/>
        <v>0</v>
      </c>
    </row>
    <row r="438" spans="5:12" ht="15" customHeight="1" x14ac:dyDescent="0.25">
      <c r="E438" s="197" t="s">
        <v>721</v>
      </c>
      <c r="F438" s="197" t="s">
        <v>279</v>
      </c>
      <c r="G438" s="197" t="s">
        <v>217</v>
      </c>
      <c r="H438" s="195">
        <v>42186.484050925923</v>
      </c>
      <c r="I438" s="194" t="s">
        <v>205</v>
      </c>
      <c r="J438" s="28">
        <v>0.159</v>
      </c>
      <c r="K438" s="30">
        <f t="shared" si="15"/>
        <v>1</v>
      </c>
      <c r="L438" s="30">
        <f t="shared" si="16"/>
        <v>0</v>
      </c>
    </row>
    <row r="439" spans="5:12" ht="15" customHeight="1" x14ac:dyDescent="0.25">
      <c r="E439" s="197" t="s">
        <v>722</v>
      </c>
      <c r="F439" s="197" t="s">
        <v>278</v>
      </c>
      <c r="G439" s="197" t="s">
        <v>217</v>
      </c>
      <c r="H439" s="195">
        <v>42199.407592592594</v>
      </c>
      <c r="I439" s="194" t="s">
        <v>205</v>
      </c>
      <c r="J439" s="28">
        <v>0.221</v>
      </c>
      <c r="K439" s="30">
        <f t="shared" si="15"/>
        <v>1</v>
      </c>
      <c r="L439" s="30">
        <f t="shared" si="16"/>
        <v>0</v>
      </c>
    </row>
    <row r="440" spans="5:12" ht="15" customHeight="1" x14ac:dyDescent="0.25">
      <c r="E440" s="197" t="s">
        <v>723</v>
      </c>
      <c r="F440" s="197" t="s">
        <v>278</v>
      </c>
      <c r="G440" s="197" t="s">
        <v>217</v>
      </c>
      <c r="H440" s="195">
        <v>42298.328680555554</v>
      </c>
      <c r="I440" s="194" t="s">
        <v>205</v>
      </c>
      <c r="J440" s="28">
        <v>0.32300000000000001</v>
      </c>
      <c r="K440" s="30">
        <f t="shared" si="15"/>
        <v>1</v>
      </c>
      <c r="L440" s="30">
        <f t="shared" si="16"/>
        <v>0</v>
      </c>
    </row>
    <row r="441" spans="5:12" ht="15" customHeight="1" x14ac:dyDescent="0.25">
      <c r="E441" s="197" t="s">
        <v>724</v>
      </c>
      <c r="F441" s="197" t="s">
        <v>278</v>
      </c>
      <c r="G441" s="197" t="s">
        <v>217</v>
      </c>
      <c r="H441" s="195">
        <v>42306.705671296295</v>
      </c>
      <c r="I441" s="194" t="s">
        <v>205</v>
      </c>
      <c r="J441" s="28">
        <v>0.28899999999999998</v>
      </c>
      <c r="K441" s="30">
        <f t="shared" si="15"/>
        <v>1</v>
      </c>
      <c r="L441" s="30">
        <f t="shared" si="16"/>
        <v>0</v>
      </c>
    </row>
    <row r="442" spans="5:12" ht="15" customHeight="1" x14ac:dyDescent="0.25">
      <c r="E442" s="197" t="s">
        <v>725</v>
      </c>
      <c r="F442" s="197" t="s">
        <v>278</v>
      </c>
      <c r="G442" s="197" t="s">
        <v>217</v>
      </c>
      <c r="H442" s="195">
        <v>42306.710046296299</v>
      </c>
      <c r="I442" s="194" t="s">
        <v>205</v>
      </c>
      <c r="J442" s="28">
        <v>0.30099999999999999</v>
      </c>
      <c r="K442" s="30">
        <f t="shared" si="15"/>
        <v>1</v>
      </c>
      <c r="L442" s="30">
        <f t="shared" si="16"/>
        <v>0</v>
      </c>
    </row>
    <row r="443" spans="5:12" ht="15" customHeight="1" x14ac:dyDescent="0.25">
      <c r="E443" s="197" t="s">
        <v>726</v>
      </c>
      <c r="F443" s="197" t="s">
        <v>279</v>
      </c>
      <c r="G443" s="197" t="s">
        <v>217</v>
      </c>
      <c r="H443" s="195">
        <v>42398.458865740744</v>
      </c>
      <c r="I443" s="194" t="s">
        <v>205</v>
      </c>
      <c r="J443" s="28">
        <v>0.30099999999999999</v>
      </c>
      <c r="K443" s="30">
        <f t="shared" si="15"/>
        <v>1</v>
      </c>
      <c r="L443" s="30">
        <f t="shared" si="16"/>
        <v>0</v>
      </c>
    </row>
    <row r="444" spans="5:12" ht="15" customHeight="1" x14ac:dyDescent="0.25">
      <c r="E444" s="197" t="s">
        <v>727</v>
      </c>
      <c r="F444" s="197" t="s">
        <v>216</v>
      </c>
      <c r="G444" s="197" t="s">
        <v>217</v>
      </c>
      <c r="H444" s="195">
        <v>42625.323287037034</v>
      </c>
      <c r="I444" s="194" t="s">
        <v>206</v>
      </c>
      <c r="J444" s="28">
        <v>0.23300000000000001</v>
      </c>
      <c r="K444" s="30">
        <f t="shared" si="15"/>
        <v>1</v>
      </c>
      <c r="L444" s="30">
        <f t="shared" si="16"/>
        <v>0</v>
      </c>
    </row>
    <row r="445" spans="5:12" ht="15" customHeight="1" x14ac:dyDescent="0.25">
      <c r="E445" s="197" t="s">
        <v>728</v>
      </c>
      <c r="F445" s="197" t="s">
        <v>278</v>
      </c>
      <c r="G445" s="197" t="s">
        <v>217</v>
      </c>
      <c r="H445" s="195">
        <v>42811.362800925926</v>
      </c>
      <c r="I445" s="194" t="s">
        <v>206</v>
      </c>
      <c r="J445" s="28">
        <v>0.65400000000000003</v>
      </c>
      <c r="K445" s="30">
        <f t="shared" si="15"/>
        <v>1</v>
      </c>
      <c r="L445" s="30">
        <f t="shared" si="16"/>
        <v>0</v>
      </c>
    </row>
    <row r="446" spans="5:12" ht="15" customHeight="1" x14ac:dyDescent="0.25">
      <c r="E446" s="197" t="s">
        <v>729</v>
      </c>
      <c r="F446" s="197" t="s">
        <v>216</v>
      </c>
      <c r="G446" s="197" t="s">
        <v>217</v>
      </c>
      <c r="H446" s="195">
        <v>43046.433865740742</v>
      </c>
      <c r="I446" s="194" t="s">
        <v>206</v>
      </c>
      <c r="J446" s="28">
        <v>0.20399999999999999</v>
      </c>
      <c r="K446" s="30">
        <f t="shared" si="15"/>
        <v>1</v>
      </c>
      <c r="L446" s="30">
        <f t="shared" si="16"/>
        <v>0</v>
      </c>
    </row>
    <row r="447" spans="5:12" ht="15" customHeight="1" x14ac:dyDescent="0.25">
      <c r="E447" s="197" t="s">
        <v>730</v>
      </c>
      <c r="F447" s="197" t="s">
        <v>216</v>
      </c>
      <c r="G447" s="197" t="s">
        <v>217</v>
      </c>
      <c r="H447" s="195">
        <v>44162.393784722219</v>
      </c>
      <c r="I447" s="194" t="s">
        <v>206</v>
      </c>
      <c r="J447" s="28">
        <v>0.17899999999999999</v>
      </c>
      <c r="K447" s="30">
        <f t="shared" si="15"/>
        <v>1</v>
      </c>
      <c r="L447" s="30">
        <f t="shared" si="16"/>
        <v>0</v>
      </c>
    </row>
    <row r="448" spans="5:12" ht="15" customHeight="1" x14ac:dyDescent="0.25">
      <c r="E448" s="197" t="s">
        <v>731</v>
      </c>
      <c r="F448" s="197" t="s">
        <v>216</v>
      </c>
      <c r="G448" s="197" t="s">
        <v>217</v>
      </c>
      <c r="H448" s="195">
        <v>42290.585138888891</v>
      </c>
      <c r="I448" s="194" t="s">
        <v>206</v>
      </c>
      <c r="J448" s="28">
        <v>0.439</v>
      </c>
      <c r="K448" s="30">
        <f t="shared" si="15"/>
        <v>1</v>
      </c>
      <c r="L448" s="30">
        <f t="shared" si="16"/>
        <v>0</v>
      </c>
    </row>
    <row r="449" spans="5:12" ht="15" customHeight="1" x14ac:dyDescent="0.25">
      <c r="E449" s="197" t="s">
        <v>732</v>
      </c>
      <c r="F449" s="197" t="s">
        <v>284</v>
      </c>
      <c r="G449" s="197" t="s">
        <v>217</v>
      </c>
      <c r="H449" s="195">
        <v>43403.431574074071</v>
      </c>
      <c r="I449" s="194" t="s">
        <v>207</v>
      </c>
      <c r="J449" s="28">
        <v>0.35399999999999998</v>
      </c>
      <c r="K449" s="30">
        <f t="shared" si="15"/>
        <v>1</v>
      </c>
      <c r="L449" s="30">
        <f t="shared" si="16"/>
        <v>0</v>
      </c>
    </row>
    <row r="450" spans="5:12" ht="15" customHeight="1" x14ac:dyDescent="0.25">
      <c r="E450" s="197" t="s">
        <v>733</v>
      </c>
      <c r="F450" s="197" t="s">
        <v>216</v>
      </c>
      <c r="G450" s="197" t="s">
        <v>217</v>
      </c>
      <c r="H450" s="195">
        <v>43117.548194444447</v>
      </c>
      <c r="I450" s="194" t="s">
        <v>207</v>
      </c>
      <c r="J450" s="28">
        <v>0.26600000000000001</v>
      </c>
      <c r="K450" s="30">
        <f t="shared" si="15"/>
        <v>1</v>
      </c>
      <c r="L450" s="30">
        <f t="shared" si="16"/>
        <v>0</v>
      </c>
    </row>
    <row r="451" spans="5:12" ht="15" customHeight="1" x14ac:dyDescent="0.25">
      <c r="E451" s="197" t="s">
        <v>734</v>
      </c>
      <c r="F451" s="197" t="s">
        <v>284</v>
      </c>
      <c r="G451" s="197" t="s">
        <v>217</v>
      </c>
      <c r="H451" s="195">
        <v>42781.425266203703</v>
      </c>
      <c r="I451" s="194" t="s">
        <v>208</v>
      </c>
      <c r="J451" s="28">
        <v>0.65400000000000003</v>
      </c>
      <c r="K451" s="30">
        <f t="shared" si="15"/>
        <v>1</v>
      </c>
      <c r="L451" s="30">
        <f t="shared" si="16"/>
        <v>0</v>
      </c>
    </row>
    <row r="452" spans="5:12" ht="15" customHeight="1" x14ac:dyDescent="0.25">
      <c r="E452" s="197" t="s">
        <v>735</v>
      </c>
      <c r="F452" s="197" t="s">
        <v>284</v>
      </c>
      <c r="G452" s="197" t="s">
        <v>217</v>
      </c>
      <c r="H452" s="195">
        <v>43424.498807870368</v>
      </c>
      <c r="I452" s="194" t="s">
        <v>208</v>
      </c>
      <c r="J452" s="28">
        <v>0.3</v>
      </c>
      <c r="K452" s="30">
        <f t="shared" si="15"/>
        <v>1</v>
      </c>
      <c r="L452" s="30">
        <f t="shared" si="16"/>
        <v>0</v>
      </c>
    </row>
    <row r="453" spans="5:12" ht="15" customHeight="1" x14ac:dyDescent="0.25">
      <c r="E453" s="197" t="s">
        <v>736</v>
      </c>
      <c r="F453" s="197" t="s">
        <v>278</v>
      </c>
      <c r="G453" s="197" t="s">
        <v>217</v>
      </c>
      <c r="H453" s="195">
        <v>43781.432835648149</v>
      </c>
      <c r="I453" s="194" t="s">
        <v>208</v>
      </c>
      <c r="J453" s="28">
        <v>0.40100000000000002</v>
      </c>
      <c r="K453" s="30">
        <f t="shared" si="15"/>
        <v>1</v>
      </c>
      <c r="L453" s="30">
        <f t="shared" si="16"/>
        <v>0</v>
      </c>
    </row>
    <row r="454" spans="5:12" ht="15" customHeight="1" x14ac:dyDescent="0.25">
      <c r="E454" s="197" t="s">
        <v>737</v>
      </c>
      <c r="F454" s="197" t="s">
        <v>279</v>
      </c>
      <c r="G454" s="197" t="s">
        <v>217</v>
      </c>
      <c r="H454" s="195">
        <v>42341.461770833332</v>
      </c>
      <c r="I454" s="194" t="s">
        <v>209</v>
      </c>
      <c r="J454" s="28">
        <v>1.0229999999999999</v>
      </c>
      <c r="K454" s="30">
        <f t="shared" si="15"/>
        <v>1</v>
      </c>
      <c r="L454" s="30">
        <f t="shared" si="16"/>
        <v>0</v>
      </c>
    </row>
    <row r="455" spans="5:12" ht="15" customHeight="1" x14ac:dyDescent="0.25">
      <c r="E455" s="197" t="s">
        <v>738</v>
      </c>
      <c r="F455" s="197" t="s">
        <v>279</v>
      </c>
      <c r="G455" s="197" t="s">
        <v>217</v>
      </c>
      <c r="H455" s="195">
        <v>42489.561898148146</v>
      </c>
      <c r="I455" s="194" t="s">
        <v>209</v>
      </c>
      <c r="J455" s="28">
        <v>0.67300000000000004</v>
      </c>
      <c r="K455" s="30">
        <f t="shared" si="15"/>
        <v>1</v>
      </c>
      <c r="L455" s="30">
        <f t="shared" si="16"/>
        <v>0</v>
      </c>
    </row>
    <row r="456" spans="5:12" ht="15" customHeight="1" x14ac:dyDescent="0.25">
      <c r="E456" s="197" t="s">
        <v>739</v>
      </c>
      <c r="F456" s="197" t="s">
        <v>279</v>
      </c>
      <c r="G456" s="197" t="s">
        <v>217</v>
      </c>
      <c r="H456" s="195">
        <v>42562.567337962966</v>
      </c>
      <c r="I456" s="194" t="s">
        <v>209</v>
      </c>
      <c r="J456" s="28">
        <v>0.35099999999999998</v>
      </c>
      <c r="K456" s="30">
        <f t="shared" si="15"/>
        <v>1</v>
      </c>
      <c r="L456" s="30">
        <f t="shared" si="16"/>
        <v>0</v>
      </c>
    </row>
    <row r="457" spans="5:12" ht="15" customHeight="1" x14ac:dyDescent="0.25">
      <c r="E457" s="197" t="s">
        <v>740</v>
      </c>
      <c r="F457" s="197" t="s">
        <v>278</v>
      </c>
      <c r="G457" s="197" t="s">
        <v>217</v>
      </c>
      <c r="H457" s="195">
        <v>42199.409409722219</v>
      </c>
      <c r="I457" s="194" t="s">
        <v>209</v>
      </c>
      <c r="J457" s="28">
        <v>0.67800000000000005</v>
      </c>
      <c r="K457" s="30">
        <f t="shared" si="15"/>
        <v>1</v>
      </c>
      <c r="L457" s="30">
        <f t="shared" si="16"/>
        <v>0</v>
      </c>
    </row>
    <row r="458" spans="5:12" ht="15" customHeight="1" x14ac:dyDescent="0.25">
      <c r="E458" s="197" t="s">
        <v>741</v>
      </c>
      <c r="F458" s="197" t="s">
        <v>279</v>
      </c>
      <c r="G458" s="197" t="s">
        <v>217</v>
      </c>
      <c r="H458" s="195">
        <v>42409.554282407407</v>
      </c>
      <c r="I458" s="194" t="s">
        <v>209</v>
      </c>
      <c r="J458" s="28" t="s">
        <v>197</v>
      </c>
      <c r="K458" s="30">
        <f t="shared" si="15"/>
        <v>1</v>
      </c>
      <c r="L458" s="30">
        <f t="shared" si="16"/>
        <v>0</v>
      </c>
    </row>
    <row r="459" spans="5:12" ht="15" customHeight="1" x14ac:dyDescent="0.25">
      <c r="E459" s="197" t="s">
        <v>742</v>
      </c>
      <c r="F459" s="197" t="s">
        <v>279</v>
      </c>
      <c r="G459" s="197" t="s">
        <v>217</v>
      </c>
      <c r="H459" s="195">
        <v>42418.598634259259</v>
      </c>
      <c r="I459" s="194" t="s">
        <v>209</v>
      </c>
      <c r="J459" s="28">
        <v>0.35</v>
      </c>
      <c r="K459" s="30">
        <f t="shared" si="15"/>
        <v>1</v>
      </c>
      <c r="L459" s="30">
        <f t="shared" si="16"/>
        <v>0</v>
      </c>
    </row>
    <row r="460" spans="5:12" ht="15" customHeight="1" x14ac:dyDescent="0.25">
      <c r="E460" s="197" t="s">
        <v>743</v>
      </c>
      <c r="F460" s="197" t="s">
        <v>279</v>
      </c>
      <c r="G460" s="197" t="s">
        <v>217</v>
      </c>
      <c r="H460" s="195">
        <v>42489.444895833331</v>
      </c>
      <c r="I460" s="194" t="s">
        <v>209</v>
      </c>
      <c r="J460" s="28">
        <v>0.501</v>
      </c>
      <c r="K460" s="30">
        <f t="shared" si="15"/>
        <v>1</v>
      </c>
      <c r="L460" s="30">
        <f t="shared" si="16"/>
        <v>0</v>
      </c>
    </row>
    <row r="461" spans="5:12" ht="15" customHeight="1" x14ac:dyDescent="0.25">
      <c r="E461" s="197" t="s">
        <v>744</v>
      </c>
      <c r="F461" s="197" t="s">
        <v>279</v>
      </c>
      <c r="G461" s="197" t="s">
        <v>217</v>
      </c>
      <c r="H461" s="195">
        <v>42529.574884259258</v>
      </c>
      <c r="I461" s="194" t="s">
        <v>209</v>
      </c>
      <c r="J461" s="28">
        <v>0.58699999999999997</v>
      </c>
      <c r="K461" s="30">
        <f t="shared" si="15"/>
        <v>1</v>
      </c>
      <c r="L461" s="30">
        <f t="shared" si="16"/>
        <v>0</v>
      </c>
    </row>
    <row r="462" spans="5:12" ht="15" customHeight="1" x14ac:dyDescent="0.25">
      <c r="E462" s="197" t="s">
        <v>745</v>
      </c>
      <c r="F462" s="197" t="s">
        <v>216</v>
      </c>
      <c r="G462" s="197" t="s">
        <v>217</v>
      </c>
      <c r="H462" s="195">
        <v>42279.556851851848</v>
      </c>
      <c r="I462" s="194" t="s">
        <v>210</v>
      </c>
      <c r="J462" s="28">
        <v>0.53200000000000003</v>
      </c>
      <c r="K462" s="30">
        <f t="shared" si="15"/>
        <v>1</v>
      </c>
      <c r="L462" s="30">
        <f t="shared" si="16"/>
        <v>0</v>
      </c>
    </row>
    <row r="463" spans="5:12" ht="15" customHeight="1" x14ac:dyDescent="0.25">
      <c r="E463" s="197" t="s">
        <v>746</v>
      </c>
      <c r="F463" s="197" t="s">
        <v>279</v>
      </c>
      <c r="G463" s="197" t="s">
        <v>217</v>
      </c>
      <c r="H463" s="195">
        <v>42368.675011574072</v>
      </c>
      <c r="I463" s="194" t="s">
        <v>210</v>
      </c>
      <c r="J463" s="28">
        <v>0.41099999999999998</v>
      </c>
      <c r="K463" s="30">
        <f t="shared" si="15"/>
        <v>1</v>
      </c>
      <c r="L463" s="30">
        <f t="shared" si="16"/>
        <v>0</v>
      </c>
    </row>
    <row r="464" spans="5:12" ht="15" customHeight="1" x14ac:dyDescent="0.25">
      <c r="E464" s="197" t="s">
        <v>747</v>
      </c>
      <c r="F464" s="197" t="s">
        <v>279</v>
      </c>
      <c r="G464" s="197" t="s">
        <v>217</v>
      </c>
      <c r="H464" s="195">
        <v>42529.573761574073</v>
      </c>
      <c r="I464" s="194" t="s">
        <v>210</v>
      </c>
      <c r="J464" s="28">
        <v>0.495</v>
      </c>
      <c r="K464" s="30">
        <f t="shared" si="15"/>
        <v>1</v>
      </c>
      <c r="L464" s="30">
        <f t="shared" si="16"/>
        <v>0</v>
      </c>
    </row>
    <row r="465" spans="5:12" ht="15" customHeight="1" x14ac:dyDescent="0.25">
      <c r="E465" s="197" t="s">
        <v>748</v>
      </c>
      <c r="F465" s="197" t="s">
        <v>279</v>
      </c>
      <c r="G465" s="197" t="s">
        <v>217</v>
      </c>
      <c r="H465" s="195">
        <v>42625.408541666664</v>
      </c>
      <c r="I465" s="194" t="s">
        <v>210</v>
      </c>
      <c r="J465" s="28">
        <v>0.96599999999999997</v>
      </c>
      <c r="K465" s="30">
        <f t="shared" si="15"/>
        <v>1</v>
      </c>
      <c r="L465" s="30">
        <f t="shared" si="16"/>
        <v>0</v>
      </c>
    </row>
    <row r="466" spans="5:12" ht="15" customHeight="1" x14ac:dyDescent="0.25">
      <c r="E466" s="197" t="s">
        <v>749</v>
      </c>
      <c r="F466" s="197" t="s">
        <v>284</v>
      </c>
      <c r="G466" s="197" t="s">
        <v>217</v>
      </c>
      <c r="H466" s="195">
        <v>42769.585266203707</v>
      </c>
      <c r="I466" s="194" t="s">
        <v>210</v>
      </c>
      <c r="J466" s="28">
        <v>8.8999999999999996E-2</v>
      </c>
      <c r="K466" s="30">
        <f t="shared" si="15"/>
        <v>1</v>
      </c>
      <c r="L466" s="30">
        <f t="shared" si="16"/>
        <v>0</v>
      </c>
    </row>
    <row r="467" spans="5:12" ht="15" customHeight="1" x14ac:dyDescent="0.25">
      <c r="E467" s="197" t="s">
        <v>750</v>
      </c>
      <c r="F467" s="197" t="s">
        <v>278</v>
      </c>
      <c r="G467" s="197" t="s">
        <v>217</v>
      </c>
      <c r="H467" s="195">
        <v>42186.427430555559</v>
      </c>
      <c r="I467" s="194" t="s">
        <v>210</v>
      </c>
      <c r="J467" s="28">
        <v>0.64</v>
      </c>
      <c r="K467" s="30">
        <f t="shared" si="15"/>
        <v>1</v>
      </c>
      <c r="L467" s="30">
        <f t="shared" si="16"/>
        <v>0</v>
      </c>
    </row>
    <row r="468" spans="5:12" ht="15" customHeight="1" x14ac:dyDescent="0.25">
      <c r="E468" s="197" t="s">
        <v>751</v>
      </c>
      <c r="F468" s="197" t="s">
        <v>216</v>
      </c>
      <c r="G468" s="197" t="s">
        <v>217</v>
      </c>
      <c r="H468" s="195">
        <v>42418.597800925927</v>
      </c>
      <c r="I468" s="194" t="s">
        <v>210</v>
      </c>
      <c r="J468" s="28">
        <v>0.748</v>
      </c>
      <c r="K468" s="30">
        <f t="shared" ref="K468:K479" si="17">IF(OR(J468&lt;$B$12,J468="&lt; 0"),1,0)</f>
        <v>1</v>
      </c>
      <c r="L468" s="30">
        <f t="shared" ref="L468:L479" si="18">IF(K468=1,0,1)</f>
        <v>0</v>
      </c>
    </row>
    <row r="469" spans="5:12" ht="15" customHeight="1" x14ac:dyDescent="0.25">
      <c r="E469" s="197" t="s">
        <v>752</v>
      </c>
      <c r="F469" s="197" t="s">
        <v>279</v>
      </c>
      <c r="G469" s="197" t="s">
        <v>217</v>
      </c>
      <c r="H469" s="195">
        <v>42489.56627314815</v>
      </c>
      <c r="I469" s="194" t="s">
        <v>210</v>
      </c>
      <c r="J469" s="28">
        <v>0.42299999999999999</v>
      </c>
      <c r="K469" s="30">
        <f t="shared" si="17"/>
        <v>1</v>
      </c>
      <c r="L469" s="30">
        <f t="shared" si="18"/>
        <v>0</v>
      </c>
    </row>
    <row r="470" spans="5:12" ht="15" customHeight="1" x14ac:dyDescent="0.25">
      <c r="E470" s="197" t="s">
        <v>753</v>
      </c>
      <c r="F470" s="197" t="s">
        <v>216</v>
      </c>
      <c r="G470" s="197" t="s">
        <v>217</v>
      </c>
      <c r="H470" s="195">
        <v>43550.398032407407</v>
      </c>
      <c r="I470" s="194" t="s">
        <v>211</v>
      </c>
      <c r="J470" s="28">
        <v>0.27200000000000002</v>
      </c>
      <c r="K470" s="30">
        <f t="shared" si="17"/>
        <v>1</v>
      </c>
      <c r="L470" s="30">
        <f t="shared" si="18"/>
        <v>0</v>
      </c>
    </row>
    <row r="471" spans="5:12" ht="15" customHeight="1" x14ac:dyDescent="0.25">
      <c r="E471" s="197" t="s">
        <v>754</v>
      </c>
      <c r="F471" s="197" t="s">
        <v>279</v>
      </c>
      <c r="G471" s="197" t="s">
        <v>217</v>
      </c>
      <c r="H471" s="195">
        <v>42437.602905092594</v>
      </c>
      <c r="I471" s="194" t="s">
        <v>212</v>
      </c>
      <c r="J471" s="28">
        <v>0.60899999999999999</v>
      </c>
      <c r="K471" s="30">
        <f t="shared" si="17"/>
        <v>1</v>
      </c>
      <c r="L471" s="30">
        <f t="shared" si="18"/>
        <v>0</v>
      </c>
    </row>
    <row r="472" spans="5:12" ht="15" customHeight="1" x14ac:dyDescent="0.25">
      <c r="E472" s="197" t="s">
        <v>755</v>
      </c>
      <c r="F472" s="197" t="s">
        <v>279</v>
      </c>
      <c r="G472" s="197" t="s">
        <v>217</v>
      </c>
      <c r="H472" s="195">
        <v>42585.572812500002</v>
      </c>
      <c r="I472" s="194" t="s">
        <v>212</v>
      </c>
      <c r="J472" s="28">
        <v>0.33500000000000002</v>
      </c>
      <c r="K472" s="30">
        <f t="shared" si="17"/>
        <v>1</v>
      </c>
      <c r="L472" s="30">
        <f t="shared" si="18"/>
        <v>0</v>
      </c>
    </row>
    <row r="473" spans="5:12" ht="15" customHeight="1" x14ac:dyDescent="0.25">
      <c r="E473" s="197" t="s">
        <v>756</v>
      </c>
      <c r="F473" s="197" t="s">
        <v>279</v>
      </c>
      <c r="G473" s="197" t="s">
        <v>217</v>
      </c>
      <c r="H473" s="195">
        <v>42716.619895833333</v>
      </c>
      <c r="I473" s="194" t="s">
        <v>212</v>
      </c>
      <c r="J473" s="28">
        <v>8.5000000000000006E-2</v>
      </c>
      <c r="K473" s="30">
        <f t="shared" si="17"/>
        <v>1</v>
      </c>
      <c r="L473" s="30">
        <f t="shared" si="18"/>
        <v>0</v>
      </c>
    </row>
    <row r="474" spans="5:12" ht="15" customHeight="1" x14ac:dyDescent="0.25">
      <c r="E474" s="197" t="s">
        <v>757</v>
      </c>
      <c r="F474" s="197" t="s">
        <v>216</v>
      </c>
      <c r="G474" s="197" t="s">
        <v>217</v>
      </c>
      <c r="H474" s="195">
        <v>42786.556446759256</v>
      </c>
      <c r="I474" s="194" t="s">
        <v>211</v>
      </c>
      <c r="J474" s="28">
        <v>0.53700000000000003</v>
      </c>
      <c r="K474" s="30">
        <f t="shared" si="17"/>
        <v>1</v>
      </c>
      <c r="L474" s="30">
        <f t="shared" si="18"/>
        <v>0</v>
      </c>
    </row>
    <row r="475" spans="5:12" ht="15" customHeight="1" x14ac:dyDescent="0.25">
      <c r="E475" s="197" t="s">
        <v>758</v>
      </c>
      <c r="F475" s="197" t="s">
        <v>281</v>
      </c>
      <c r="G475" s="197" t="s">
        <v>217</v>
      </c>
      <c r="H475" s="195">
        <v>43131.605636574073</v>
      </c>
      <c r="I475" s="194" t="s">
        <v>212</v>
      </c>
      <c r="J475" s="28">
        <v>0.61599999999999999</v>
      </c>
      <c r="K475" s="30">
        <f t="shared" si="17"/>
        <v>1</v>
      </c>
      <c r="L475" s="30">
        <f t="shared" si="18"/>
        <v>0</v>
      </c>
    </row>
    <row r="476" spans="5:12" ht="15" customHeight="1" x14ac:dyDescent="0.25">
      <c r="E476" s="197" t="s">
        <v>759</v>
      </c>
      <c r="F476" s="197" t="s">
        <v>279</v>
      </c>
      <c r="G476" s="197" t="s">
        <v>217</v>
      </c>
      <c r="H476" s="195">
        <v>42409.555532407408</v>
      </c>
      <c r="I476" s="194" t="s">
        <v>212</v>
      </c>
      <c r="J476" s="28">
        <v>0.114</v>
      </c>
      <c r="K476" s="30">
        <f t="shared" si="17"/>
        <v>1</v>
      </c>
      <c r="L476" s="30">
        <f t="shared" si="18"/>
        <v>0</v>
      </c>
    </row>
    <row r="477" spans="5:12" ht="15" customHeight="1" x14ac:dyDescent="0.25">
      <c r="E477" s="197" t="s">
        <v>760</v>
      </c>
      <c r="F477" s="197" t="s">
        <v>216</v>
      </c>
      <c r="G477" s="197" t="s">
        <v>217</v>
      </c>
      <c r="H477" s="195">
        <v>43280.322893518518</v>
      </c>
      <c r="I477" s="194" t="s">
        <v>213</v>
      </c>
      <c r="J477" s="28">
        <v>0.18099999999999999</v>
      </c>
      <c r="K477" s="30">
        <f t="shared" si="17"/>
        <v>1</v>
      </c>
      <c r="L477" s="30">
        <f t="shared" si="18"/>
        <v>0</v>
      </c>
    </row>
    <row r="478" spans="5:12" ht="15" customHeight="1" x14ac:dyDescent="0.25">
      <c r="E478" s="197" t="s">
        <v>761</v>
      </c>
      <c r="F478" s="197" t="s">
        <v>216</v>
      </c>
      <c r="G478" s="197" t="s">
        <v>217</v>
      </c>
      <c r="H478" s="195">
        <v>42508.314606481479</v>
      </c>
      <c r="I478" s="194" t="s">
        <v>214</v>
      </c>
      <c r="J478" s="28" t="s">
        <v>197</v>
      </c>
      <c r="K478" s="30">
        <f t="shared" si="17"/>
        <v>1</v>
      </c>
      <c r="L478" s="30">
        <f t="shared" si="18"/>
        <v>0</v>
      </c>
    </row>
    <row r="479" spans="5:12" ht="15" customHeight="1" x14ac:dyDescent="0.25">
      <c r="E479" s="197" t="s">
        <v>762</v>
      </c>
      <c r="F479" s="197" t="s">
        <v>216</v>
      </c>
      <c r="G479" s="197" t="s">
        <v>217</v>
      </c>
      <c r="H479" s="195">
        <v>43360.561631944445</v>
      </c>
      <c r="I479" s="194" t="s">
        <v>215</v>
      </c>
      <c r="J479" s="28">
        <v>0.32200000000000001</v>
      </c>
      <c r="K479" s="30">
        <f t="shared" si="17"/>
        <v>1</v>
      </c>
      <c r="L479" s="30">
        <f t="shared" si="18"/>
        <v>0</v>
      </c>
    </row>
  </sheetData>
  <autoFilter ref="E1:L125">
    <sortState ref="E2:M21">
      <sortCondition ref="I1:I101"/>
    </sortState>
  </autoFilter>
  <conditionalFormatting sqref="B9">
    <cfRule type="cellIs" dxfId="9" priority="12" operator="greaterThan">
      <formula>0.95</formula>
    </cfRule>
  </conditionalFormatting>
  <conditionalFormatting sqref="J2:J1048576">
    <cfRule type="cellIs" dxfId="8" priority="10" operator="equal">
      <formula>"&lt; 0"</formula>
    </cfRule>
    <cfRule type="cellIs" dxfId="7" priority="15" operator="greaterThanOrEqual">
      <formula>$B$12</formula>
    </cfRule>
    <cfRule type="cellIs" dxfId="6" priority="16" operator="between">
      <formula>$B$13</formula>
      <formula>"&lt;$B$12"</formula>
    </cfRule>
    <cfRule type="cellIs" dxfId="5" priority="19" operator="between">
      <formula>0.0001</formula>
      <formula>"&lt;$B$13"</formula>
    </cfRule>
  </conditionalFormatting>
  <conditionalFormatting sqref="L1:L1048576">
    <cfRule type="cellIs" dxfId="4" priority="4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1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I1:I361 I480:I1048576</xm:sqref>
        </x14:conditionalFormatting>
        <x14:conditionalFormatting xmlns:xm="http://schemas.microsoft.com/office/excel/2006/main">
          <x14:cfRule type="beginsWith" priority="2" operator="beginsWith" id="{8853DDFF-7158-4831-B63C-9DCD4F5FC020}">
            <xm:f>LEFT(I362,LEN($B$1&amp;"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I362:I403</xm:sqref>
        </x14:conditionalFormatting>
        <x14:conditionalFormatting xmlns:xm="http://schemas.microsoft.com/office/excel/2006/main">
          <x14:cfRule type="beginsWith" priority="1" operator="beginsWith" id="{BBA32C13-4D5A-47FF-8576-7B119109163B}">
            <xm:f>LEFT(I404,LEN($B$1&amp;"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I404:I479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J46"/>
  <sheetViews>
    <sheetView tabSelected="1" showWhiteSpace="0" view="pageBreakPreview" topLeftCell="A25" zoomScaleNormal="100" zoomScaleSheetLayoutView="100" workbookViewId="0">
      <selection activeCell="D35" sqref="D35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205" t="s">
        <v>54</v>
      </c>
      <c r="B1" s="205"/>
      <c r="C1" s="205"/>
      <c r="D1" s="205"/>
      <c r="E1" s="206"/>
      <c r="F1" s="206"/>
    </row>
    <row r="2" spans="1:10" x14ac:dyDescent="0.2">
      <c r="A2" s="246" t="s">
        <v>89</v>
      </c>
      <c r="B2" s="246"/>
      <c r="C2" s="246"/>
      <c r="D2" s="246"/>
      <c r="E2" s="148"/>
      <c r="F2" s="148"/>
    </row>
    <row r="3" spans="1:10" ht="18.75" x14ac:dyDescent="0.2">
      <c r="A3" s="247" t="str">
        <f>"Parameter: "&amp;'Parameter (Spezies)'!B1&amp;" "&amp;'Parameter (Spezies)'!C1</f>
        <v>Parameter: Astacus astacus</v>
      </c>
      <c r="B3" s="247"/>
      <c r="C3" s="247"/>
      <c r="D3" s="247"/>
      <c r="E3" s="248"/>
      <c r="F3" s="248"/>
    </row>
    <row r="4" spans="1:10" x14ac:dyDescent="0.2">
      <c r="A4" s="107" t="s">
        <v>18</v>
      </c>
      <c r="B4" s="198">
        <v>1</v>
      </c>
      <c r="C4" s="115"/>
      <c r="D4" s="110"/>
      <c r="E4" s="43"/>
      <c r="F4" s="43"/>
    </row>
    <row r="5" spans="1:10" x14ac:dyDescent="0.2">
      <c r="A5" s="107" t="s">
        <v>19</v>
      </c>
      <c r="B5" s="198" t="s">
        <v>107</v>
      </c>
      <c r="C5" s="107" t="s">
        <v>24</v>
      </c>
      <c r="D5" s="241" t="s">
        <v>763</v>
      </c>
      <c r="E5" s="242"/>
      <c r="F5" s="43"/>
    </row>
    <row r="6" spans="1:10" x14ac:dyDescent="0.2">
      <c r="A6" s="108" t="s">
        <v>22</v>
      </c>
      <c r="B6" s="199">
        <v>44573</v>
      </c>
      <c r="C6" s="108" t="s">
        <v>25</v>
      </c>
      <c r="D6" s="239">
        <v>44573</v>
      </c>
      <c r="E6" s="240"/>
      <c r="F6" s="116"/>
    </row>
    <row r="7" spans="1:10" s="32" customFormat="1" x14ac:dyDescent="0.2">
      <c r="A7" s="109" t="s">
        <v>60</v>
      </c>
      <c r="B7" s="249" t="s">
        <v>102</v>
      </c>
      <c r="C7" s="218"/>
      <c r="D7" s="218"/>
      <c r="E7" s="218"/>
      <c r="F7" s="218"/>
    </row>
    <row r="8" spans="1:10" ht="15" customHeight="1" x14ac:dyDescent="0.2">
      <c r="A8" s="109" t="s">
        <v>59</v>
      </c>
      <c r="B8" s="249" t="s">
        <v>106</v>
      </c>
      <c r="C8" s="218"/>
      <c r="D8" s="218"/>
      <c r="E8" s="218"/>
      <c r="F8" s="218"/>
    </row>
    <row r="9" spans="1:10" x14ac:dyDescent="0.2">
      <c r="A9" s="109" t="s">
        <v>45</v>
      </c>
      <c r="B9" s="115"/>
      <c r="C9" s="200" t="s">
        <v>108</v>
      </c>
      <c r="D9" s="200" t="s">
        <v>46</v>
      </c>
      <c r="E9" s="43"/>
      <c r="F9" s="43"/>
    </row>
    <row r="10" spans="1:10" x14ac:dyDescent="0.2">
      <c r="A10" s="107" t="s">
        <v>20</v>
      </c>
      <c r="B10" s="245"/>
      <c r="C10" s="245"/>
      <c r="D10" s="110"/>
      <c r="E10" s="43"/>
      <c r="F10" s="43"/>
    </row>
    <row r="11" spans="1:10" x14ac:dyDescent="0.2">
      <c r="A11" s="244" t="str">
        <f>"Validierungsisolate/-materialien (Parameter): "&amp;'Parameter (Spezies)'!B3</f>
        <v>Validierungsisolate/-materialien (Parameter): 57</v>
      </c>
      <c r="B11" s="244"/>
      <c r="C11" s="250" t="str">
        <f>"Vergleichsisolate/-materialien (#Parameter): "&amp;'#Parameter (Spezies)'!B3</f>
        <v>Vergleichsisolate/-materialien (#Parameter): 478</v>
      </c>
      <c r="D11" s="250"/>
      <c r="E11" s="251"/>
      <c r="F11" s="251"/>
    </row>
    <row r="12" spans="1:10" s="24" customFormat="1" x14ac:dyDescent="0.2">
      <c r="A12" s="243"/>
      <c r="B12" s="243"/>
      <c r="C12" s="243"/>
      <c r="D12" s="243"/>
      <c r="E12" s="87"/>
      <c r="F12" s="87"/>
    </row>
    <row r="13" spans="1:10" s="24" customFormat="1" x14ac:dyDescent="0.2">
      <c r="A13" s="243"/>
      <c r="B13" s="243"/>
      <c r="C13" s="243"/>
      <c r="D13" s="243"/>
      <c r="E13" s="87"/>
      <c r="F13" s="87"/>
      <c r="J13" s="32"/>
    </row>
    <row r="14" spans="1:10" x14ac:dyDescent="0.2">
      <c r="A14" s="217"/>
      <c r="B14" s="217"/>
      <c r="C14" s="217"/>
      <c r="D14" s="217"/>
      <c r="E14" s="218"/>
      <c r="F14" s="218"/>
    </row>
    <row r="15" spans="1:10" x14ac:dyDescent="0.2">
      <c r="A15" s="217" t="s">
        <v>103</v>
      </c>
      <c r="B15" s="217"/>
      <c r="C15" s="217"/>
      <c r="D15" s="217"/>
      <c r="E15" s="218"/>
      <c r="F15" s="218"/>
    </row>
    <row r="16" spans="1:10" x14ac:dyDescent="0.2">
      <c r="A16" s="217" t="s">
        <v>104</v>
      </c>
      <c r="B16" s="217"/>
      <c r="C16" s="217"/>
      <c r="D16" s="217"/>
      <c r="E16" s="218"/>
      <c r="F16" s="218"/>
    </row>
    <row r="17" spans="1:7" s="32" customFormat="1" x14ac:dyDescent="0.2">
      <c r="A17" s="150" t="s">
        <v>87</v>
      </c>
      <c r="B17" s="151"/>
      <c r="C17" s="151"/>
      <c r="D17" s="151"/>
      <c r="E17" s="151"/>
      <c r="F17" s="151"/>
    </row>
    <row r="18" spans="1:7" s="32" customFormat="1" ht="55.5" customHeight="1" x14ac:dyDescent="0.2">
      <c r="A18" s="213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1,7 oder
Score 2. Hit ≥ 1,7 &amp; Gattung gleich 1. Hit oder
Score 2. Hit ≥  2  &amp; Art gleich 1. Hit</v>
      </c>
      <c r="B18" s="213"/>
      <c r="C18" s="214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214"/>
      <c r="E18" s="214"/>
      <c r="F18" s="214"/>
      <c r="G18" s="149"/>
    </row>
    <row r="19" spans="1:7" s="32" customFormat="1" ht="32.25" customHeight="1" x14ac:dyDescent="0.2">
      <c r="A19" s="212" t="s">
        <v>88</v>
      </c>
      <c r="B19" s="212"/>
      <c r="C19" s="238" t="str">
        <f>"Falsch-positiv: Kriterien für richtig-negativ werden nicht erfüllt"</f>
        <v>Falsch-positiv: Kriterien für richtig-negativ werden nicht erfüllt</v>
      </c>
      <c r="D19" s="238"/>
      <c r="E19" s="238"/>
      <c r="F19" s="238"/>
    </row>
    <row r="20" spans="1:7" s="32" customFormat="1" x14ac:dyDescent="0.2">
      <c r="A20" s="111"/>
      <c r="B20" s="111"/>
      <c r="C20" s="111"/>
      <c r="D20" s="111"/>
      <c r="E20" s="112"/>
      <c r="F20" s="112"/>
    </row>
    <row r="21" spans="1:7" s="32" customFormat="1" x14ac:dyDescent="0.2">
      <c r="A21" s="86" t="s">
        <v>21</v>
      </c>
      <c r="B21" s="94" t="s">
        <v>58</v>
      </c>
      <c r="C21" s="95" t="str">
        <f>'Parameter (Spezies)'!B1&amp;" "&amp;'Parameter (Spezies)'!C1</f>
        <v>Astacus astacus</v>
      </c>
      <c r="D21" s="96"/>
      <c r="E21" s="113" t="s">
        <v>67</v>
      </c>
      <c r="F21" s="114" t="s">
        <v>57</v>
      </c>
    </row>
    <row r="22" spans="1:7" s="32" customFormat="1" x14ac:dyDescent="0.2">
      <c r="A22" s="67" t="s">
        <v>61</v>
      </c>
      <c r="B22" s="68">
        <f>'Parameter (Spezies)'!B3</f>
        <v>57</v>
      </c>
      <c r="C22" s="76"/>
      <c r="D22" s="76"/>
      <c r="E22" s="69"/>
      <c r="F22" s="70"/>
    </row>
    <row r="23" spans="1:7" s="32" customFormat="1" x14ac:dyDescent="0.2">
      <c r="A23" s="67" t="s">
        <v>62</v>
      </c>
      <c r="B23" s="117">
        <f>B26+B27</f>
        <v>57</v>
      </c>
      <c r="C23" s="71" t="s">
        <v>53</v>
      </c>
      <c r="D23" s="72">
        <f>B23/B22</f>
        <v>1</v>
      </c>
      <c r="E23" s="73">
        <v>20</v>
      </c>
      <c r="F23" s="88" t="str">
        <f>IF(E23&lt;=(SUM(B23)),"ja","nein")</f>
        <v>ja</v>
      </c>
      <c r="G23" s="26">
        <f>IF((F23="ja"),1,0)</f>
        <v>1</v>
      </c>
    </row>
    <row r="24" spans="1:7" s="32" customFormat="1" x14ac:dyDescent="0.2">
      <c r="A24" s="74" t="s">
        <v>63</v>
      </c>
      <c r="B24" s="68">
        <f>SUM('Parameter (Spezies)'!E:E)</f>
        <v>57</v>
      </c>
      <c r="C24" s="75"/>
      <c r="D24" s="76"/>
      <c r="E24" s="73">
        <f>0.2*B23</f>
        <v>11.4</v>
      </c>
      <c r="F24" s="88" t="str">
        <f>IF(E24&lt;=(SUM(B24)),"ja","nein")</f>
        <v>ja</v>
      </c>
      <c r="G24" s="32">
        <f t="shared" ref="G24:G34" si="0">IF((F24="ja"),1,0)</f>
        <v>1</v>
      </c>
    </row>
    <row r="25" spans="1:7" s="32" customFormat="1" x14ac:dyDescent="0.2">
      <c r="A25" s="77" t="s">
        <v>76</v>
      </c>
      <c r="B25" s="68"/>
      <c r="C25" s="221" t="s">
        <v>47</v>
      </c>
      <c r="D25" s="222"/>
      <c r="E25" s="69"/>
      <c r="F25" s="89"/>
    </row>
    <row r="26" spans="1:7" s="32" customFormat="1" x14ac:dyDescent="0.2">
      <c r="A26" s="78" t="s">
        <v>68</v>
      </c>
      <c r="B26" s="99">
        <f>'Parameter (Spezies)'!B7</f>
        <v>57</v>
      </c>
      <c r="C26" s="79" t="s">
        <v>49</v>
      </c>
      <c r="D26" s="80">
        <f>B26/B23</f>
        <v>1</v>
      </c>
      <c r="E26" s="81">
        <v>0.95</v>
      </c>
      <c r="F26" s="89" t="str">
        <f>IF(E26&lt;=D26,"ja","nein")</f>
        <v>ja</v>
      </c>
      <c r="G26" s="32">
        <f t="shared" si="0"/>
        <v>1</v>
      </c>
    </row>
    <row r="27" spans="1:7" s="32" customFormat="1" x14ac:dyDescent="0.2">
      <c r="A27" s="82" t="s">
        <v>70</v>
      </c>
      <c r="B27" s="98">
        <f>'Parameter (Spezies)'!B26</f>
        <v>0</v>
      </c>
      <c r="C27" s="83" t="s">
        <v>51</v>
      </c>
      <c r="D27" s="84">
        <f>B27/B23</f>
        <v>0</v>
      </c>
      <c r="E27" s="85">
        <v>0.01</v>
      </c>
      <c r="F27" s="101" t="str">
        <f>IF(E27&gt;=D27,"ja","nein")</f>
        <v>ja</v>
      </c>
      <c r="G27" s="32">
        <f t="shared" si="0"/>
        <v>1</v>
      </c>
    </row>
    <row r="28" spans="1:7" s="32" customFormat="1" x14ac:dyDescent="0.2">
      <c r="A28" s="45"/>
      <c r="B28" s="46" t="s">
        <v>64</v>
      </c>
      <c r="C28" s="47"/>
      <c r="D28" s="48"/>
      <c r="E28" s="49"/>
      <c r="F28" s="90"/>
    </row>
    <row r="29" spans="1:7" x14ac:dyDescent="0.2">
      <c r="A29" s="50" t="s">
        <v>61</v>
      </c>
      <c r="B29" s="51">
        <f>'#Parameter (Spezies) DB'!B3</f>
        <v>478</v>
      </c>
      <c r="C29" s="45"/>
      <c r="D29" s="45"/>
      <c r="E29" s="52"/>
      <c r="F29" s="91"/>
      <c r="G29" s="32"/>
    </row>
    <row r="30" spans="1:7" s="32" customFormat="1" x14ac:dyDescent="0.2">
      <c r="A30" s="50" t="s">
        <v>62</v>
      </c>
      <c r="B30" s="46">
        <f>SUM(B33:B34)</f>
        <v>452</v>
      </c>
      <c r="C30" s="53" t="s">
        <v>53</v>
      </c>
      <c r="D30" s="54">
        <f>B30/B29</f>
        <v>0.94560669456066948</v>
      </c>
      <c r="E30" s="51">
        <v>30</v>
      </c>
      <c r="F30" s="92" t="str">
        <f>IF(E30&lt;=(SUM(B30)),"ja","nein")</f>
        <v>ja</v>
      </c>
      <c r="G30" s="32">
        <f t="shared" si="0"/>
        <v>1</v>
      </c>
    </row>
    <row r="31" spans="1:7" s="32" customFormat="1" x14ac:dyDescent="0.2">
      <c r="A31" s="55" t="s">
        <v>63</v>
      </c>
      <c r="B31" s="51">
        <f>SUM('#Parameter (Spezies) DB'!E:E)</f>
        <v>452</v>
      </c>
      <c r="C31" s="56"/>
      <c r="D31" s="57"/>
      <c r="E31" s="102">
        <f>0.2*B30</f>
        <v>90.4</v>
      </c>
      <c r="F31" s="92" t="str">
        <f>IF(E31&lt;=(SUM(B31)),"ja","nein")</f>
        <v>ja</v>
      </c>
      <c r="G31" s="32">
        <f t="shared" si="0"/>
        <v>1</v>
      </c>
    </row>
    <row r="32" spans="1:7" ht="14.45" customHeight="1" x14ac:dyDescent="0.2">
      <c r="A32" s="58" t="s">
        <v>76</v>
      </c>
      <c r="B32" s="51"/>
      <c r="C32" s="223" t="s">
        <v>48</v>
      </c>
      <c r="D32" s="224"/>
      <c r="E32" s="52"/>
      <c r="F32" s="91"/>
      <c r="G32" s="32"/>
    </row>
    <row r="33" spans="1:8" ht="14.45" customHeight="1" x14ac:dyDescent="0.2">
      <c r="A33" s="59" t="s">
        <v>71</v>
      </c>
      <c r="B33" s="100">
        <f>'#Parameter (Spezies) DB'!B6</f>
        <v>452</v>
      </c>
      <c r="C33" s="60" t="s">
        <v>52</v>
      </c>
      <c r="D33" s="61">
        <f>B33/B30</f>
        <v>1</v>
      </c>
      <c r="E33" s="62">
        <v>0.99</v>
      </c>
      <c r="F33" s="91" t="str">
        <f>IF(E33&lt;=D33,"ja","nein")</f>
        <v>ja</v>
      </c>
      <c r="G33" s="32">
        <f t="shared" si="0"/>
        <v>1</v>
      </c>
    </row>
    <row r="34" spans="1:8" ht="14.45" customHeight="1" x14ac:dyDescent="0.2">
      <c r="A34" s="63" t="s">
        <v>69</v>
      </c>
      <c r="B34" s="97">
        <f>'#Parameter (Spezies) DB'!B7</f>
        <v>0</v>
      </c>
      <c r="C34" s="64" t="s">
        <v>50</v>
      </c>
      <c r="D34" s="65">
        <f>B34/B30</f>
        <v>0</v>
      </c>
      <c r="E34" s="66">
        <v>0.01</v>
      </c>
      <c r="F34" s="93" t="str">
        <f>IF(E34&gt;=D34,"ja","nein")</f>
        <v>ja</v>
      </c>
      <c r="G34" s="32">
        <f t="shared" si="0"/>
        <v>1</v>
      </c>
    </row>
    <row r="35" spans="1:8" s="32" customFormat="1" ht="14.45" customHeight="1" x14ac:dyDescent="0.2">
      <c r="A35" s="138" t="s">
        <v>65</v>
      </c>
      <c r="B35" s="139">
        <f>'#Parameter (Spezies)'!B3</f>
        <v>478</v>
      </c>
      <c r="C35" s="140" t="s">
        <v>66</v>
      </c>
      <c r="D35" s="141">
        <f>'#Parameter (Spezies)'!B9</f>
        <v>0</v>
      </c>
      <c r="E35" s="142"/>
      <c r="F35" s="143"/>
    </row>
    <row r="36" spans="1:8" s="137" customFormat="1" ht="46.5" customHeight="1" x14ac:dyDescent="0.25">
      <c r="A36" s="231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57 identifizierten Proben des Parameters wurden unter Verwendung der vollständigen Datenbank 57 (=100%) richtig erkannt (Inklusivität). 0 (=0%) der identifizierten Proben des Parameters wurden falsch einer anderen Spezies zugeordnet.</v>
      </c>
      <c r="B36" s="232"/>
      <c r="C36" s="232"/>
      <c r="D36" s="232"/>
      <c r="E36" s="233"/>
      <c r="F36" s="233"/>
    </row>
    <row r="37" spans="1:8" s="32" customFormat="1" ht="44.25" customHeight="1" x14ac:dyDescent="0.2">
      <c r="A37" s="234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452 identifizierten Proben der Nicht-Ziel-Parameter wurden unter Verwendung der vollständigen Datenbank 100% richtig-negativ (Exklusivität) gezählt. Von diesen 452 Proben wurden 0 (=0%) fehlerhaft als Parameter identifiziert.</v>
      </c>
      <c r="B37" s="235"/>
      <c r="C37" s="235"/>
      <c r="D37" s="235"/>
      <c r="E37" s="235"/>
      <c r="F37" s="235"/>
    </row>
    <row r="38" spans="1:8" s="32" customFormat="1" ht="30.75" customHeight="1" x14ac:dyDescent="0.2">
      <c r="A38" s="236" t="str">
        <f>"In den "&amp;B35&amp;" Proben der Nicht-Ziel-Parameter wurden unter Verwendung einer nur den Parameter enthaltenden Datenbank bei "&amp;'#Parameter (Spezies)'!B7&amp;""&amp;B19&amp;" (="&amp;ROUND(D35*100,1)&amp;"%) Einträgen ein score &gt; "&amp;'Parameter (Spezies)'!$B$12&amp;" erreicht."</f>
        <v>In den 478 Proben der Nicht-Ziel-Parameter wurden unter Verwendung einer nur den Parameter enthaltenden Datenbank bei 0 (=0%) Einträgen ein score &gt; 2 erreicht.</v>
      </c>
      <c r="B38" s="237"/>
      <c r="C38" s="237"/>
      <c r="D38" s="237"/>
      <c r="E38" s="237"/>
      <c r="F38" s="237"/>
    </row>
    <row r="39" spans="1:8" s="26" customFormat="1" x14ac:dyDescent="0.2">
      <c r="A39" s="104" t="s">
        <v>75</v>
      </c>
      <c r="B39" s="105" t="s">
        <v>54</v>
      </c>
      <c r="C39" s="103" t="s">
        <v>74</v>
      </c>
      <c r="D39" s="106" t="str">
        <f>IF(SUM(G23:G35)=8,"erfüllt","nicht erfüllt")</f>
        <v>erfüllt</v>
      </c>
      <c r="E39" s="103"/>
      <c r="F39" s="103"/>
      <c r="H39" s="17"/>
    </row>
    <row r="40" spans="1:8" s="32" customFormat="1" x14ac:dyDescent="0.2">
      <c r="A40" s="220" t="s">
        <v>31</v>
      </c>
      <c r="B40" s="220"/>
      <c r="C40" s="220"/>
      <c r="D40" s="220"/>
      <c r="E40" s="43"/>
      <c r="F40" s="43"/>
    </row>
    <row r="41" spans="1:8" ht="36" customHeight="1" x14ac:dyDescent="0.2">
      <c r="A41" s="43"/>
      <c r="B41" s="43"/>
      <c r="C41" s="43"/>
      <c r="D41" s="43"/>
      <c r="E41" s="43"/>
      <c r="F41" s="43"/>
    </row>
    <row r="42" spans="1:8" s="25" customFormat="1" x14ac:dyDescent="0.2">
      <c r="A42" s="20" t="s">
        <v>29</v>
      </c>
      <c r="B42" s="20" t="s">
        <v>28</v>
      </c>
      <c r="C42" s="20" t="s">
        <v>26</v>
      </c>
      <c r="D42" s="225" t="s">
        <v>27</v>
      </c>
      <c r="E42" s="226"/>
      <c r="F42" s="227"/>
    </row>
    <row r="43" spans="1:8" s="25" customFormat="1" x14ac:dyDescent="0.2">
      <c r="A43" s="166" t="str">
        <f>Settings!C4</f>
        <v>CVUA S</v>
      </c>
      <c r="B43" s="22" t="s">
        <v>105</v>
      </c>
      <c r="C43" s="23">
        <v>44573</v>
      </c>
      <c r="D43" s="228" t="s">
        <v>763</v>
      </c>
      <c r="E43" s="229"/>
      <c r="F43" s="230"/>
    </row>
    <row r="44" spans="1:8" x14ac:dyDescent="0.2">
      <c r="A44" s="219" t="s">
        <v>30</v>
      </c>
      <c r="B44" s="219"/>
      <c r="C44" s="21"/>
      <c r="D44" s="21"/>
      <c r="E44" s="18"/>
      <c r="F44" s="18"/>
    </row>
    <row r="45" spans="1:8" x14ac:dyDescent="0.2">
      <c r="A45" s="215" t="s">
        <v>23</v>
      </c>
      <c r="B45" s="215"/>
      <c r="C45" s="215"/>
      <c r="D45" s="215"/>
      <c r="E45" s="216"/>
      <c r="F45" s="216"/>
    </row>
    <row r="46" spans="1:8" x14ac:dyDescent="0.2">
      <c r="E46" s="18"/>
      <c r="F46" s="18"/>
    </row>
  </sheetData>
  <mergeCells count="30"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  <mergeCell ref="A19:B19"/>
    <mergeCell ref="A18:B18"/>
    <mergeCell ref="C18:F18"/>
    <mergeCell ref="A45:F45"/>
    <mergeCell ref="A16:F16"/>
    <mergeCell ref="A44:B44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</mergeCells>
  <conditionalFormatting sqref="D39">
    <cfRule type="cellIs" dxfId="0" priority="1" operator="equal">
      <formula>"erfüllt"</formula>
    </cfRule>
  </conditionalFormatting>
  <pageMargins left="0.7" right="0.7" top="0.78740157499999996" bottom="0.78740157499999996" header="0.3" footer="0.3"/>
  <pageSetup paperSize="9" scale="91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9525</xdr:rowOff>
                  </from>
                  <to>
                    <xdr:col>2</xdr:col>
                    <xdr:colOff>561975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9525</xdr:rowOff>
                  </from>
                  <to>
                    <xdr:col>3</xdr:col>
                    <xdr:colOff>561975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Settings</vt:lpstr>
      <vt:lpstr>Parameter (Spezies)</vt:lpstr>
      <vt:lpstr>#Parameter (Spezies) DB</vt:lpstr>
      <vt:lpstr>#Parameter (Spezies)</vt:lpstr>
      <vt:lpstr>Report (Spezies)</vt:lpstr>
      <vt:lpstr>'Report (Spezies)'!Druckbereich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2023-07-26T11:18:35Z</cp:lastPrinted>
  <dcterms:created xsi:type="dcterms:W3CDTF">2016-08-19T11:01:12Z</dcterms:created>
  <dcterms:modified xsi:type="dcterms:W3CDTF">2023-10-17T06:22:23Z</dcterms:modified>
</cp:coreProperties>
</file>