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gültige Parameter Validierungen\Staphylococcus chromogenes V01 Ziel-ID BRU + UA-BW 13.08.2025 Dyk\"/>
    </mc:Choice>
  </mc:AlternateContent>
  <bookViews>
    <workbookView xWindow="0" yWindow="0" windowWidth="29040" windowHeight="12285" tabRatio="858" activeTab="4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(Spezies)'!$E$1:$L$1821</definedName>
    <definedName name="_xlnm._FilterDatabase" localSheetId="2" hidden="1">'#Parameter (Spezies) DB'!$F$1:$Z$1821</definedName>
    <definedName name="_xlnm._FilterDatabase" localSheetId="1" hidden="1">'Parameter (Spezies)'!$F$1:$U$2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08" i="5" l="1"/>
  <c r="L1808" i="5"/>
  <c r="K1809" i="5"/>
  <c r="L1809" i="5"/>
  <c r="K1810" i="5"/>
  <c r="L1810" i="5"/>
  <c r="K1811" i="5"/>
  <c r="L1811" i="5"/>
  <c r="K1812" i="5"/>
  <c r="L1812" i="5"/>
  <c r="K1813" i="5"/>
  <c r="L1813" i="5"/>
  <c r="K1814" i="5"/>
  <c r="L1814" i="5"/>
  <c r="K1815" i="5"/>
  <c r="L1815" i="5"/>
  <c r="K1816" i="5"/>
  <c r="L1816" i="5"/>
  <c r="K1817" i="5"/>
  <c r="L1817" i="5"/>
  <c r="K1818" i="5"/>
  <c r="L1818" i="5"/>
  <c r="K1819" i="5"/>
  <c r="L1819" i="5"/>
  <c r="K1820" i="5"/>
  <c r="L1820" i="5"/>
  <c r="K1821" i="5"/>
  <c r="L1821" i="5"/>
  <c r="B20" i="12"/>
  <c r="B21" i="12"/>
  <c r="R1808" i="12"/>
  <c r="T1808" i="12"/>
  <c r="U1808" i="12"/>
  <c r="V1808" i="12"/>
  <c r="B1" i="12"/>
  <c r="Z1808" i="12"/>
  <c r="S1808" i="12"/>
  <c r="W1808" i="12"/>
  <c r="X1808" i="12"/>
  <c r="Y1808" i="12"/>
  <c r="AA1808" i="12"/>
  <c r="R1809" i="12"/>
  <c r="T1809" i="12"/>
  <c r="U1809" i="12"/>
  <c r="V1809" i="12"/>
  <c r="Z1809" i="12"/>
  <c r="S1809" i="12"/>
  <c r="W1809" i="12"/>
  <c r="X1809" i="12"/>
  <c r="Y1809" i="12"/>
  <c r="AA1809" i="12"/>
  <c r="R1810" i="12"/>
  <c r="T1810" i="12"/>
  <c r="U1810" i="12"/>
  <c r="V1810" i="12"/>
  <c r="Z1810" i="12"/>
  <c r="S1810" i="12"/>
  <c r="W1810" i="12"/>
  <c r="X1810" i="12"/>
  <c r="Y1810" i="12"/>
  <c r="AA1810" i="12"/>
  <c r="R1811" i="12"/>
  <c r="T1811" i="12"/>
  <c r="U1811" i="12"/>
  <c r="V1811" i="12"/>
  <c r="Z1811" i="12"/>
  <c r="S1811" i="12"/>
  <c r="W1811" i="12"/>
  <c r="X1811" i="12"/>
  <c r="Y1811" i="12"/>
  <c r="AA1811" i="12"/>
  <c r="R1812" i="12"/>
  <c r="T1812" i="12"/>
  <c r="U1812" i="12"/>
  <c r="V1812" i="12"/>
  <c r="Z1812" i="12"/>
  <c r="S1812" i="12"/>
  <c r="W1812" i="12"/>
  <c r="X1812" i="12"/>
  <c r="Y1812" i="12"/>
  <c r="AA1812" i="12"/>
  <c r="R1813" i="12"/>
  <c r="T1813" i="12"/>
  <c r="U1813" i="12"/>
  <c r="V1813" i="12"/>
  <c r="Z1813" i="12"/>
  <c r="S1813" i="12"/>
  <c r="W1813" i="12"/>
  <c r="X1813" i="12"/>
  <c r="Y1813" i="12"/>
  <c r="AA1813" i="12"/>
  <c r="R1814" i="12"/>
  <c r="T1814" i="12"/>
  <c r="U1814" i="12"/>
  <c r="V1814" i="12"/>
  <c r="Z1814" i="12"/>
  <c r="S1814" i="12"/>
  <c r="W1814" i="12"/>
  <c r="X1814" i="12"/>
  <c r="Y1814" i="12"/>
  <c r="AA1814" i="12"/>
  <c r="R1815" i="12"/>
  <c r="T1815" i="12"/>
  <c r="U1815" i="12"/>
  <c r="V1815" i="12"/>
  <c r="Z1815" i="12"/>
  <c r="S1815" i="12"/>
  <c r="W1815" i="12"/>
  <c r="X1815" i="12"/>
  <c r="Y1815" i="12"/>
  <c r="AA1815" i="12"/>
  <c r="R1816" i="12"/>
  <c r="T1816" i="12"/>
  <c r="U1816" i="12"/>
  <c r="V1816" i="12"/>
  <c r="Z1816" i="12"/>
  <c r="S1816" i="12"/>
  <c r="W1816" i="12"/>
  <c r="X1816" i="12"/>
  <c r="Y1816" i="12"/>
  <c r="AA1816" i="12"/>
  <c r="R1817" i="12"/>
  <c r="T1817" i="12"/>
  <c r="U1817" i="12"/>
  <c r="V1817" i="12"/>
  <c r="Z1817" i="12"/>
  <c r="S1817" i="12"/>
  <c r="W1817" i="12"/>
  <c r="X1817" i="12"/>
  <c r="Y1817" i="12"/>
  <c r="AA1817" i="12"/>
  <c r="R1818" i="12"/>
  <c r="T1818" i="12"/>
  <c r="U1818" i="12"/>
  <c r="V1818" i="12"/>
  <c r="Z1818" i="12"/>
  <c r="S1818" i="12"/>
  <c r="W1818" i="12"/>
  <c r="X1818" i="12"/>
  <c r="Y1818" i="12"/>
  <c r="AA1818" i="12"/>
  <c r="R1819" i="12"/>
  <c r="T1819" i="12"/>
  <c r="U1819" i="12"/>
  <c r="V1819" i="12"/>
  <c r="Z1819" i="12"/>
  <c r="S1819" i="12"/>
  <c r="W1819" i="12"/>
  <c r="X1819" i="12"/>
  <c r="Y1819" i="12"/>
  <c r="AA1819" i="12"/>
  <c r="R1820" i="12"/>
  <c r="T1820" i="12"/>
  <c r="U1820" i="12"/>
  <c r="V1820" i="12"/>
  <c r="Z1820" i="12"/>
  <c r="S1820" i="12"/>
  <c r="W1820" i="12"/>
  <c r="X1820" i="12"/>
  <c r="Y1820" i="12"/>
  <c r="AA1820" i="12"/>
  <c r="R1821" i="12"/>
  <c r="T1821" i="12"/>
  <c r="U1821" i="12"/>
  <c r="V1821" i="12"/>
  <c r="Z1821" i="12"/>
  <c r="S1821" i="12"/>
  <c r="W1821" i="12"/>
  <c r="X1821" i="12"/>
  <c r="Y1821" i="12"/>
  <c r="AA1821" i="12"/>
  <c r="E1808" i="12"/>
  <c r="E1809" i="12"/>
  <c r="E1810" i="12"/>
  <c r="E1811" i="12"/>
  <c r="E1812" i="12"/>
  <c r="E1813" i="12"/>
  <c r="E1814" i="12"/>
  <c r="E1815" i="12"/>
  <c r="E1816" i="12"/>
  <c r="E1817" i="12"/>
  <c r="E1818" i="12"/>
  <c r="E1819" i="12"/>
  <c r="E1820" i="12"/>
  <c r="E1821" i="12"/>
  <c r="B12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K1767" i="5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5" i="5"/>
  <c r="L1775" i="5"/>
  <c r="K1776" i="5"/>
  <c r="L1776" i="5"/>
  <c r="K1777" i="5"/>
  <c r="L1777" i="5"/>
  <c r="K1778" i="5"/>
  <c r="L1778" i="5"/>
  <c r="K1779" i="5"/>
  <c r="L1779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7" i="5"/>
  <c r="L1787" i="5"/>
  <c r="K1788" i="5"/>
  <c r="L1788" i="5"/>
  <c r="K1789" i="5"/>
  <c r="L1789" i="5"/>
  <c r="K1790" i="5"/>
  <c r="L1790" i="5"/>
  <c r="K1791" i="5"/>
  <c r="L1791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799" i="5"/>
  <c r="L1799" i="5"/>
  <c r="K1800" i="5"/>
  <c r="L1800" i="5"/>
  <c r="K1801" i="5"/>
  <c r="L1801" i="5"/>
  <c r="K1802" i="5"/>
  <c r="L1802" i="5"/>
  <c r="K1803" i="5"/>
  <c r="L1803" i="5"/>
  <c r="K1804" i="5"/>
  <c r="L1804" i="5"/>
  <c r="K1805" i="5"/>
  <c r="L1805" i="5"/>
  <c r="K1806" i="5"/>
  <c r="L1806" i="5"/>
  <c r="K1807" i="5"/>
  <c r="L1807" i="5"/>
  <c r="R1761" i="12"/>
  <c r="T1761" i="12"/>
  <c r="U1761" i="12"/>
  <c r="V1761" i="12"/>
  <c r="B1" i="1"/>
  <c r="C1" i="1"/>
  <c r="Z1761" i="12"/>
  <c r="S1761" i="12"/>
  <c r="E1761" i="12"/>
  <c r="R1762" i="12"/>
  <c r="T1762" i="12"/>
  <c r="U1762" i="12"/>
  <c r="V1762" i="12"/>
  <c r="Z1762" i="12"/>
  <c r="S1762" i="12"/>
  <c r="E1762" i="12"/>
  <c r="R1763" i="12"/>
  <c r="T1763" i="12"/>
  <c r="U1763" i="12"/>
  <c r="V1763" i="12"/>
  <c r="Z1763" i="12"/>
  <c r="S1763" i="12"/>
  <c r="E1763" i="12"/>
  <c r="R1764" i="12"/>
  <c r="T1764" i="12"/>
  <c r="U1764" i="12"/>
  <c r="V1764" i="12"/>
  <c r="Z1764" i="12"/>
  <c r="S1764" i="12"/>
  <c r="E1764" i="12"/>
  <c r="R1765" i="12"/>
  <c r="T1765" i="12"/>
  <c r="U1765" i="12"/>
  <c r="V1765" i="12"/>
  <c r="Z1765" i="12"/>
  <c r="S1765" i="12"/>
  <c r="E1765" i="12"/>
  <c r="R1766" i="12"/>
  <c r="T1766" i="12"/>
  <c r="U1766" i="12"/>
  <c r="V1766" i="12"/>
  <c r="Z1766" i="12"/>
  <c r="S1766" i="12"/>
  <c r="E1766" i="12"/>
  <c r="R1767" i="12"/>
  <c r="T1767" i="12"/>
  <c r="U1767" i="12"/>
  <c r="V1767" i="12"/>
  <c r="Z1767" i="12"/>
  <c r="S1767" i="12"/>
  <c r="E1767" i="12"/>
  <c r="R1768" i="12"/>
  <c r="T1768" i="12"/>
  <c r="U1768" i="12"/>
  <c r="V1768" i="12"/>
  <c r="Z1768" i="12"/>
  <c r="S1768" i="12"/>
  <c r="E1768" i="12"/>
  <c r="R1769" i="12"/>
  <c r="T1769" i="12"/>
  <c r="U1769" i="12"/>
  <c r="V1769" i="12"/>
  <c r="Z1769" i="12"/>
  <c r="S1769" i="12"/>
  <c r="E1769" i="12"/>
  <c r="R1770" i="12"/>
  <c r="T1770" i="12"/>
  <c r="U1770" i="12"/>
  <c r="V1770" i="12"/>
  <c r="Z1770" i="12"/>
  <c r="S1770" i="12"/>
  <c r="E1770" i="12"/>
  <c r="R1771" i="12"/>
  <c r="T1771" i="12"/>
  <c r="U1771" i="12"/>
  <c r="V1771" i="12"/>
  <c r="Z1771" i="12"/>
  <c r="S1771" i="12"/>
  <c r="E1771" i="12"/>
  <c r="R1772" i="12"/>
  <c r="T1772" i="12"/>
  <c r="U1772" i="12"/>
  <c r="V1772" i="12"/>
  <c r="Z1772" i="12"/>
  <c r="S1772" i="12"/>
  <c r="E1772" i="12"/>
  <c r="R1773" i="12"/>
  <c r="T1773" i="12"/>
  <c r="U1773" i="12"/>
  <c r="V1773" i="12"/>
  <c r="Z1773" i="12"/>
  <c r="S1773" i="12"/>
  <c r="E1773" i="12"/>
  <c r="R1774" i="12"/>
  <c r="T1774" i="12"/>
  <c r="U1774" i="12"/>
  <c r="V1774" i="12"/>
  <c r="Z1774" i="12"/>
  <c r="S1774" i="12"/>
  <c r="E1774" i="12"/>
  <c r="R1775" i="12"/>
  <c r="T1775" i="12"/>
  <c r="U1775" i="12"/>
  <c r="V1775" i="12"/>
  <c r="Z1775" i="12"/>
  <c r="S1775" i="12"/>
  <c r="E1775" i="12"/>
  <c r="R1776" i="12"/>
  <c r="T1776" i="12"/>
  <c r="U1776" i="12"/>
  <c r="V1776" i="12"/>
  <c r="Z1776" i="12"/>
  <c r="S1776" i="12"/>
  <c r="E1776" i="12"/>
  <c r="R1777" i="12"/>
  <c r="T1777" i="12"/>
  <c r="U1777" i="12"/>
  <c r="V1777" i="12"/>
  <c r="Z1777" i="12"/>
  <c r="S1777" i="12"/>
  <c r="E1777" i="12"/>
  <c r="R1778" i="12"/>
  <c r="T1778" i="12"/>
  <c r="U1778" i="12"/>
  <c r="V1778" i="12"/>
  <c r="Z1778" i="12"/>
  <c r="S1778" i="12"/>
  <c r="E1778" i="12"/>
  <c r="R1779" i="12"/>
  <c r="T1779" i="12"/>
  <c r="U1779" i="12"/>
  <c r="V1779" i="12"/>
  <c r="Z1779" i="12"/>
  <c r="S1779" i="12"/>
  <c r="E1779" i="12"/>
  <c r="R1780" i="12"/>
  <c r="T1780" i="12"/>
  <c r="U1780" i="12"/>
  <c r="V1780" i="12"/>
  <c r="Z1780" i="12"/>
  <c r="S1780" i="12"/>
  <c r="E1780" i="12"/>
  <c r="R1781" i="12"/>
  <c r="T1781" i="12"/>
  <c r="U1781" i="12"/>
  <c r="V1781" i="12"/>
  <c r="Z1781" i="12"/>
  <c r="S1781" i="12"/>
  <c r="E1781" i="12"/>
  <c r="R1782" i="12"/>
  <c r="T1782" i="12"/>
  <c r="U1782" i="12"/>
  <c r="V1782" i="12"/>
  <c r="Z1782" i="12"/>
  <c r="S1782" i="12"/>
  <c r="E1782" i="12"/>
  <c r="R1783" i="12"/>
  <c r="T1783" i="12"/>
  <c r="U1783" i="12"/>
  <c r="V1783" i="12"/>
  <c r="Z1783" i="12"/>
  <c r="S1783" i="12"/>
  <c r="E1783" i="12"/>
  <c r="R1784" i="12"/>
  <c r="T1784" i="12"/>
  <c r="U1784" i="12"/>
  <c r="V1784" i="12"/>
  <c r="Z1784" i="12"/>
  <c r="S1784" i="12"/>
  <c r="E1784" i="12"/>
  <c r="R1785" i="12"/>
  <c r="T1785" i="12"/>
  <c r="U1785" i="12"/>
  <c r="V1785" i="12"/>
  <c r="Z1785" i="12"/>
  <c r="S1785" i="12"/>
  <c r="E1785" i="12"/>
  <c r="R1786" i="12"/>
  <c r="T1786" i="12"/>
  <c r="U1786" i="12"/>
  <c r="V1786" i="12"/>
  <c r="Z1786" i="12"/>
  <c r="S1786" i="12"/>
  <c r="E1786" i="12"/>
  <c r="R1787" i="12"/>
  <c r="T1787" i="12"/>
  <c r="U1787" i="12"/>
  <c r="V1787" i="12"/>
  <c r="Z1787" i="12"/>
  <c r="S1787" i="12"/>
  <c r="E1787" i="12"/>
  <c r="R1788" i="12"/>
  <c r="T1788" i="12"/>
  <c r="U1788" i="12"/>
  <c r="V1788" i="12"/>
  <c r="Z1788" i="12"/>
  <c r="S1788" i="12"/>
  <c r="E1788" i="12"/>
  <c r="R1789" i="12"/>
  <c r="T1789" i="12"/>
  <c r="U1789" i="12"/>
  <c r="V1789" i="12"/>
  <c r="Z1789" i="12"/>
  <c r="S1789" i="12"/>
  <c r="E1789" i="12"/>
  <c r="R1790" i="12"/>
  <c r="T1790" i="12"/>
  <c r="U1790" i="12"/>
  <c r="V1790" i="12"/>
  <c r="Z1790" i="12"/>
  <c r="S1790" i="12"/>
  <c r="E1790" i="12"/>
  <c r="R1791" i="12"/>
  <c r="T1791" i="12"/>
  <c r="U1791" i="12"/>
  <c r="V1791" i="12"/>
  <c r="Z1791" i="12"/>
  <c r="S1791" i="12"/>
  <c r="E1791" i="12"/>
  <c r="R1792" i="12"/>
  <c r="T1792" i="12"/>
  <c r="U1792" i="12"/>
  <c r="V1792" i="12"/>
  <c r="Z1792" i="12"/>
  <c r="S1792" i="12"/>
  <c r="E1792" i="12"/>
  <c r="R1793" i="12"/>
  <c r="T1793" i="12"/>
  <c r="U1793" i="12"/>
  <c r="V1793" i="12"/>
  <c r="Z1793" i="12"/>
  <c r="S1793" i="12"/>
  <c r="E1793" i="12"/>
  <c r="R1794" i="12"/>
  <c r="T1794" i="12"/>
  <c r="U1794" i="12"/>
  <c r="V1794" i="12"/>
  <c r="Z1794" i="12"/>
  <c r="S1794" i="12"/>
  <c r="E1794" i="12"/>
  <c r="R1795" i="12"/>
  <c r="T1795" i="12"/>
  <c r="U1795" i="12"/>
  <c r="V1795" i="12"/>
  <c r="Z1795" i="12"/>
  <c r="S1795" i="12"/>
  <c r="E1795" i="12"/>
  <c r="R1796" i="12"/>
  <c r="T1796" i="12"/>
  <c r="U1796" i="12"/>
  <c r="V1796" i="12"/>
  <c r="Z1796" i="12"/>
  <c r="S1796" i="12"/>
  <c r="E1796" i="12"/>
  <c r="R1797" i="12"/>
  <c r="T1797" i="12"/>
  <c r="U1797" i="12"/>
  <c r="V1797" i="12"/>
  <c r="Z1797" i="12"/>
  <c r="S1797" i="12"/>
  <c r="E1797" i="12"/>
  <c r="R1798" i="12"/>
  <c r="T1798" i="12"/>
  <c r="U1798" i="12"/>
  <c r="V1798" i="12"/>
  <c r="Z1798" i="12"/>
  <c r="S1798" i="12"/>
  <c r="E1798" i="12"/>
  <c r="R1799" i="12"/>
  <c r="T1799" i="12"/>
  <c r="U1799" i="12"/>
  <c r="V1799" i="12"/>
  <c r="Z1799" i="12"/>
  <c r="S1799" i="12"/>
  <c r="E1799" i="12"/>
  <c r="R1800" i="12"/>
  <c r="T1800" i="12"/>
  <c r="U1800" i="12"/>
  <c r="V1800" i="12"/>
  <c r="Z1800" i="12"/>
  <c r="S1800" i="12"/>
  <c r="E1800" i="12"/>
  <c r="R1801" i="12"/>
  <c r="T1801" i="12"/>
  <c r="U1801" i="12"/>
  <c r="V1801" i="12"/>
  <c r="Z1801" i="12"/>
  <c r="S1801" i="12"/>
  <c r="E1801" i="12"/>
  <c r="R1802" i="12"/>
  <c r="T1802" i="12"/>
  <c r="U1802" i="12"/>
  <c r="V1802" i="12"/>
  <c r="Z1802" i="12"/>
  <c r="S1802" i="12"/>
  <c r="E1802" i="12"/>
  <c r="R1803" i="12"/>
  <c r="T1803" i="12"/>
  <c r="U1803" i="12"/>
  <c r="V1803" i="12"/>
  <c r="Z1803" i="12"/>
  <c r="S1803" i="12"/>
  <c r="E1803" i="12"/>
  <c r="R1804" i="12"/>
  <c r="T1804" i="12"/>
  <c r="U1804" i="12"/>
  <c r="V1804" i="12"/>
  <c r="Z1804" i="12"/>
  <c r="S1804" i="12"/>
  <c r="E1804" i="12"/>
  <c r="R1805" i="12"/>
  <c r="T1805" i="12"/>
  <c r="U1805" i="12"/>
  <c r="V1805" i="12"/>
  <c r="Z1805" i="12"/>
  <c r="S1805" i="12"/>
  <c r="E1805" i="12"/>
  <c r="R1806" i="12"/>
  <c r="T1806" i="12"/>
  <c r="U1806" i="12"/>
  <c r="V1806" i="12"/>
  <c r="Z1806" i="12"/>
  <c r="S1806" i="12"/>
  <c r="E1806" i="12"/>
  <c r="R1807" i="12"/>
  <c r="T1807" i="12"/>
  <c r="U1807" i="12"/>
  <c r="V1807" i="12"/>
  <c r="Z1807" i="12"/>
  <c r="S1807" i="12"/>
  <c r="E1807" i="12"/>
  <c r="W1761" i="12"/>
  <c r="X1761" i="12"/>
  <c r="Y1761" i="12"/>
  <c r="AA1761" i="12"/>
  <c r="W1762" i="12"/>
  <c r="X1762" i="12"/>
  <c r="Y1762" i="12"/>
  <c r="AA1762" i="12"/>
  <c r="W1763" i="12"/>
  <c r="X1763" i="12"/>
  <c r="Y1763" i="12"/>
  <c r="AA1763" i="12"/>
  <c r="W1764" i="12"/>
  <c r="X1764" i="12"/>
  <c r="Y1764" i="12"/>
  <c r="AA1764" i="12"/>
  <c r="W1765" i="12"/>
  <c r="X1765" i="12"/>
  <c r="Y1765" i="12"/>
  <c r="AA1765" i="12"/>
  <c r="W1766" i="12"/>
  <c r="X1766" i="12"/>
  <c r="Y1766" i="12"/>
  <c r="AA1766" i="12"/>
  <c r="W1767" i="12"/>
  <c r="X1767" i="12"/>
  <c r="Y1767" i="12"/>
  <c r="AA1767" i="12"/>
  <c r="W1768" i="12"/>
  <c r="X1768" i="12"/>
  <c r="Y1768" i="12"/>
  <c r="AA1768" i="12"/>
  <c r="W1769" i="12"/>
  <c r="X1769" i="12"/>
  <c r="Y1769" i="12"/>
  <c r="AA1769" i="12"/>
  <c r="W1770" i="12"/>
  <c r="X1770" i="12"/>
  <c r="Y1770" i="12"/>
  <c r="AA1770" i="12"/>
  <c r="W1771" i="12"/>
  <c r="X1771" i="12"/>
  <c r="Y1771" i="12"/>
  <c r="AA1771" i="12"/>
  <c r="W1772" i="12"/>
  <c r="X1772" i="12"/>
  <c r="Y1772" i="12"/>
  <c r="AA1772" i="12"/>
  <c r="W1773" i="12"/>
  <c r="X1773" i="12"/>
  <c r="Y1773" i="12"/>
  <c r="AA1773" i="12"/>
  <c r="W1774" i="12"/>
  <c r="X1774" i="12"/>
  <c r="Y1774" i="12"/>
  <c r="AA1774" i="12"/>
  <c r="W1775" i="12"/>
  <c r="X1775" i="12"/>
  <c r="Y1775" i="12"/>
  <c r="AA1775" i="12"/>
  <c r="W1776" i="12"/>
  <c r="X1776" i="12"/>
  <c r="Y1776" i="12"/>
  <c r="AA1776" i="12"/>
  <c r="W1777" i="12"/>
  <c r="X1777" i="12"/>
  <c r="Y1777" i="12"/>
  <c r="AA1777" i="12"/>
  <c r="W1778" i="12"/>
  <c r="X1778" i="12"/>
  <c r="Y1778" i="12"/>
  <c r="AA1778" i="12"/>
  <c r="W1779" i="12"/>
  <c r="X1779" i="12"/>
  <c r="Y1779" i="12"/>
  <c r="AA1779" i="12"/>
  <c r="W1780" i="12"/>
  <c r="X1780" i="12"/>
  <c r="Y1780" i="12"/>
  <c r="AA1780" i="12"/>
  <c r="W1781" i="12"/>
  <c r="X1781" i="12"/>
  <c r="Y1781" i="12"/>
  <c r="AA1781" i="12"/>
  <c r="W1782" i="12"/>
  <c r="X1782" i="12"/>
  <c r="Y1782" i="12"/>
  <c r="AA1782" i="12"/>
  <c r="W1783" i="12"/>
  <c r="X1783" i="12"/>
  <c r="Y1783" i="12"/>
  <c r="AA1783" i="12"/>
  <c r="W1784" i="12"/>
  <c r="X1784" i="12"/>
  <c r="Y1784" i="12"/>
  <c r="AA1784" i="12"/>
  <c r="W1785" i="12"/>
  <c r="X1785" i="12"/>
  <c r="Y1785" i="12"/>
  <c r="AA1785" i="12"/>
  <c r="W1786" i="12"/>
  <c r="X1786" i="12"/>
  <c r="Y1786" i="12"/>
  <c r="AA1786" i="12"/>
  <c r="W1787" i="12"/>
  <c r="X1787" i="12"/>
  <c r="Y1787" i="12"/>
  <c r="AA1787" i="12"/>
  <c r="W1788" i="12"/>
  <c r="X1788" i="12"/>
  <c r="Y1788" i="12"/>
  <c r="AA1788" i="12"/>
  <c r="W1789" i="12"/>
  <c r="X1789" i="12"/>
  <c r="Y1789" i="12"/>
  <c r="AA1789" i="12"/>
  <c r="W1790" i="12"/>
  <c r="X1790" i="12"/>
  <c r="Y1790" i="12"/>
  <c r="AA1790" i="12"/>
  <c r="W1791" i="12"/>
  <c r="X1791" i="12"/>
  <c r="Y1791" i="12"/>
  <c r="AA1791" i="12"/>
  <c r="W1792" i="12"/>
  <c r="X1792" i="12"/>
  <c r="Y1792" i="12"/>
  <c r="AA1792" i="12"/>
  <c r="W1793" i="12"/>
  <c r="X1793" i="12"/>
  <c r="Y1793" i="12"/>
  <c r="AA1793" i="12"/>
  <c r="W1794" i="12"/>
  <c r="X1794" i="12"/>
  <c r="Y1794" i="12"/>
  <c r="AA1794" i="12"/>
  <c r="W1795" i="12"/>
  <c r="X1795" i="12"/>
  <c r="Y1795" i="12"/>
  <c r="AA1795" i="12"/>
  <c r="W1796" i="12"/>
  <c r="X1796" i="12"/>
  <c r="Y1796" i="12"/>
  <c r="AA1796" i="12"/>
  <c r="W1797" i="12"/>
  <c r="X1797" i="12"/>
  <c r="Y1797" i="12"/>
  <c r="AA1797" i="12"/>
  <c r="W1798" i="12"/>
  <c r="X1798" i="12"/>
  <c r="Y1798" i="12"/>
  <c r="AA1798" i="12"/>
  <c r="W1799" i="12"/>
  <c r="X1799" i="12"/>
  <c r="Y1799" i="12"/>
  <c r="AA1799" i="12"/>
  <c r="W1800" i="12"/>
  <c r="X1800" i="12"/>
  <c r="Y1800" i="12"/>
  <c r="AA1800" i="12"/>
  <c r="W1801" i="12"/>
  <c r="X1801" i="12"/>
  <c r="Y1801" i="12"/>
  <c r="AA1801" i="12"/>
  <c r="W1802" i="12"/>
  <c r="X1802" i="12"/>
  <c r="Y1802" i="12"/>
  <c r="AA1802" i="12"/>
  <c r="W1803" i="12"/>
  <c r="X1803" i="12"/>
  <c r="Y1803" i="12"/>
  <c r="AA1803" i="12"/>
  <c r="W1804" i="12"/>
  <c r="X1804" i="12"/>
  <c r="Y1804" i="12"/>
  <c r="AA1804" i="12"/>
  <c r="W1805" i="12"/>
  <c r="X1805" i="12"/>
  <c r="Y1805" i="12"/>
  <c r="AA1805" i="12"/>
  <c r="W1806" i="12"/>
  <c r="X1806" i="12"/>
  <c r="Y1806" i="12"/>
  <c r="AA1806" i="12"/>
  <c r="W1807" i="12"/>
  <c r="X1807" i="12"/>
  <c r="Y1807" i="12"/>
  <c r="AA1807" i="12"/>
  <c r="B11" i="1"/>
  <c r="B12" i="1"/>
  <c r="P2" i="1"/>
  <c r="S2" i="1"/>
  <c r="R2" i="1"/>
  <c r="Q2" i="1"/>
  <c r="P3" i="1"/>
  <c r="S3" i="1"/>
  <c r="R3" i="1"/>
  <c r="Q3" i="1"/>
  <c r="P4" i="1"/>
  <c r="S4" i="1"/>
  <c r="R4" i="1"/>
  <c r="Q4" i="1"/>
  <c r="P5" i="1"/>
  <c r="S5" i="1"/>
  <c r="R5" i="1"/>
  <c r="Q5" i="1"/>
  <c r="P6" i="1"/>
  <c r="S6" i="1"/>
  <c r="R6" i="1"/>
  <c r="Q6" i="1"/>
  <c r="P7" i="1"/>
  <c r="S7" i="1"/>
  <c r="R7" i="1"/>
  <c r="Q7" i="1"/>
  <c r="P8" i="1"/>
  <c r="S8" i="1"/>
  <c r="R8" i="1"/>
  <c r="Q8" i="1"/>
  <c r="P9" i="1"/>
  <c r="S9" i="1"/>
  <c r="R9" i="1"/>
  <c r="Q9" i="1"/>
  <c r="P10" i="1"/>
  <c r="S10" i="1"/>
  <c r="R10" i="1"/>
  <c r="Q10" i="1"/>
  <c r="P11" i="1"/>
  <c r="S11" i="1"/>
  <c r="R11" i="1"/>
  <c r="Q11" i="1"/>
  <c r="P12" i="1"/>
  <c r="S12" i="1"/>
  <c r="R12" i="1"/>
  <c r="Q12" i="1"/>
  <c r="P13" i="1"/>
  <c r="S13" i="1"/>
  <c r="R13" i="1"/>
  <c r="Q13" i="1"/>
  <c r="P14" i="1"/>
  <c r="S14" i="1"/>
  <c r="R14" i="1"/>
  <c r="Q14" i="1"/>
  <c r="P15" i="1"/>
  <c r="S15" i="1"/>
  <c r="R15" i="1"/>
  <c r="Q15" i="1"/>
  <c r="P16" i="1"/>
  <c r="S16" i="1"/>
  <c r="R16" i="1"/>
  <c r="Q16" i="1"/>
  <c r="P17" i="1"/>
  <c r="S17" i="1"/>
  <c r="R17" i="1"/>
  <c r="Q17" i="1"/>
  <c r="P18" i="1"/>
  <c r="S18" i="1"/>
  <c r="R18" i="1"/>
  <c r="Q18" i="1"/>
  <c r="P19" i="1"/>
  <c r="S19" i="1"/>
  <c r="R19" i="1"/>
  <c r="Q19" i="1"/>
  <c r="P20" i="1"/>
  <c r="S20" i="1"/>
  <c r="R20" i="1"/>
  <c r="Q20" i="1"/>
  <c r="P21" i="1"/>
  <c r="S21" i="1"/>
  <c r="R21" i="1"/>
  <c r="Q21" i="1"/>
  <c r="P22" i="1"/>
  <c r="S22" i="1"/>
  <c r="R22" i="1"/>
  <c r="Q22" i="1"/>
  <c r="P23" i="1"/>
  <c r="S23" i="1"/>
  <c r="R23" i="1"/>
  <c r="Q23" i="1"/>
  <c r="P24" i="1"/>
  <c r="S24" i="1"/>
  <c r="R24" i="1"/>
  <c r="Q24" i="1"/>
  <c r="B3" i="1"/>
  <c r="A11" i="3"/>
  <c r="K338" i="5"/>
  <c r="L338" i="5"/>
  <c r="K339" i="5"/>
  <c r="L339" i="5"/>
  <c r="K340" i="5"/>
  <c r="L340" i="5"/>
  <c r="K341" i="5"/>
  <c r="L341" i="5"/>
  <c r="K342" i="5"/>
  <c r="L342" i="5"/>
  <c r="K343" i="5"/>
  <c r="L343" i="5"/>
  <c r="K344" i="5"/>
  <c r="L344" i="5"/>
  <c r="K345" i="5"/>
  <c r="L345" i="5"/>
  <c r="K346" i="5"/>
  <c r="L346" i="5"/>
  <c r="K347" i="5"/>
  <c r="L347" i="5"/>
  <c r="K348" i="5"/>
  <c r="L348" i="5"/>
  <c r="K349" i="5"/>
  <c r="L349" i="5"/>
  <c r="K350" i="5"/>
  <c r="L350" i="5"/>
  <c r="K351" i="5"/>
  <c r="L351" i="5"/>
  <c r="K352" i="5"/>
  <c r="L352" i="5"/>
  <c r="K353" i="5"/>
  <c r="L353" i="5"/>
  <c r="K354" i="5"/>
  <c r="L354" i="5"/>
  <c r="K355" i="5"/>
  <c r="L355" i="5"/>
  <c r="K356" i="5"/>
  <c r="L356" i="5"/>
  <c r="K357" i="5"/>
  <c r="L357" i="5"/>
  <c r="K358" i="5"/>
  <c r="L358" i="5"/>
  <c r="K359" i="5"/>
  <c r="L359" i="5"/>
  <c r="K360" i="5"/>
  <c r="L360" i="5"/>
  <c r="K361" i="5"/>
  <c r="L361" i="5"/>
  <c r="K362" i="5"/>
  <c r="L362" i="5"/>
  <c r="K363" i="5"/>
  <c r="L363" i="5"/>
  <c r="K364" i="5"/>
  <c r="L364" i="5"/>
  <c r="K365" i="5"/>
  <c r="L365" i="5"/>
  <c r="K366" i="5"/>
  <c r="L366" i="5"/>
  <c r="K367" i="5"/>
  <c r="L367" i="5"/>
  <c r="K368" i="5"/>
  <c r="L368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5" i="5"/>
  <c r="L375" i="5"/>
  <c r="K376" i="5"/>
  <c r="L376" i="5"/>
  <c r="K377" i="5"/>
  <c r="L377" i="5"/>
  <c r="K378" i="5"/>
  <c r="L378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6" i="5"/>
  <c r="L386" i="5"/>
  <c r="K387" i="5"/>
  <c r="L387" i="5"/>
  <c r="K388" i="5"/>
  <c r="L388" i="5"/>
  <c r="K389" i="5"/>
  <c r="L389" i="5"/>
  <c r="K390" i="5"/>
  <c r="L390" i="5"/>
  <c r="K391" i="5"/>
  <c r="L391" i="5"/>
  <c r="K392" i="5"/>
  <c r="L392" i="5"/>
  <c r="K393" i="5"/>
  <c r="L393" i="5"/>
  <c r="K394" i="5"/>
  <c r="L394" i="5"/>
  <c r="K395" i="5"/>
  <c r="L395" i="5"/>
  <c r="K396" i="5"/>
  <c r="L396" i="5"/>
  <c r="K397" i="5"/>
  <c r="L397" i="5"/>
  <c r="K398" i="5"/>
  <c r="L398" i="5"/>
  <c r="K399" i="5"/>
  <c r="L399" i="5"/>
  <c r="K400" i="5"/>
  <c r="L400" i="5"/>
  <c r="K401" i="5"/>
  <c r="L401" i="5"/>
  <c r="K402" i="5"/>
  <c r="L402" i="5"/>
  <c r="K403" i="5"/>
  <c r="L403" i="5"/>
  <c r="K404" i="5"/>
  <c r="L404" i="5"/>
  <c r="K405" i="5"/>
  <c r="L405" i="5"/>
  <c r="K406" i="5"/>
  <c r="L406" i="5"/>
  <c r="K407" i="5"/>
  <c r="L407" i="5"/>
  <c r="K408" i="5"/>
  <c r="L408" i="5"/>
  <c r="K409" i="5"/>
  <c r="L409" i="5"/>
  <c r="K410" i="5"/>
  <c r="L410" i="5"/>
  <c r="K411" i="5"/>
  <c r="L411" i="5"/>
  <c r="K412" i="5"/>
  <c r="L412" i="5"/>
  <c r="K413" i="5"/>
  <c r="L413" i="5"/>
  <c r="K414" i="5"/>
  <c r="L414" i="5"/>
  <c r="K415" i="5"/>
  <c r="L415" i="5"/>
  <c r="K416" i="5"/>
  <c r="L416" i="5"/>
  <c r="K417" i="5"/>
  <c r="L417" i="5"/>
  <c r="K418" i="5"/>
  <c r="L418" i="5"/>
  <c r="K419" i="5"/>
  <c r="L419" i="5"/>
  <c r="K420" i="5"/>
  <c r="L420" i="5"/>
  <c r="K421" i="5"/>
  <c r="L421" i="5"/>
  <c r="K422" i="5"/>
  <c r="L422" i="5"/>
  <c r="K423" i="5"/>
  <c r="L423" i="5"/>
  <c r="K424" i="5"/>
  <c r="L424" i="5"/>
  <c r="K425" i="5"/>
  <c r="L425" i="5"/>
  <c r="K426" i="5"/>
  <c r="L426" i="5"/>
  <c r="K427" i="5"/>
  <c r="L427" i="5"/>
  <c r="K428" i="5"/>
  <c r="L428" i="5"/>
  <c r="K429" i="5"/>
  <c r="L429" i="5"/>
  <c r="K430" i="5"/>
  <c r="L430" i="5"/>
  <c r="K431" i="5"/>
  <c r="L431" i="5"/>
  <c r="K432" i="5"/>
  <c r="L432" i="5"/>
  <c r="K433" i="5"/>
  <c r="L433" i="5"/>
  <c r="K434" i="5"/>
  <c r="L434" i="5"/>
  <c r="K435" i="5"/>
  <c r="L435" i="5"/>
  <c r="K436" i="5"/>
  <c r="L436" i="5"/>
  <c r="K437" i="5"/>
  <c r="L437" i="5"/>
  <c r="K438" i="5"/>
  <c r="L438" i="5"/>
  <c r="K439" i="5"/>
  <c r="L439" i="5"/>
  <c r="K440" i="5"/>
  <c r="L440" i="5"/>
  <c r="K441" i="5"/>
  <c r="L441" i="5"/>
  <c r="K442" i="5"/>
  <c r="L442" i="5"/>
  <c r="K443" i="5"/>
  <c r="L443" i="5"/>
  <c r="K444" i="5"/>
  <c r="L444" i="5"/>
  <c r="K445" i="5"/>
  <c r="L445" i="5"/>
  <c r="K446" i="5"/>
  <c r="L446" i="5"/>
  <c r="K447" i="5"/>
  <c r="L447" i="5"/>
  <c r="K448" i="5"/>
  <c r="L448" i="5"/>
  <c r="K449" i="5"/>
  <c r="L449" i="5"/>
  <c r="K450" i="5"/>
  <c r="L450" i="5"/>
  <c r="K451" i="5"/>
  <c r="L451" i="5"/>
  <c r="K452" i="5"/>
  <c r="L452" i="5"/>
  <c r="K453" i="5"/>
  <c r="L453" i="5"/>
  <c r="K454" i="5"/>
  <c r="L454" i="5"/>
  <c r="K455" i="5"/>
  <c r="L455" i="5"/>
  <c r="K456" i="5"/>
  <c r="L456" i="5"/>
  <c r="K457" i="5"/>
  <c r="L457" i="5"/>
  <c r="K458" i="5"/>
  <c r="L458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6" i="5"/>
  <c r="L466" i="5"/>
  <c r="K467" i="5"/>
  <c r="L467" i="5"/>
  <c r="K468" i="5"/>
  <c r="L468" i="5"/>
  <c r="K469" i="5"/>
  <c r="L469" i="5"/>
  <c r="K470" i="5"/>
  <c r="L470" i="5"/>
  <c r="K471" i="5"/>
  <c r="L471" i="5"/>
  <c r="K472" i="5"/>
  <c r="L472" i="5"/>
  <c r="K473" i="5"/>
  <c r="L473" i="5"/>
  <c r="K474" i="5"/>
  <c r="L474" i="5"/>
  <c r="K475" i="5"/>
  <c r="L475" i="5"/>
  <c r="K476" i="5"/>
  <c r="L476" i="5"/>
  <c r="K477" i="5"/>
  <c r="L477" i="5"/>
  <c r="K478" i="5"/>
  <c r="L478" i="5"/>
  <c r="K479" i="5"/>
  <c r="L479" i="5"/>
  <c r="K480" i="5"/>
  <c r="L480" i="5"/>
  <c r="K481" i="5"/>
  <c r="L481" i="5"/>
  <c r="K482" i="5"/>
  <c r="L482" i="5"/>
  <c r="K483" i="5"/>
  <c r="L483" i="5"/>
  <c r="K484" i="5"/>
  <c r="L484" i="5"/>
  <c r="K485" i="5"/>
  <c r="L485" i="5"/>
  <c r="K486" i="5"/>
  <c r="L486" i="5"/>
  <c r="K487" i="5"/>
  <c r="L487" i="5"/>
  <c r="K488" i="5"/>
  <c r="L488" i="5"/>
  <c r="K489" i="5"/>
  <c r="L489" i="5"/>
  <c r="K490" i="5"/>
  <c r="L490" i="5"/>
  <c r="K491" i="5"/>
  <c r="L491" i="5"/>
  <c r="K492" i="5"/>
  <c r="L492" i="5"/>
  <c r="K493" i="5"/>
  <c r="L493" i="5"/>
  <c r="K494" i="5"/>
  <c r="L494" i="5"/>
  <c r="K495" i="5"/>
  <c r="L495" i="5"/>
  <c r="K496" i="5"/>
  <c r="L496" i="5"/>
  <c r="K497" i="5"/>
  <c r="L497" i="5"/>
  <c r="K498" i="5"/>
  <c r="L498" i="5"/>
  <c r="K499" i="5"/>
  <c r="L499" i="5"/>
  <c r="K500" i="5"/>
  <c r="L500" i="5"/>
  <c r="K501" i="5"/>
  <c r="L501" i="5"/>
  <c r="K502" i="5"/>
  <c r="L502" i="5"/>
  <c r="K503" i="5"/>
  <c r="L503" i="5"/>
  <c r="K504" i="5"/>
  <c r="L504" i="5"/>
  <c r="K505" i="5"/>
  <c r="L505" i="5"/>
  <c r="K506" i="5"/>
  <c r="L506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4" i="5"/>
  <c r="L514" i="5"/>
  <c r="K515" i="5"/>
  <c r="L515" i="5"/>
  <c r="K516" i="5"/>
  <c r="L516" i="5"/>
  <c r="K517" i="5"/>
  <c r="L517" i="5"/>
  <c r="K518" i="5"/>
  <c r="L518" i="5"/>
  <c r="K519" i="5"/>
  <c r="L519" i="5"/>
  <c r="K520" i="5"/>
  <c r="L520" i="5"/>
  <c r="K521" i="5"/>
  <c r="L521" i="5"/>
  <c r="K522" i="5"/>
  <c r="L522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5" i="5"/>
  <c r="L535" i="5"/>
  <c r="K536" i="5"/>
  <c r="L536" i="5"/>
  <c r="K537" i="5"/>
  <c r="L537" i="5"/>
  <c r="K538" i="5"/>
  <c r="L538" i="5"/>
  <c r="K539" i="5"/>
  <c r="L539" i="5"/>
  <c r="K540" i="5"/>
  <c r="L540" i="5"/>
  <c r="K541" i="5"/>
  <c r="L541" i="5"/>
  <c r="K542" i="5"/>
  <c r="L542" i="5"/>
  <c r="K543" i="5"/>
  <c r="L543" i="5"/>
  <c r="K544" i="5"/>
  <c r="L544" i="5"/>
  <c r="K545" i="5"/>
  <c r="L545" i="5"/>
  <c r="K546" i="5"/>
  <c r="L546" i="5"/>
  <c r="K547" i="5"/>
  <c r="L547" i="5"/>
  <c r="K548" i="5"/>
  <c r="L548" i="5"/>
  <c r="K549" i="5"/>
  <c r="L549" i="5"/>
  <c r="K550" i="5"/>
  <c r="L550" i="5"/>
  <c r="K551" i="5"/>
  <c r="L551" i="5"/>
  <c r="K552" i="5"/>
  <c r="L552" i="5"/>
  <c r="K553" i="5"/>
  <c r="L553" i="5"/>
  <c r="K554" i="5"/>
  <c r="L554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2" i="5"/>
  <c r="L562" i="5"/>
  <c r="K563" i="5"/>
  <c r="L563" i="5"/>
  <c r="K564" i="5"/>
  <c r="L564" i="5"/>
  <c r="K565" i="5"/>
  <c r="L565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2" i="5"/>
  <c r="L572" i="5"/>
  <c r="K573" i="5"/>
  <c r="L573" i="5"/>
  <c r="K574" i="5"/>
  <c r="L574" i="5"/>
  <c r="K575" i="5"/>
  <c r="L575" i="5"/>
  <c r="K576" i="5"/>
  <c r="L576" i="5"/>
  <c r="K577" i="5"/>
  <c r="L577" i="5"/>
  <c r="K578" i="5"/>
  <c r="L578" i="5"/>
  <c r="K579" i="5"/>
  <c r="L579" i="5"/>
  <c r="K580" i="5"/>
  <c r="L580" i="5"/>
  <c r="K581" i="5"/>
  <c r="L581" i="5"/>
  <c r="K582" i="5"/>
  <c r="L582" i="5"/>
  <c r="K583" i="5"/>
  <c r="L583" i="5"/>
  <c r="K584" i="5"/>
  <c r="L584" i="5"/>
  <c r="K585" i="5"/>
  <c r="L585" i="5"/>
  <c r="K586" i="5"/>
  <c r="L586" i="5"/>
  <c r="K587" i="5"/>
  <c r="L587" i="5"/>
  <c r="K588" i="5"/>
  <c r="L588" i="5"/>
  <c r="K589" i="5"/>
  <c r="L589" i="5"/>
  <c r="K590" i="5"/>
  <c r="L590" i="5"/>
  <c r="K591" i="5"/>
  <c r="L591" i="5"/>
  <c r="K592" i="5"/>
  <c r="L592" i="5"/>
  <c r="K593" i="5"/>
  <c r="L593" i="5"/>
  <c r="K594" i="5"/>
  <c r="L594" i="5"/>
  <c r="K595" i="5"/>
  <c r="L595" i="5"/>
  <c r="K596" i="5"/>
  <c r="L596" i="5"/>
  <c r="K597" i="5"/>
  <c r="L597" i="5"/>
  <c r="K598" i="5"/>
  <c r="L598" i="5"/>
  <c r="K599" i="5"/>
  <c r="L599" i="5"/>
  <c r="K600" i="5"/>
  <c r="L600" i="5"/>
  <c r="K601" i="5"/>
  <c r="L601" i="5"/>
  <c r="K602" i="5"/>
  <c r="L602" i="5"/>
  <c r="K603" i="5"/>
  <c r="L603" i="5"/>
  <c r="K604" i="5"/>
  <c r="L604" i="5"/>
  <c r="K605" i="5"/>
  <c r="L605" i="5"/>
  <c r="K606" i="5"/>
  <c r="L606" i="5"/>
  <c r="K607" i="5"/>
  <c r="L607" i="5"/>
  <c r="K608" i="5"/>
  <c r="L608" i="5"/>
  <c r="K609" i="5"/>
  <c r="L609" i="5"/>
  <c r="K610" i="5"/>
  <c r="L610" i="5"/>
  <c r="K611" i="5"/>
  <c r="L611" i="5"/>
  <c r="K612" i="5"/>
  <c r="L612" i="5"/>
  <c r="K613" i="5"/>
  <c r="L613" i="5"/>
  <c r="K614" i="5"/>
  <c r="L614" i="5"/>
  <c r="K615" i="5"/>
  <c r="L615" i="5"/>
  <c r="K616" i="5"/>
  <c r="L616" i="5"/>
  <c r="K617" i="5"/>
  <c r="L617" i="5"/>
  <c r="K618" i="5"/>
  <c r="L618" i="5"/>
  <c r="K619" i="5"/>
  <c r="L619" i="5"/>
  <c r="K620" i="5"/>
  <c r="L620" i="5"/>
  <c r="K621" i="5"/>
  <c r="L621" i="5"/>
  <c r="K622" i="5"/>
  <c r="L622" i="5"/>
  <c r="K623" i="5"/>
  <c r="L623" i="5"/>
  <c r="K624" i="5"/>
  <c r="L624" i="5"/>
  <c r="K625" i="5"/>
  <c r="L625" i="5"/>
  <c r="K626" i="5"/>
  <c r="L626" i="5"/>
  <c r="K627" i="5"/>
  <c r="L627" i="5"/>
  <c r="K628" i="5"/>
  <c r="L628" i="5"/>
  <c r="K629" i="5"/>
  <c r="L629" i="5"/>
  <c r="K630" i="5"/>
  <c r="L630" i="5"/>
  <c r="K631" i="5"/>
  <c r="L631" i="5"/>
  <c r="K632" i="5"/>
  <c r="L632" i="5"/>
  <c r="K633" i="5"/>
  <c r="L633" i="5"/>
  <c r="K634" i="5"/>
  <c r="L634" i="5"/>
  <c r="K635" i="5"/>
  <c r="L635" i="5"/>
  <c r="K636" i="5"/>
  <c r="L636" i="5"/>
  <c r="K637" i="5"/>
  <c r="L637" i="5"/>
  <c r="K638" i="5"/>
  <c r="L638" i="5"/>
  <c r="K639" i="5"/>
  <c r="L639" i="5"/>
  <c r="K640" i="5"/>
  <c r="L640" i="5"/>
  <c r="K641" i="5"/>
  <c r="L641" i="5"/>
  <c r="K642" i="5"/>
  <c r="L642" i="5"/>
  <c r="K643" i="5"/>
  <c r="L643" i="5"/>
  <c r="K644" i="5"/>
  <c r="L644" i="5"/>
  <c r="K645" i="5"/>
  <c r="L645" i="5"/>
  <c r="K646" i="5"/>
  <c r="L646" i="5"/>
  <c r="K647" i="5"/>
  <c r="L647" i="5"/>
  <c r="K648" i="5"/>
  <c r="L648" i="5"/>
  <c r="K649" i="5"/>
  <c r="L649" i="5"/>
  <c r="K650" i="5"/>
  <c r="L650" i="5"/>
  <c r="K651" i="5"/>
  <c r="L651" i="5"/>
  <c r="K652" i="5"/>
  <c r="L652" i="5"/>
  <c r="K653" i="5"/>
  <c r="L653" i="5"/>
  <c r="K654" i="5"/>
  <c r="L654" i="5"/>
  <c r="K655" i="5"/>
  <c r="L655" i="5"/>
  <c r="K656" i="5"/>
  <c r="L656" i="5"/>
  <c r="K657" i="5"/>
  <c r="L657" i="5"/>
  <c r="K658" i="5"/>
  <c r="L658" i="5"/>
  <c r="K659" i="5"/>
  <c r="L659" i="5"/>
  <c r="K660" i="5"/>
  <c r="L660" i="5"/>
  <c r="K661" i="5"/>
  <c r="L661" i="5"/>
  <c r="K662" i="5"/>
  <c r="L662" i="5"/>
  <c r="K663" i="5"/>
  <c r="L663" i="5"/>
  <c r="K664" i="5"/>
  <c r="L664" i="5"/>
  <c r="K665" i="5"/>
  <c r="L665" i="5"/>
  <c r="K666" i="5"/>
  <c r="L666" i="5"/>
  <c r="K667" i="5"/>
  <c r="L667" i="5"/>
  <c r="K668" i="5"/>
  <c r="L668" i="5"/>
  <c r="K669" i="5"/>
  <c r="L669" i="5"/>
  <c r="K670" i="5"/>
  <c r="L670" i="5"/>
  <c r="K671" i="5"/>
  <c r="L671" i="5"/>
  <c r="K672" i="5"/>
  <c r="L672" i="5"/>
  <c r="K673" i="5"/>
  <c r="L673" i="5"/>
  <c r="K674" i="5"/>
  <c r="L674" i="5"/>
  <c r="K675" i="5"/>
  <c r="L675" i="5"/>
  <c r="K676" i="5"/>
  <c r="L676" i="5"/>
  <c r="K677" i="5"/>
  <c r="L677" i="5"/>
  <c r="K678" i="5"/>
  <c r="L678" i="5"/>
  <c r="K679" i="5"/>
  <c r="L679" i="5"/>
  <c r="K680" i="5"/>
  <c r="L680" i="5"/>
  <c r="K681" i="5"/>
  <c r="L681" i="5"/>
  <c r="K682" i="5"/>
  <c r="L682" i="5"/>
  <c r="K683" i="5"/>
  <c r="L683" i="5"/>
  <c r="K684" i="5"/>
  <c r="L684" i="5"/>
  <c r="K685" i="5"/>
  <c r="L685" i="5"/>
  <c r="K686" i="5"/>
  <c r="L686" i="5"/>
  <c r="K687" i="5"/>
  <c r="L687" i="5"/>
  <c r="K688" i="5"/>
  <c r="L688" i="5"/>
  <c r="K689" i="5"/>
  <c r="L689" i="5"/>
  <c r="K690" i="5"/>
  <c r="L690" i="5"/>
  <c r="K691" i="5"/>
  <c r="L691" i="5"/>
  <c r="K692" i="5"/>
  <c r="L692" i="5"/>
  <c r="K693" i="5"/>
  <c r="L693" i="5"/>
  <c r="K694" i="5"/>
  <c r="L694" i="5"/>
  <c r="K695" i="5"/>
  <c r="L695" i="5"/>
  <c r="K696" i="5"/>
  <c r="L696" i="5"/>
  <c r="K697" i="5"/>
  <c r="L697" i="5"/>
  <c r="K698" i="5"/>
  <c r="L698" i="5"/>
  <c r="K699" i="5"/>
  <c r="L699" i="5"/>
  <c r="K700" i="5"/>
  <c r="L700" i="5"/>
  <c r="K701" i="5"/>
  <c r="L701" i="5"/>
  <c r="K702" i="5"/>
  <c r="L702" i="5"/>
  <c r="K703" i="5"/>
  <c r="L703" i="5"/>
  <c r="K704" i="5"/>
  <c r="L704" i="5"/>
  <c r="K705" i="5"/>
  <c r="L705" i="5"/>
  <c r="K706" i="5"/>
  <c r="L706" i="5"/>
  <c r="K707" i="5"/>
  <c r="L707" i="5"/>
  <c r="K708" i="5"/>
  <c r="L708" i="5"/>
  <c r="K709" i="5"/>
  <c r="L709" i="5"/>
  <c r="K710" i="5"/>
  <c r="L710" i="5"/>
  <c r="K711" i="5"/>
  <c r="L711" i="5"/>
  <c r="K712" i="5"/>
  <c r="L712" i="5"/>
  <c r="K713" i="5"/>
  <c r="L713" i="5"/>
  <c r="K714" i="5"/>
  <c r="L714" i="5"/>
  <c r="K715" i="5"/>
  <c r="L715" i="5"/>
  <c r="K716" i="5"/>
  <c r="L716" i="5"/>
  <c r="K717" i="5"/>
  <c r="L717" i="5"/>
  <c r="K718" i="5"/>
  <c r="L718" i="5"/>
  <c r="K719" i="5"/>
  <c r="L719" i="5"/>
  <c r="K720" i="5"/>
  <c r="L720" i="5"/>
  <c r="K721" i="5"/>
  <c r="L721" i="5"/>
  <c r="K722" i="5"/>
  <c r="L722" i="5"/>
  <c r="K723" i="5"/>
  <c r="L723" i="5"/>
  <c r="K724" i="5"/>
  <c r="L724" i="5"/>
  <c r="K725" i="5"/>
  <c r="L725" i="5"/>
  <c r="K726" i="5"/>
  <c r="L726" i="5"/>
  <c r="K727" i="5"/>
  <c r="L727" i="5"/>
  <c r="K728" i="5"/>
  <c r="L728" i="5"/>
  <c r="K729" i="5"/>
  <c r="L729" i="5"/>
  <c r="K730" i="5"/>
  <c r="L730" i="5"/>
  <c r="K731" i="5"/>
  <c r="L731" i="5"/>
  <c r="K732" i="5"/>
  <c r="L732" i="5"/>
  <c r="K733" i="5"/>
  <c r="L733" i="5"/>
  <c r="K734" i="5"/>
  <c r="L734" i="5"/>
  <c r="K735" i="5"/>
  <c r="L735" i="5"/>
  <c r="K736" i="5"/>
  <c r="L736" i="5"/>
  <c r="K737" i="5"/>
  <c r="L737" i="5"/>
  <c r="K738" i="5"/>
  <c r="L738" i="5"/>
  <c r="K739" i="5"/>
  <c r="L739" i="5"/>
  <c r="K740" i="5"/>
  <c r="L740" i="5"/>
  <c r="K741" i="5"/>
  <c r="L741" i="5"/>
  <c r="K742" i="5"/>
  <c r="L742" i="5"/>
  <c r="K743" i="5"/>
  <c r="L743" i="5"/>
  <c r="K744" i="5"/>
  <c r="L744" i="5"/>
  <c r="K745" i="5"/>
  <c r="L745" i="5"/>
  <c r="K746" i="5"/>
  <c r="L746" i="5"/>
  <c r="K747" i="5"/>
  <c r="L747" i="5"/>
  <c r="K748" i="5"/>
  <c r="L748" i="5"/>
  <c r="K749" i="5"/>
  <c r="L749" i="5"/>
  <c r="K750" i="5"/>
  <c r="L750" i="5"/>
  <c r="K751" i="5"/>
  <c r="L751" i="5"/>
  <c r="K752" i="5"/>
  <c r="L752" i="5"/>
  <c r="K753" i="5"/>
  <c r="L753" i="5"/>
  <c r="K754" i="5"/>
  <c r="L754" i="5"/>
  <c r="K755" i="5"/>
  <c r="L755" i="5"/>
  <c r="K756" i="5"/>
  <c r="L756" i="5"/>
  <c r="K757" i="5"/>
  <c r="L757" i="5"/>
  <c r="K758" i="5"/>
  <c r="L758" i="5"/>
  <c r="K759" i="5"/>
  <c r="L759" i="5"/>
  <c r="K760" i="5"/>
  <c r="L760" i="5"/>
  <c r="K761" i="5"/>
  <c r="L761" i="5"/>
  <c r="K762" i="5"/>
  <c r="L762" i="5"/>
  <c r="K763" i="5"/>
  <c r="L763" i="5"/>
  <c r="K764" i="5"/>
  <c r="L764" i="5"/>
  <c r="K765" i="5"/>
  <c r="L765" i="5"/>
  <c r="K766" i="5"/>
  <c r="L766" i="5"/>
  <c r="K767" i="5"/>
  <c r="L767" i="5"/>
  <c r="K768" i="5"/>
  <c r="L768" i="5"/>
  <c r="K769" i="5"/>
  <c r="L769" i="5"/>
  <c r="K770" i="5"/>
  <c r="L770" i="5"/>
  <c r="K771" i="5"/>
  <c r="L771" i="5"/>
  <c r="K772" i="5"/>
  <c r="L772" i="5"/>
  <c r="K773" i="5"/>
  <c r="L773" i="5"/>
  <c r="K774" i="5"/>
  <c r="L774" i="5"/>
  <c r="K775" i="5"/>
  <c r="L775" i="5"/>
  <c r="K776" i="5"/>
  <c r="L776" i="5"/>
  <c r="K777" i="5"/>
  <c r="L777" i="5"/>
  <c r="K778" i="5"/>
  <c r="L778" i="5"/>
  <c r="K779" i="5"/>
  <c r="L779" i="5"/>
  <c r="K780" i="5"/>
  <c r="L780" i="5"/>
  <c r="K781" i="5"/>
  <c r="L781" i="5"/>
  <c r="K782" i="5"/>
  <c r="L782" i="5"/>
  <c r="K783" i="5"/>
  <c r="L783" i="5"/>
  <c r="K784" i="5"/>
  <c r="L784" i="5"/>
  <c r="K785" i="5"/>
  <c r="L785" i="5"/>
  <c r="K786" i="5"/>
  <c r="L786" i="5"/>
  <c r="K787" i="5"/>
  <c r="L787" i="5"/>
  <c r="K788" i="5"/>
  <c r="L788" i="5"/>
  <c r="K789" i="5"/>
  <c r="L789" i="5"/>
  <c r="K790" i="5"/>
  <c r="L790" i="5"/>
  <c r="K791" i="5"/>
  <c r="L791" i="5"/>
  <c r="K792" i="5"/>
  <c r="L792" i="5"/>
  <c r="K793" i="5"/>
  <c r="L793" i="5"/>
  <c r="K794" i="5"/>
  <c r="L794" i="5"/>
  <c r="K795" i="5"/>
  <c r="L795" i="5"/>
  <c r="K796" i="5"/>
  <c r="L796" i="5"/>
  <c r="K797" i="5"/>
  <c r="L797" i="5"/>
  <c r="K798" i="5"/>
  <c r="L798" i="5"/>
  <c r="K799" i="5"/>
  <c r="L799" i="5"/>
  <c r="K800" i="5"/>
  <c r="L800" i="5"/>
  <c r="K801" i="5"/>
  <c r="L801" i="5"/>
  <c r="K802" i="5"/>
  <c r="L802" i="5"/>
  <c r="K803" i="5"/>
  <c r="L803" i="5"/>
  <c r="K804" i="5"/>
  <c r="L804" i="5"/>
  <c r="K805" i="5"/>
  <c r="L805" i="5"/>
  <c r="K806" i="5"/>
  <c r="L806" i="5"/>
  <c r="K807" i="5"/>
  <c r="L807" i="5"/>
  <c r="K808" i="5"/>
  <c r="L808" i="5"/>
  <c r="K809" i="5"/>
  <c r="L809" i="5"/>
  <c r="K810" i="5"/>
  <c r="L810" i="5"/>
  <c r="K811" i="5"/>
  <c r="L811" i="5"/>
  <c r="K812" i="5"/>
  <c r="L812" i="5"/>
  <c r="K813" i="5"/>
  <c r="L813" i="5"/>
  <c r="K814" i="5"/>
  <c r="L814" i="5"/>
  <c r="K815" i="5"/>
  <c r="L815" i="5"/>
  <c r="K816" i="5"/>
  <c r="L816" i="5"/>
  <c r="K817" i="5"/>
  <c r="L817" i="5"/>
  <c r="K818" i="5"/>
  <c r="L818" i="5"/>
  <c r="K819" i="5"/>
  <c r="L819" i="5"/>
  <c r="K820" i="5"/>
  <c r="L820" i="5"/>
  <c r="K821" i="5"/>
  <c r="L821" i="5"/>
  <c r="K822" i="5"/>
  <c r="L822" i="5"/>
  <c r="K823" i="5"/>
  <c r="L823" i="5"/>
  <c r="K824" i="5"/>
  <c r="L824" i="5"/>
  <c r="K825" i="5"/>
  <c r="L825" i="5"/>
  <c r="K826" i="5"/>
  <c r="L826" i="5"/>
  <c r="K827" i="5"/>
  <c r="L827" i="5"/>
  <c r="K828" i="5"/>
  <c r="L828" i="5"/>
  <c r="K829" i="5"/>
  <c r="L829" i="5"/>
  <c r="K830" i="5"/>
  <c r="L830" i="5"/>
  <c r="K831" i="5"/>
  <c r="L831" i="5"/>
  <c r="K832" i="5"/>
  <c r="L832" i="5"/>
  <c r="K833" i="5"/>
  <c r="L833" i="5"/>
  <c r="K834" i="5"/>
  <c r="L834" i="5"/>
  <c r="K835" i="5"/>
  <c r="L835" i="5"/>
  <c r="K836" i="5"/>
  <c r="L836" i="5"/>
  <c r="K837" i="5"/>
  <c r="L837" i="5"/>
  <c r="K838" i="5"/>
  <c r="L838" i="5"/>
  <c r="K839" i="5"/>
  <c r="L839" i="5"/>
  <c r="K840" i="5"/>
  <c r="L840" i="5"/>
  <c r="K841" i="5"/>
  <c r="L841" i="5"/>
  <c r="K842" i="5"/>
  <c r="L842" i="5"/>
  <c r="K843" i="5"/>
  <c r="L843" i="5"/>
  <c r="K844" i="5"/>
  <c r="L844" i="5"/>
  <c r="K845" i="5"/>
  <c r="L845" i="5"/>
  <c r="K846" i="5"/>
  <c r="L846" i="5"/>
  <c r="K847" i="5"/>
  <c r="L847" i="5"/>
  <c r="K848" i="5"/>
  <c r="L848" i="5"/>
  <c r="K849" i="5"/>
  <c r="L849" i="5"/>
  <c r="K850" i="5"/>
  <c r="L850" i="5"/>
  <c r="K851" i="5"/>
  <c r="L851" i="5"/>
  <c r="K852" i="5"/>
  <c r="L852" i="5"/>
  <c r="K853" i="5"/>
  <c r="L853" i="5"/>
  <c r="K854" i="5"/>
  <c r="L854" i="5"/>
  <c r="K855" i="5"/>
  <c r="L855" i="5"/>
  <c r="K856" i="5"/>
  <c r="L856" i="5"/>
  <c r="K857" i="5"/>
  <c r="L857" i="5"/>
  <c r="K858" i="5"/>
  <c r="L858" i="5"/>
  <c r="K859" i="5"/>
  <c r="L859" i="5"/>
  <c r="K860" i="5"/>
  <c r="L860" i="5"/>
  <c r="K861" i="5"/>
  <c r="L861" i="5"/>
  <c r="K862" i="5"/>
  <c r="L862" i="5"/>
  <c r="K863" i="5"/>
  <c r="L863" i="5"/>
  <c r="K864" i="5"/>
  <c r="L864" i="5"/>
  <c r="K865" i="5"/>
  <c r="L865" i="5"/>
  <c r="K866" i="5"/>
  <c r="L866" i="5"/>
  <c r="K867" i="5"/>
  <c r="L867" i="5"/>
  <c r="K868" i="5"/>
  <c r="L868" i="5"/>
  <c r="K869" i="5"/>
  <c r="L869" i="5"/>
  <c r="K870" i="5"/>
  <c r="L870" i="5"/>
  <c r="K871" i="5"/>
  <c r="L871" i="5"/>
  <c r="K872" i="5"/>
  <c r="L872" i="5"/>
  <c r="K873" i="5"/>
  <c r="L873" i="5"/>
  <c r="K874" i="5"/>
  <c r="L874" i="5"/>
  <c r="K875" i="5"/>
  <c r="L875" i="5"/>
  <c r="K876" i="5"/>
  <c r="L876" i="5"/>
  <c r="K877" i="5"/>
  <c r="L877" i="5"/>
  <c r="K878" i="5"/>
  <c r="L878" i="5"/>
  <c r="K879" i="5"/>
  <c r="L879" i="5"/>
  <c r="K880" i="5"/>
  <c r="L880" i="5"/>
  <c r="K881" i="5"/>
  <c r="L881" i="5"/>
  <c r="K882" i="5"/>
  <c r="L882" i="5"/>
  <c r="K883" i="5"/>
  <c r="L883" i="5"/>
  <c r="K884" i="5"/>
  <c r="L884" i="5"/>
  <c r="K885" i="5"/>
  <c r="L885" i="5"/>
  <c r="K886" i="5"/>
  <c r="L886" i="5"/>
  <c r="K887" i="5"/>
  <c r="L887" i="5"/>
  <c r="K888" i="5"/>
  <c r="L888" i="5"/>
  <c r="K889" i="5"/>
  <c r="L889" i="5"/>
  <c r="K890" i="5"/>
  <c r="L890" i="5"/>
  <c r="K891" i="5"/>
  <c r="L891" i="5"/>
  <c r="K892" i="5"/>
  <c r="L892" i="5"/>
  <c r="K893" i="5"/>
  <c r="L893" i="5"/>
  <c r="K894" i="5"/>
  <c r="L894" i="5"/>
  <c r="K895" i="5"/>
  <c r="L895" i="5"/>
  <c r="K896" i="5"/>
  <c r="L896" i="5"/>
  <c r="K897" i="5"/>
  <c r="L897" i="5"/>
  <c r="K898" i="5"/>
  <c r="L898" i="5"/>
  <c r="K899" i="5"/>
  <c r="L899" i="5"/>
  <c r="K900" i="5"/>
  <c r="L900" i="5"/>
  <c r="K901" i="5"/>
  <c r="L901" i="5"/>
  <c r="K902" i="5"/>
  <c r="L902" i="5"/>
  <c r="K903" i="5"/>
  <c r="L903" i="5"/>
  <c r="K904" i="5"/>
  <c r="L904" i="5"/>
  <c r="K905" i="5"/>
  <c r="L905" i="5"/>
  <c r="K906" i="5"/>
  <c r="L906" i="5"/>
  <c r="K907" i="5"/>
  <c r="L907" i="5"/>
  <c r="K908" i="5"/>
  <c r="L908" i="5"/>
  <c r="K909" i="5"/>
  <c r="L909" i="5"/>
  <c r="K910" i="5"/>
  <c r="L910" i="5"/>
  <c r="K911" i="5"/>
  <c r="L911" i="5"/>
  <c r="K912" i="5"/>
  <c r="L912" i="5"/>
  <c r="K913" i="5"/>
  <c r="L913" i="5"/>
  <c r="K914" i="5"/>
  <c r="L914" i="5"/>
  <c r="K915" i="5"/>
  <c r="L915" i="5"/>
  <c r="K916" i="5"/>
  <c r="L916" i="5"/>
  <c r="K917" i="5"/>
  <c r="L917" i="5"/>
  <c r="K918" i="5"/>
  <c r="L918" i="5"/>
  <c r="K919" i="5"/>
  <c r="L919" i="5"/>
  <c r="K920" i="5"/>
  <c r="L920" i="5"/>
  <c r="K921" i="5"/>
  <c r="L921" i="5"/>
  <c r="K922" i="5"/>
  <c r="L922" i="5"/>
  <c r="K923" i="5"/>
  <c r="L923" i="5"/>
  <c r="K924" i="5"/>
  <c r="L924" i="5"/>
  <c r="K925" i="5"/>
  <c r="L925" i="5"/>
  <c r="K926" i="5"/>
  <c r="L926" i="5"/>
  <c r="K927" i="5"/>
  <c r="L927" i="5"/>
  <c r="K928" i="5"/>
  <c r="L928" i="5"/>
  <c r="K929" i="5"/>
  <c r="L929" i="5"/>
  <c r="K930" i="5"/>
  <c r="L930" i="5"/>
  <c r="K931" i="5"/>
  <c r="L931" i="5"/>
  <c r="K932" i="5"/>
  <c r="L932" i="5"/>
  <c r="K933" i="5"/>
  <c r="L933" i="5"/>
  <c r="K934" i="5"/>
  <c r="L934" i="5"/>
  <c r="K935" i="5"/>
  <c r="L935" i="5"/>
  <c r="K936" i="5"/>
  <c r="L936" i="5"/>
  <c r="K937" i="5"/>
  <c r="L937" i="5"/>
  <c r="K938" i="5"/>
  <c r="L938" i="5"/>
  <c r="K939" i="5"/>
  <c r="L939" i="5"/>
  <c r="K940" i="5"/>
  <c r="L940" i="5"/>
  <c r="K941" i="5"/>
  <c r="L941" i="5"/>
  <c r="K942" i="5"/>
  <c r="L942" i="5"/>
  <c r="K943" i="5"/>
  <c r="L943" i="5"/>
  <c r="K944" i="5"/>
  <c r="L944" i="5"/>
  <c r="K945" i="5"/>
  <c r="L945" i="5"/>
  <c r="K946" i="5"/>
  <c r="L946" i="5"/>
  <c r="K947" i="5"/>
  <c r="L947" i="5"/>
  <c r="K948" i="5"/>
  <c r="L948" i="5"/>
  <c r="K949" i="5"/>
  <c r="L949" i="5"/>
  <c r="K950" i="5"/>
  <c r="L950" i="5"/>
  <c r="K951" i="5"/>
  <c r="L951" i="5"/>
  <c r="K952" i="5"/>
  <c r="L952" i="5"/>
  <c r="K953" i="5"/>
  <c r="L953" i="5"/>
  <c r="K954" i="5"/>
  <c r="L954" i="5"/>
  <c r="K955" i="5"/>
  <c r="L955" i="5"/>
  <c r="K956" i="5"/>
  <c r="L956" i="5"/>
  <c r="K957" i="5"/>
  <c r="L957" i="5"/>
  <c r="K958" i="5"/>
  <c r="L958" i="5"/>
  <c r="K959" i="5"/>
  <c r="L959" i="5"/>
  <c r="K960" i="5"/>
  <c r="L960" i="5"/>
  <c r="K961" i="5"/>
  <c r="L961" i="5"/>
  <c r="K962" i="5"/>
  <c r="L962" i="5"/>
  <c r="K963" i="5"/>
  <c r="L963" i="5"/>
  <c r="K964" i="5"/>
  <c r="L964" i="5"/>
  <c r="K965" i="5"/>
  <c r="L965" i="5"/>
  <c r="K966" i="5"/>
  <c r="L966" i="5"/>
  <c r="K967" i="5"/>
  <c r="L967" i="5"/>
  <c r="K968" i="5"/>
  <c r="L968" i="5"/>
  <c r="K969" i="5"/>
  <c r="L969" i="5"/>
  <c r="K970" i="5"/>
  <c r="L970" i="5"/>
  <c r="K971" i="5"/>
  <c r="L971" i="5"/>
  <c r="K972" i="5"/>
  <c r="L972" i="5"/>
  <c r="K973" i="5"/>
  <c r="L973" i="5"/>
  <c r="K974" i="5"/>
  <c r="L974" i="5"/>
  <c r="K975" i="5"/>
  <c r="L975" i="5"/>
  <c r="K976" i="5"/>
  <c r="L976" i="5"/>
  <c r="K977" i="5"/>
  <c r="L977" i="5"/>
  <c r="K978" i="5"/>
  <c r="L978" i="5"/>
  <c r="K979" i="5"/>
  <c r="L979" i="5"/>
  <c r="K980" i="5"/>
  <c r="L980" i="5"/>
  <c r="K981" i="5"/>
  <c r="L981" i="5"/>
  <c r="K982" i="5"/>
  <c r="L982" i="5"/>
  <c r="K983" i="5"/>
  <c r="L983" i="5"/>
  <c r="K984" i="5"/>
  <c r="L984" i="5"/>
  <c r="K985" i="5"/>
  <c r="L985" i="5"/>
  <c r="K986" i="5"/>
  <c r="L986" i="5"/>
  <c r="K987" i="5"/>
  <c r="L987" i="5"/>
  <c r="K988" i="5"/>
  <c r="L988" i="5"/>
  <c r="K989" i="5"/>
  <c r="L989" i="5"/>
  <c r="K990" i="5"/>
  <c r="L990" i="5"/>
  <c r="K991" i="5"/>
  <c r="L991" i="5"/>
  <c r="K992" i="5"/>
  <c r="L992" i="5"/>
  <c r="K993" i="5"/>
  <c r="L993" i="5"/>
  <c r="K994" i="5"/>
  <c r="L994" i="5"/>
  <c r="K995" i="5"/>
  <c r="L995" i="5"/>
  <c r="K996" i="5"/>
  <c r="L996" i="5"/>
  <c r="K997" i="5"/>
  <c r="L997" i="5"/>
  <c r="K998" i="5"/>
  <c r="L998" i="5"/>
  <c r="K999" i="5"/>
  <c r="L999" i="5"/>
  <c r="K1000" i="5"/>
  <c r="L1000" i="5"/>
  <c r="K1001" i="5"/>
  <c r="L1001" i="5"/>
  <c r="K1002" i="5"/>
  <c r="L1002" i="5"/>
  <c r="K1003" i="5"/>
  <c r="L1003" i="5"/>
  <c r="K1004" i="5"/>
  <c r="L1004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2" i="5"/>
  <c r="L1012" i="5"/>
  <c r="K1013" i="5"/>
  <c r="L1013" i="5"/>
  <c r="K1014" i="5"/>
  <c r="L1014" i="5"/>
  <c r="K1015" i="5"/>
  <c r="L1015" i="5"/>
  <c r="K1016" i="5"/>
  <c r="L1016" i="5"/>
  <c r="K1017" i="5"/>
  <c r="L1017" i="5"/>
  <c r="K1018" i="5"/>
  <c r="L1018" i="5"/>
  <c r="K1019" i="5"/>
  <c r="L1019" i="5"/>
  <c r="K1020" i="5"/>
  <c r="L1020" i="5"/>
  <c r="K1021" i="5"/>
  <c r="L1021" i="5"/>
  <c r="K1022" i="5"/>
  <c r="L1022" i="5"/>
  <c r="K1023" i="5"/>
  <c r="L1023" i="5"/>
  <c r="K1024" i="5"/>
  <c r="L1024" i="5"/>
  <c r="K1025" i="5"/>
  <c r="L1025" i="5"/>
  <c r="K1026" i="5"/>
  <c r="L1026" i="5"/>
  <c r="K1027" i="5"/>
  <c r="L1027" i="5"/>
  <c r="K1028" i="5"/>
  <c r="L1028" i="5"/>
  <c r="K1029" i="5"/>
  <c r="L1029" i="5"/>
  <c r="K1030" i="5"/>
  <c r="L1030" i="5"/>
  <c r="K1031" i="5"/>
  <c r="L1031" i="5"/>
  <c r="K1032" i="5"/>
  <c r="L1032" i="5"/>
  <c r="K1033" i="5"/>
  <c r="L1033" i="5"/>
  <c r="K1034" i="5"/>
  <c r="L1034" i="5"/>
  <c r="K1035" i="5"/>
  <c r="L1035" i="5"/>
  <c r="K1036" i="5"/>
  <c r="L1036" i="5"/>
  <c r="K1037" i="5"/>
  <c r="L1037" i="5"/>
  <c r="K1038" i="5"/>
  <c r="L1038" i="5"/>
  <c r="K1039" i="5"/>
  <c r="L1039" i="5"/>
  <c r="K1040" i="5"/>
  <c r="L1040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2" i="5"/>
  <c r="L1052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0" i="5"/>
  <c r="L1060" i="5"/>
  <c r="K1061" i="5"/>
  <c r="L1061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69" i="5"/>
  <c r="L1069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7" i="5"/>
  <c r="L1077" i="5"/>
  <c r="K1078" i="5"/>
  <c r="L1078" i="5"/>
  <c r="K1079" i="5"/>
  <c r="L1079" i="5"/>
  <c r="K1080" i="5"/>
  <c r="L1080" i="5"/>
  <c r="K1081" i="5"/>
  <c r="L1081" i="5"/>
  <c r="K1082" i="5"/>
  <c r="L1082" i="5"/>
  <c r="K1083" i="5"/>
  <c r="L1083" i="5"/>
  <c r="K1084" i="5"/>
  <c r="L1084" i="5"/>
  <c r="K1085" i="5"/>
  <c r="L1085" i="5"/>
  <c r="K1086" i="5"/>
  <c r="L1086" i="5"/>
  <c r="K1087" i="5"/>
  <c r="L1087" i="5"/>
  <c r="K1088" i="5"/>
  <c r="L1088" i="5"/>
  <c r="K1089" i="5"/>
  <c r="L1089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4" i="5"/>
  <c r="L1104" i="5"/>
  <c r="K1105" i="5"/>
  <c r="L1105" i="5"/>
  <c r="K1106" i="5"/>
  <c r="L1106" i="5"/>
  <c r="K1107" i="5"/>
  <c r="L1107" i="5"/>
  <c r="K1108" i="5"/>
  <c r="L1108" i="5"/>
  <c r="K1109" i="5"/>
  <c r="L1109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8" i="5"/>
  <c r="L1128" i="5"/>
  <c r="K1129" i="5"/>
  <c r="L1129" i="5"/>
  <c r="K1130" i="5"/>
  <c r="L1130" i="5"/>
  <c r="K1131" i="5"/>
  <c r="L1131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39" i="5"/>
  <c r="L1139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2" i="5"/>
  <c r="L1152" i="5"/>
  <c r="K1153" i="5"/>
  <c r="L1153" i="5"/>
  <c r="K1154" i="5"/>
  <c r="L1154" i="5"/>
  <c r="K1155" i="5"/>
  <c r="L1155" i="5"/>
  <c r="K1156" i="5"/>
  <c r="L1156" i="5"/>
  <c r="K1157" i="5"/>
  <c r="L1157" i="5"/>
  <c r="K1158" i="5"/>
  <c r="L1158" i="5"/>
  <c r="K1159" i="5"/>
  <c r="L1159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2" i="5"/>
  <c r="L1172" i="5"/>
  <c r="K1173" i="5"/>
  <c r="L1173" i="5"/>
  <c r="K1174" i="5"/>
  <c r="L1174" i="5"/>
  <c r="K1175" i="5"/>
  <c r="L1175" i="5"/>
  <c r="K1176" i="5"/>
  <c r="L1176" i="5"/>
  <c r="K1177" i="5"/>
  <c r="L1177" i="5"/>
  <c r="K1178" i="5"/>
  <c r="L1178" i="5"/>
  <c r="K1179" i="5"/>
  <c r="L1179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7" i="5"/>
  <c r="L1187" i="5"/>
  <c r="K1188" i="5"/>
  <c r="L1188" i="5"/>
  <c r="K1189" i="5"/>
  <c r="L1189" i="5"/>
  <c r="K1190" i="5"/>
  <c r="L1190" i="5"/>
  <c r="K1191" i="5"/>
  <c r="L1191" i="5"/>
  <c r="K1192" i="5"/>
  <c r="L1192" i="5"/>
  <c r="K1193" i="5"/>
  <c r="L1193" i="5"/>
  <c r="K1194" i="5"/>
  <c r="L1194" i="5"/>
  <c r="K1195" i="5"/>
  <c r="L1195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3" i="5"/>
  <c r="L1203" i="5"/>
  <c r="K1204" i="5"/>
  <c r="L1204" i="5"/>
  <c r="K1205" i="5"/>
  <c r="L1205" i="5"/>
  <c r="K1206" i="5"/>
  <c r="L1206" i="5"/>
  <c r="K1207" i="5"/>
  <c r="L1207" i="5"/>
  <c r="K1208" i="5"/>
  <c r="L1208" i="5"/>
  <c r="K1209" i="5"/>
  <c r="L1209" i="5"/>
  <c r="K1210" i="5"/>
  <c r="L1210" i="5"/>
  <c r="K1211" i="5"/>
  <c r="L1211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19" i="5"/>
  <c r="L1219" i="5"/>
  <c r="K1220" i="5"/>
  <c r="L1220" i="5"/>
  <c r="K1221" i="5"/>
  <c r="L1221" i="5"/>
  <c r="K1222" i="5"/>
  <c r="L1222" i="5"/>
  <c r="K1223" i="5"/>
  <c r="L1223" i="5"/>
  <c r="K1224" i="5"/>
  <c r="L1224" i="5"/>
  <c r="K1225" i="5"/>
  <c r="L1225" i="5"/>
  <c r="K1226" i="5"/>
  <c r="L1226" i="5"/>
  <c r="K1227" i="5"/>
  <c r="L1227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5" i="5"/>
  <c r="L1235" i="5"/>
  <c r="K1236" i="5"/>
  <c r="L1236" i="5"/>
  <c r="K1237" i="5"/>
  <c r="L1237" i="5"/>
  <c r="K1238" i="5"/>
  <c r="L1238" i="5"/>
  <c r="K1239" i="5"/>
  <c r="L1239" i="5"/>
  <c r="K1240" i="5"/>
  <c r="L1240" i="5"/>
  <c r="K1241" i="5"/>
  <c r="L1241" i="5"/>
  <c r="K1242" i="5"/>
  <c r="L1242" i="5"/>
  <c r="K1243" i="5"/>
  <c r="L1243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1" i="5"/>
  <c r="L1251" i="5"/>
  <c r="K1252" i="5"/>
  <c r="L1252" i="5"/>
  <c r="K1253" i="5"/>
  <c r="L1253" i="5"/>
  <c r="K1254" i="5"/>
  <c r="L1254" i="5"/>
  <c r="K1255" i="5"/>
  <c r="L1255" i="5"/>
  <c r="K1256" i="5"/>
  <c r="L1256" i="5"/>
  <c r="K1257" i="5"/>
  <c r="L1257" i="5"/>
  <c r="K1258" i="5"/>
  <c r="L1258" i="5"/>
  <c r="K1259" i="5"/>
  <c r="L1259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7" i="5"/>
  <c r="L1267" i="5"/>
  <c r="K1268" i="5"/>
  <c r="L1268" i="5"/>
  <c r="K1269" i="5"/>
  <c r="L1269" i="5"/>
  <c r="K1270" i="5"/>
  <c r="L1270" i="5"/>
  <c r="K1271" i="5"/>
  <c r="L1271" i="5"/>
  <c r="K1272" i="5"/>
  <c r="L1272" i="5"/>
  <c r="K1273" i="5"/>
  <c r="L1273" i="5"/>
  <c r="K1274" i="5"/>
  <c r="L1274" i="5"/>
  <c r="K1275" i="5"/>
  <c r="L1275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3" i="5"/>
  <c r="L1283" i="5"/>
  <c r="K1284" i="5"/>
  <c r="L1284" i="5"/>
  <c r="K1285" i="5"/>
  <c r="L1285" i="5"/>
  <c r="K1286" i="5"/>
  <c r="L1286" i="5"/>
  <c r="K1287" i="5"/>
  <c r="L1287" i="5"/>
  <c r="K1288" i="5"/>
  <c r="L1288" i="5"/>
  <c r="K1289" i="5"/>
  <c r="L1289" i="5"/>
  <c r="K1290" i="5"/>
  <c r="L1290" i="5"/>
  <c r="K1291" i="5"/>
  <c r="L1291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299" i="5"/>
  <c r="L1299" i="5"/>
  <c r="K1300" i="5"/>
  <c r="L1300" i="5"/>
  <c r="K1301" i="5"/>
  <c r="L1301" i="5"/>
  <c r="K1302" i="5"/>
  <c r="L1302" i="5"/>
  <c r="K1303" i="5"/>
  <c r="L1303" i="5"/>
  <c r="K1304" i="5"/>
  <c r="L1304" i="5"/>
  <c r="K1305" i="5"/>
  <c r="L1305" i="5"/>
  <c r="K1306" i="5"/>
  <c r="L1306" i="5"/>
  <c r="K1307" i="5"/>
  <c r="L1307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5" i="5"/>
  <c r="L1315" i="5"/>
  <c r="K1316" i="5"/>
  <c r="L1316" i="5"/>
  <c r="K1317" i="5"/>
  <c r="L1317" i="5"/>
  <c r="K1318" i="5"/>
  <c r="L1318" i="5"/>
  <c r="K1319" i="5"/>
  <c r="L1319" i="5"/>
  <c r="K1320" i="5"/>
  <c r="L1320" i="5"/>
  <c r="K1321" i="5"/>
  <c r="L1321" i="5"/>
  <c r="K1322" i="5"/>
  <c r="L1322" i="5"/>
  <c r="K1323" i="5"/>
  <c r="L1323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1" i="5"/>
  <c r="L1331" i="5"/>
  <c r="K1332" i="5"/>
  <c r="L1332" i="5"/>
  <c r="K1333" i="5"/>
  <c r="L1333" i="5"/>
  <c r="K1334" i="5"/>
  <c r="L1334" i="5"/>
  <c r="K1335" i="5"/>
  <c r="L1335" i="5"/>
  <c r="K1336" i="5"/>
  <c r="L1336" i="5"/>
  <c r="K1337" i="5"/>
  <c r="L1337" i="5"/>
  <c r="K1338" i="5"/>
  <c r="L1338" i="5"/>
  <c r="K1339" i="5"/>
  <c r="L1339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7" i="5"/>
  <c r="L1347" i="5"/>
  <c r="K1348" i="5"/>
  <c r="L1348" i="5"/>
  <c r="K1349" i="5"/>
  <c r="L1349" i="5"/>
  <c r="K1350" i="5"/>
  <c r="L1350" i="5"/>
  <c r="K1351" i="5"/>
  <c r="L1351" i="5"/>
  <c r="K1352" i="5"/>
  <c r="L1352" i="5"/>
  <c r="K1353" i="5"/>
  <c r="L1353" i="5"/>
  <c r="K1354" i="5"/>
  <c r="L1354" i="5"/>
  <c r="K1355" i="5"/>
  <c r="L1355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K1363" i="5"/>
  <c r="L1363" i="5"/>
  <c r="K1364" i="5"/>
  <c r="L1364" i="5"/>
  <c r="K1365" i="5"/>
  <c r="L1365" i="5"/>
  <c r="K1366" i="5"/>
  <c r="L1366" i="5"/>
  <c r="K1367" i="5"/>
  <c r="L1367" i="5"/>
  <c r="K1368" i="5"/>
  <c r="L1368" i="5"/>
  <c r="K1369" i="5"/>
  <c r="L1369" i="5"/>
  <c r="K1370" i="5"/>
  <c r="L1370" i="5"/>
  <c r="K1371" i="5"/>
  <c r="L1371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K1379" i="5"/>
  <c r="L1379" i="5"/>
  <c r="K1380" i="5"/>
  <c r="L1380" i="5"/>
  <c r="K1381" i="5"/>
  <c r="L1381" i="5"/>
  <c r="K1382" i="5"/>
  <c r="L1382" i="5"/>
  <c r="K1383" i="5"/>
  <c r="L1383" i="5"/>
  <c r="K1384" i="5"/>
  <c r="L1384" i="5"/>
  <c r="K1385" i="5"/>
  <c r="L1385" i="5"/>
  <c r="K1386" i="5"/>
  <c r="L1386" i="5"/>
  <c r="K1387" i="5"/>
  <c r="L1387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K1395" i="5"/>
  <c r="L1395" i="5"/>
  <c r="K1396" i="5"/>
  <c r="L1396" i="5"/>
  <c r="K1397" i="5"/>
  <c r="L1397" i="5"/>
  <c r="K1398" i="5"/>
  <c r="L1398" i="5"/>
  <c r="K1399" i="5"/>
  <c r="L1399" i="5"/>
  <c r="K1400" i="5"/>
  <c r="L1400" i="5"/>
  <c r="K1401" i="5"/>
  <c r="L1401" i="5"/>
  <c r="K1402" i="5"/>
  <c r="L1402" i="5"/>
  <c r="K1403" i="5"/>
  <c r="L1403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K1411" i="5"/>
  <c r="L1411" i="5"/>
  <c r="K1412" i="5"/>
  <c r="L1412" i="5"/>
  <c r="K1413" i="5"/>
  <c r="L1413" i="5"/>
  <c r="K1414" i="5"/>
  <c r="L1414" i="5"/>
  <c r="K1415" i="5"/>
  <c r="L1415" i="5"/>
  <c r="K1416" i="5"/>
  <c r="L1416" i="5"/>
  <c r="K1417" i="5"/>
  <c r="L1417" i="5"/>
  <c r="K1418" i="5"/>
  <c r="L1418" i="5"/>
  <c r="K1419" i="5"/>
  <c r="L1419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K1427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5" i="5"/>
  <c r="L1435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K1443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1" i="5"/>
  <c r="L1451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59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7" i="5"/>
  <c r="L1467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K1475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3" i="5"/>
  <c r="L1483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K1491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K1507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5" i="5"/>
  <c r="L1515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K1523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1" i="5"/>
  <c r="L1531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K1539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7" i="5"/>
  <c r="L1547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K1555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3" i="5"/>
  <c r="L1563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K1571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79" i="5"/>
  <c r="L1579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K1587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5" i="5"/>
  <c r="L1595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K1603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1" i="5"/>
  <c r="L1611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K1619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7" i="5"/>
  <c r="L1627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K1635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K1651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59" i="5"/>
  <c r="L1659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K1667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5" i="5"/>
  <c r="L1675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K1683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1" i="5"/>
  <c r="L1691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K1699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7" i="5"/>
  <c r="L1707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K1715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3" i="5"/>
  <c r="L1723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5" i="5"/>
  <c r="L1735" i="5"/>
  <c r="K1736" i="5"/>
  <c r="L1736" i="5"/>
  <c r="K1737" i="5"/>
  <c r="L1737" i="5"/>
  <c r="K1738" i="5"/>
  <c r="L1738" i="5"/>
  <c r="K1739" i="5"/>
  <c r="L1739" i="5"/>
  <c r="K1740" i="5"/>
  <c r="L1740" i="5"/>
  <c r="K1741" i="5"/>
  <c r="L1741" i="5"/>
  <c r="K1742" i="5"/>
  <c r="L1742" i="5"/>
  <c r="K1743" i="5"/>
  <c r="L1743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1" i="5"/>
  <c r="L1751" i="5"/>
  <c r="K1752" i="5"/>
  <c r="L1752" i="5"/>
  <c r="K1753" i="5"/>
  <c r="L1753" i="5"/>
  <c r="K1754" i="5"/>
  <c r="L1754" i="5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R338" i="12"/>
  <c r="T338" i="12"/>
  <c r="U338" i="12"/>
  <c r="V338" i="12"/>
  <c r="Z338" i="12"/>
  <c r="S338" i="12"/>
  <c r="W338" i="12"/>
  <c r="X338" i="12"/>
  <c r="Y338" i="12"/>
  <c r="AA338" i="12"/>
  <c r="R339" i="12"/>
  <c r="T339" i="12"/>
  <c r="U339" i="12"/>
  <c r="V339" i="12"/>
  <c r="Z339" i="12"/>
  <c r="S339" i="12"/>
  <c r="W339" i="12"/>
  <c r="X339" i="12"/>
  <c r="Y339" i="12"/>
  <c r="AA339" i="12"/>
  <c r="R340" i="12"/>
  <c r="T340" i="12"/>
  <c r="U340" i="12"/>
  <c r="V340" i="12"/>
  <c r="Z340" i="12"/>
  <c r="S340" i="12"/>
  <c r="W340" i="12"/>
  <c r="X340" i="12"/>
  <c r="Y340" i="12"/>
  <c r="AA340" i="12"/>
  <c r="R341" i="12"/>
  <c r="T341" i="12"/>
  <c r="U341" i="12"/>
  <c r="V341" i="12"/>
  <c r="Z341" i="12"/>
  <c r="S341" i="12"/>
  <c r="W341" i="12"/>
  <c r="X341" i="12"/>
  <c r="Y341" i="12"/>
  <c r="AA341" i="12"/>
  <c r="R342" i="12"/>
  <c r="T342" i="12"/>
  <c r="U342" i="12"/>
  <c r="V342" i="12"/>
  <c r="Z342" i="12"/>
  <c r="S342" i="12"/>
  <c r="W342" i="12"/>
  <c r="X342" i="12"/>
  <c r="Y342" i="12"/>
  <c r="AA342" i="12"/>
  <c r="R343" i="12"/>
  <c r="T343" i="12"/>
  <c r="U343" i="12"/>
  <c r="V343" i="12"/>
  <c r="Z343" i="12"/>
  <c r="S343" i="12"/>
  <c r="W343" i="12"/>
  <c r="X343" i="12"/>
  <c r="Y343" i="12"/>
  <c r="AA343" i="12"/>
  <c r="R344" i="12"/>
  <c r="T344" i="12"/>
  <c r="U344" i="12"/>
  <c r="V344" i="12"/>
  <c r="Z344" i="12"/>
  <c r="S344" i="12"/>
  <c r="W344" i="12"/>
  <c r="X344" i="12"/>
  <c r="Y344" i="12"/>
  <c r="AA344" i="12"/>
  <c r="R345" i="12"/>
  <c r="T345" i="12"/>
  <c r="U345" i="12"/>
  <c r="V345" i="12"/>
  <c r="Z345" i="12"/>
  <c r="S345" i="12"/>
  <c r="W345" i="12"/>
  <c r="X345" i="12"/>
  <c r="Y345" i="12"/>
  <c r="AA345" i="12"/>
  <c r="R346" i="12"/>
  <c r="T346" i="12"/>
  <c r="U346" i="12"/>
  <c r="V346" i="12"/>
  <c r="Z346" i="12"/>
  <c r="S346" i="12"/>
  <c r="W346" i="12"/>
  <c r="X346" i="12"/>
  <c r="Y346" i="12"/>
  <c r="AA346" i="12"/>
  <c r="R347" i="12"/>
  <c r="T347" i="12"/>
  <c r="U347" i="12"/>
  <c r="V347" i="12"/>
  <c r="Z347" i="12"/>
  <c r="S347" i="12"/>
  <c r="W347" i="12"/>
  <c r="X347" i="12"/>
  <c r="Y347" i="12"/>
  <c r="AA347" i="12"/>
  <c r="R348" i="12"/>
  <c r="T348" i="12"/>
  <c r="U348" i="12"/>
  <c r="V348" i="12"/>
  <c r="Z348" i="12"/>
  <c r="S348" i="12"/>
  <c r="W348" i="12"/>
  <c r="X348" i="12"/>
  <c r="Y348" i="12"/>
  <c r="AA348" i="12"/>
  <c r="R349" i="12"/>
  <c r="T349" i="12"/>
  <c r="U349" i="12"/>
  <c r="V349" i="12"/>
  <c r="Z349" i="12"/>
  <c r="S349" i="12"/>
  <c r="W349" i="12"/>
  <c r="X349" i="12"/>
  <c r="Y349" i="12"/>
  <c r="AA349" i="12"/>
  <c r="R350" i="12"/>
  <c r="T350" i="12"/>
  <c r="U350" i="12"/>
  <c r="V350" i="12"/>
  <c r="Z350" i="12"/>
  <c r="S350" i="12"/>
  <c r="W350" i="12"/>
  <c r="X350" i="12"/>
  <c r="Y350" i="12"/>
  <c r="AA350" i="12"/>
  <c r="R351" i="12"/>
  <c r="T351" i="12"/>
  <c r="U351" i="12"/>
  <c r="V351" i="12"/>
  <c r="Z351" i="12"/>
  <c r="S351" i="12"/>
  <c r="W351" i="12"/>
  <c r="X351" i="12"/>
  <c r="Y351" i="12"/>
  <c r="AA351" i="12"/>
  <c r="R352" i="12"/>
  <c r="T352" i="12"/>
  <c r="U352" i="12"/>
  <c r="V352" i="12"/>
  <c r="Z352" i="12"/>
  <c r="S352" i="12"/>
  <c r="W352" i="12"/>
  <c r="X352" i="12"/>
  <c r="Y352" i="12"/>
  <c r="AA352" i="12"/>
  <c r="R353" i="12"/>
  <c r="T353" i="12"/>
  <c r="U353" i="12"/>
  <c r="V353" i="12"/>
  <c r="Z353" i="12"/>
  <c r="S353" i="12"/>
  <c r="W353" i="12"/>
  <c r="X353" i="12"/>
  <c r="Y353" i="12"/>
  <c r="AA353" i="12"/>
  <c r="R354" i="12"/>
  <c r="T354" i="12"/>
  <c r="U354" i="12"/>
  <c r="V354" i="12"/>
  <c r="Z354" i="12"/>
  <c r="S354" i="12"/>
  <c r="W354" i="12"/>
  <c r="X354" i="12"/>
  <c r="Y354" i="12"/>
  <c r="AA354" i="12"/>
  <c r="R355" i="12"/>
  <c r="T355" i="12"/>
  <c r="U355" i="12"/>
  <c r="V355" i="12"/>
  <c r="Z355" i="12"/>
  <c r="S355" i="12"/>
  <c r="W355" i="12"/>
  <c r="X355" i="12"/>
  <c r="Y355" i="12"/>
  <c r="AA355" i="12"/>
  <c r="R356" i="12"/>
  <c r="T356" i="12"/>
  <c r="U356" i="12"/>
  <c r="V356" i="12"/>
  <c r="Z356" i="12"/>
  <c r="S356" i="12"/>
  <c r="W356" i="12"/>
  <c r="X356" i="12"/>
  <c r="Y356" i="12"/>
  <c r="AA356" i="12"/>
  <c r="R357" i="12"/>
  <c r="T357" i="12"/>
  <c r="U357" i="12"/>
  <c r="V357" i="12"/>
  <c r="Z357" i="12"/>
  <c r="S357" i="12"/>
  <c r="W357" i="12"/>
  <c r="X357" i="12"/>
  <c r="Y357" i="12"/>
  <c r="AA357" i="12"/>
  <c r="R358" i="12"/>
  <c r="T358" i="12"/>
  <c r="U358" i="12"/>
  <c r="V358" i="12"/>
  <c r="Z358" i="12"/>
  <c r="S358" i="12"/>
  <c r="W358" i="12"/>
  <c r="X358" i="12"/>
  <c r="Y358" i="12"/>
  <c r="AA358" i="12"/>
  <c r="R359" i="12"/>
  <c r="T359" i="12"/>
  <c r="U359" i="12"/>
  <c r="V359" i="12"/>
  <c r="Z359" i="12"/>
  <c r="S359" i="12"/>
  <c r="W359" i="12"/>
  <c r="X359" i="12"/>
  <c r="Y359" i="12"/>
  <c r="AA359" i="12"/>
  <c r="R360" i="12"/>
  <c r="T360" i="12"/>
  <c r="U360" i="12"/>
  <c r="V360" i="12"/>
  <c r="Z360" i="12"/>
  <c r="S360" i="12"/>
  <c r="W360" i="12"/>
  <c r="X360" i="12"/>
  <c r="Y360" i="12"/>
  <c r="AA360" i="12"/>
  <c r="R361" i="12"/>
  <c r="T361" i="12"/>
  <c r="U361" i="12"/>
  <c r="V361" i="12"/>
  <c r="Z361" i="12"/>
  <c r="S361" i="12"/>
  <c r="W361" i="12"/>
  <c r="X361" i="12"/>
  <c r="Y361" i="12"/>
  <c r="AA361" i="12"/>
  <c r="R362" i="12"/>
  <c r="T362" i="12"/>
  <c r="U362" i="12"/>
  <c r="V362" i="12"/>
  <c r="Z362" i="12"/>
  <c r="S362" i="12"/>
  <c r="W362" i="12"/>
  <c r="X362" i="12"/>
  <c r="Y362" i="12"/>
  <c r="AA362" i="12"/>
  <c r="R363" i="12"/>
  <c r="T363" i="12"/>
  <c r="U363" i="12"/>
  <c r="V363" i="12"/>
  <c r="Z363" i="12"/>
  <c r="S363" i="12"/>
  <c r="W363" i="12"/>
  <c r="X363" i="12"/>
  <c r="Y363" i="12"/>
  <c r="AA363" i="12"/>
  <c r="R364" i="12"/>
  <c r="T364" i="12"/>
  <c r="U364" i="12"/>
  <c r="V364" i="12"/>
  <c r="Z364" i="12"/>
  <c r="S364" i="12"/>
  <c r="W364" i="12"/>
  <c r="X364" i="12"/>
  <c r="Y364" i="12"/>
  <c r="AA364" i="12"/>
  <c r="R365" i="12"/>
  <c r="T365" i="12"/>
  <c r="U365" i="12"/>
  <c r="V365" i="12"/>
  <c r="Z365" i="12"/>
  <c r="S365" i="12"/>
  <c r="W365" i="12"/>
  <c r="X365" i="12"/>
  <c r="Y365" i="12"/>
  <c r="AA365" i="12"/>
  <c r="R366" i="12"/>
  <c r="T366" i="12"/>
  <c r="U366" i="12"/>
  <c r="V366" i="12"/>
  <c r="Z366" i="12"/>
  <c r="S366" i="12"/>
  <c r="W366" i="12"/>
  <c r="X366" i="12"/>
  <c r="Y366" i="12"/>
  <c r="AA366" i="12"/>
  <c r="R367" i="12"/>
  <c r="T367" i="12"/>
  <c r="U367" i="12"/>
  <c r="V367" i="12"/>
  <c r="Z367" i="12"/>
  <c r="S367" i="12"/>
  <c r="W367" i="12"/>
  <c r="X367" i="12"/>
  <c r="Y367" i="12"/>
  <c r="AA367" i="12"/>
  <c r="R368" i="12"/>
  <c r="T368" i="12"/>
  <c r="U368" i="12"/>
  <c r="V368" i="12"/>
  <c r="Z368" i="12"/>
  <c r="S368" i="12"/>
  <c r="W368" i="12"/>
  <c r="X368" i="12"/>
  <c r="Y368" i="12"/>
  <c r="AA368" i="12"/>
  <c r="R369" i="12"/>
  <c r="T369" i="12"/>
  <c r="U369" i="12"/>
  <c r="V369" i="12"/>
  <c r="Z369" i="12"/>
  <c r="S369" i="12"/>
  <c r="W369" i="12"/>
  <c r="X369" i="12"/>
  <c r="Y369" i="12"/>
  <c r="AA369" i="12"/>
  <c r="R370" i="12"/>
  <c r="T370" i="12"/>
  <c r="U370" i="12"/>
  <c r="V370" i="12"/>
  <c r="Z370" i="12"/>
  <c r="S370" i="12"/>
  <c r="W370" i="12"/>
  <c r="X370" i="12"/>
  <c r="Y370" i="12"/>
  <c r="AA370" i="12"/>
  <c r="R371" i="12"/>
  <c r="T371" i="12"/>
  <c r="U371" i="12"/>
  <c r="V371" i="12"/>
  <c r="Z371" i="12"/>
  <c r="S371" i="12"/>
  <c r="W371" i="12"/>
  <c r="X371" i="12"/>
  <c r="Y371" i="12"/>
  <c r="AA371" i="12"/>
  <c r="R372" i="12"/>
  <c r="T372" i="12"/>
  <c r="U372" i="12"/>
  <c r="V372" i="12"/>
  <c r="Z372" i="12"/>
  <c r="S372" i="12"/>
  <c r="W372" i="12"/>
  <c r="X372" i="12"/>
  <c r="Y372" i="12"/>
  <c r="AA372" i="12"/>
  <c r="R373" i="12"/>
  <c r="T373" i="12"/>
  <c r="U373" i="12"/>
  <c r="V373" i="12"/>
  <c r="Z373" i="12"/>
  <c r="S373" i="12"/>
  <c r="W373" i="12"/>
  <c r="X373" i="12"/>
  <c r="Y373" i="12"/>
  <c r="AA373" i="12"/>
  <c r="R374" i="12"/>
  <c r="T374" i="12"/>
  <c r="U374" i="12"/>
  <c r="V374" i="12"/>
  <c r="Z374" i="12"/>
  <c r="S374" i="12"/>
  <c r="W374" i="12"/>
  <c r="X374" i="12"/>
  <c r="Y374" i="12"/>
  <c r="AA374" i="12"/>
  <c r="R375" i="12"/>
  <c r="T375" i="12"/>
  <c r="U375" i="12"/>
  <c r="V375" i="12"/>
  <c r="Z375" i="12"/>
  <c r="S375" i="12"/>
  <c r="W375" i="12"/>
  <c r="X375" i="12"/>
  <c r="Y375" i="12"/>
  <c r="AA375" i="12"/>
  <c r="R376" i="12"/>
  <c r="T376" i="12"/>
  <c r="U376" i="12"/>
  <c r="V376" i="12"/>
  <c r="Z376" i="12"/>
  <c r="S376" i="12"/>
  <c r="W376" i="12"/>
  <c r="X376" i="12"/>
  <c r="Y376" i="12"/>
  <c r="AA376" i="12"/>
  <c r="R377" i="12"/>
  <c r="T377" i="12"/>
  <c r="U377" i="12"/>
  <c r="V377" i="12"/>
  <c r="Z377" i="12"/>
  <c r="S377" i="12"/>
  <c r="W377" i="12"/>
  <c r="X377" i="12"/>
  <c r="Y377" i="12"/>
  <c r="AA377" i="12"/>
  <c r="R378" i="12"/>
  <c r="T378" i="12"/>
  <c r="U378" i="12"/>
  <c r="V378" i="12"/>
  <c r="Z378" i="12"/>
  <c r="S378" i="12"/>
  <c r="W378" i="12"/>
  <c r="X378" i="12"/>
  <c r="Y378" i="12"/>
  <c r="AA378" i="12"/>
  <c r="R379" i="12"/>
  <c r="T379" i="12"/>
  <c r="U379" i="12"/>
  <c r="V379" i="12"/>
  <c r="Z379" i="12"/>
  <c r="S379" i="12"/>
  <c r="W379" i="12"/>
  <c r="X379" i="12"/>
  <c r="Y379" i="12"/>
  <c r="AA379" i="12"/>
  <c r="R380" i="12"/>
  <c r="T380" i="12"/>
  <c r="U380" i="12"/>
  <c r="V380" i="12"/>
  <c r="Z380" i="12"/>
  <c r="S380" i="12"/>
  <c r="W380" i="12"/>
  <c r="X380" i="12"/>
  <c r="Y380" i="12"/>
  <c r="AA380" i="12"/>
  <c r="R381" i="12"/>
  <c r="T381" i="12"/>
  <c r="U381" i="12"/>
  <c r="V381" i="12"/>
  <c r="Z381" i="12"/>
  <c r="S381" i="12"/>
  <c r="W381" i="12"/>
  <c r="X381" i="12"/>
  <c r="Y381" i="12"/>
  <c r="AA381" i="12"/>
  <c r="R382" i="12"/>
  <c r="T382" i="12"/>
  <c r="U382" i="12"/>
  <c r="V382" i="12"/>
  <c r="Z382" i="12"/>
  <c r="S382" i="12"/>
  <c r="W382" i="12"/>
  <c r="X382" i="12"/>
  <c r="Y382" i="12"/>
  <c r="AA382" i="12"/>
  <c r="R383" i="12"/>
  <c r="T383" i="12"/>
  <c r="U383" i="12"/>
  <c r="V383" i="12"/>
  <c r="Z383" i="12"/>
  <c r="S383" i="12"/>
  <c r="W383" i="12"/>
  <c r="X383" i="12"/>
  <c r="Y383" i="12"/>
  <c r="AA383" i="12"/>
  <c r="R384" i="12"/>
  <c r="T384" i="12"/>
  <c r="U384" i="12"/>
  <c r="V384" i="12"/>
  <c r="Z384" i="12"/>
  <c r="S384" i="12"/>
  <c r="W384" i="12"/>
  <c r="X384" i="12"/>
  <c r="Y384" i="12"/>
  <c r="AA384" i="12"/>
  <c r="R385" i="12"/>
  <c r="T385" i="12"/>
  <c r="U385" i="12"/>
  <c r="V385" i="12"/>
  <c r="Z385" i="12"/>
  <c r="S385" i="12"/>
  <c r="W385" i="12"/>
  <c r="X385" i="12"/>
  <c r="Y385" i="12"/>
  <c r="AA385" i="12"/>
  <c r="R386" i="12"/>
  <c r="T386" i="12"/>
  <c r="U386" i="12"/>
  <c r="V386" i="12"/>
  <c r="Z386" i="12"/>
  <c r="S386" i="12"/>
  <c r="W386" i="12"/>
  <c r="X386" i="12"/>
  <c r="Y386" i="12"/>
  <c r="AA386" i="12"/>
  <c r="R387" i="12"/>
  <c r="T387" i="12"/>
  <c r="U387" i="12"/>
  <c r="V387" i="12"/>
  <c r="Z387" i="12"/>
  <c r="S387" i="12"/>
  <c r="W387" i="12"/>
  <c r="X387" i="12"/>
  <c r="Y387" i="12"/>
  <c r="AA387" i="12"/>
  <c r="R388" i="12"/>
  <c r="T388" i="12"/>
  <c r="U388" i="12"/>
  <c r="V388" i="12"/>
  <c r="Z388" i="12"/>
  <c r="S388" i="12"/>
  <c r="W388" i="12"/>
  <c r="X388" i="12"/>
  <c r="Y388" i="12"/>
  <c r="AA388" i="12"/>
  <c r="R389" i="12"/>
  <c r="T389" i="12"/>
  <c r="U389" i="12"/>
  <c r="V389" i="12"/>
  <c r="Z389" i="12"/>
  <c r="S389" i="12"/>
  <c r="W389" i="12"/>
  <c r="X389" i="12"/>
  <c r="Y389" i="12"/>
  <c r="AA389" i="12"/>
  <c r="R390" i="12"/>
  <c r="T390" i="12"/>
  <c r="U390" i="12"/>
  <c r="V390" i="12"/>
  <c r="Z390" i="12"/>
  <c r="S390" i="12"/>
  <c r="W390" i="12"/>
  <c r="X390" i="12"/>
  <c r="Y390" i="12"/>
  <c r="AA390" i="12"/>
  <c r="R391" i="12"/>
  <c r="T391" i="12"/>
  <c r="U391" i="12"/>
  <c r="V391" i="12"/>
  <c r="Z391" i="12"/>
  <c r="S391" i="12"/>
  <c r="W391" i="12"/>
  <c r="X391" i="12"/>
  <c r="Y391" i="12"/>
  <c r="AA391" i="12"/>
  <c r="R392" i="12"/>
  <c r="T392" i="12"/>
  <c r="U392" i="12"/>
  <c r="V392" i="12"/>
  <c r="Z392" i="12"/>
  <c r="S392" i="12"/>
  <c r="W392" i="12"/>
  <c r="X392" i="12"/>
  <c r="Y392" i="12"/>
  <c r="AA392" i="12"/>
  <c r="R393" i="12"/>
  <c r="T393" i="12"/>
  <c r="U393" i="12"/>
  <c r="V393" i="12"/>
  <c r="Z393" i="12"/>
  <c r="S393" i="12"/>
  <c r="W393" i="12"/>
  <c r="X393" i="12"/>
  <c r="Y393" i="12"/>
  <c r="AA393" i="12"/>
  <c r="R394" i="12"/>
  <c r="T394" i="12"/>
  <c r="U394" i="12"/>
  <c r="V394" i="12"/>
  <c r="Z394" i="12"/>
  <c r="S394" i="12"/>
  <c r="W394" i="12"/>
  <c r="X394" i="12"/>
  <c r="Y394" i="12"/>
  <c r="AA394" i="12"/>
  <c r="R395" i="12"/>
  <c r="T395" i="12"/>
  <c r="U395" i="12"/>
  <c r="V395" i="12"/>
  <c r="Z395" i="12"/>
  <c r="S395" i="12"/>
  <c r="W395" i="12"/>
  <c r="X395" i="12"/>
  <c r="Y395" i="12"/>
  <c r="AA395" i="12"/>
  <c r="R396" i="12"/>
  <c r="T396" i="12"/>
  <c r="U396" i="12"/>
  <c r="V396" i="12"/>
  <c r="Z396" i="12"/>
  <c r="S396" i="12"/>
  <c r="W396" i="12"/>
  <c r="X396" i="12"/>
  <c r="Y396" i="12"/>
  <c r="AA396" i="12"/>
  <c r="R397" i="12"/>
  <c r="T397" i="12"/>
  <c r="U397" i="12"/>
  <c r="V397" i="12"/>
  <c r="Z397" i="12"/>
  <c r="S397" i="12"/>
  <c r="W397" i="12"/>
  <c r="X397" i="12"/>
  <c r="Y397" i="12"/>
  <c r="AA397" i="12"/>
  <c r="R398" i="12"/>
  <c r="T398" i="12"/>
  <c r="U398" i="12"/>
  <c r="V398" i="12"/>
  <c r="Z398" i="12"/>
  <c r="S398" i="12"/>
  <c r="W398" i="12"/>
  <c r="X398" i="12"/>
  <c r="Y398" i="12"/>
  <c r="AA398" i="12"/>
  <c r="R399" i="12"/>
  <c r="T399" i="12"/>
  <c r="U399" i="12"/>
  <c r="V399" i="12"/>
  <c r="Z399" i="12"/>
  <c r="S399" i="12"/>
  <c r="W399" i="12"/>
  <c r="X399" i="12"/>
  <c r="Y399" i="12"/>
  <c r="AA399" i="12"/>
  <c r="R400" i="12"/>
  <c r="T400" i="12"/>
  <c r="U400" i="12"/>
  <c r="V400" i="12"/>
  <c r="Z400" i="12"/>
  <c r="S400" i="12"/>
  <c r="W400" i="12"/>
  <c r="X400" i="12"/>
  <c r="Y400" i="12"/>
  <c r="AA400" i="12"/>
  <c r="R401" i="12"/>
  <c r="T401" i="12"/>
  <c r="U401" i="12"/>
  <c r="V401" i="12"/>
  <c r="Z401" i="12"/>
  <c r="S401" i="12"/>
  <c r="W401" i="12"/>
  <c r="X401" i="12"/>
  <c r="Y401" i="12"/>
  <c r="AA401" i="12"/>
  <c r="R402" i="12"/>
  <c r="T402" i="12"/>
  <c r="U402" i="12"/>
  <c r="V402" i="12"/>
  <c r="Z402" i="12"/>
  <c r="S402" i="12"/>
  <c r="W402" i="12"/>
  <c r="X402" i="12"/>
  <c r="Y402" i="12"/>
  <c r="AA402" i="12"/>
  <c r="R403" i="12"/>
  <c r="T403" i="12"/>
  <c r="U403" i="12"/>
  <c r="V403" i="12"/>
  <c r="Z403" i="12"/>
  <c r="S403" i="12"/>
  <c r="W403" i="12"/>
  <c r="X403" i="12"/>
  <c r="Y403" i="12"/>
  <c r="AA403" i="12"/>
  <c r="R404" i="12"/>
  <c r="T404" i="12"/>
  <c r="U404" i="12"/>
  <c r="V404" i="12"/>
  <c r="Z404" i="12"/>
  <c r="S404" i="12"/>
  <c r="W404" i="12"/>
  <c r="X404" i="12"/>
  <c r="Y404" i="12"/>
  <c r="AA404" i="12"/>
  <c r="R405" i="12"/>
  <c r="T405" i="12"/>
  <c r="U405" i="12"/>
  <c r="V405" i="12"/>
  <c r="Z405" i="12"/>
  <c r="S405" i="12"/>
  <c r="W405" i="12"/>
  <c r="X405" i="12"/>
  <c r="Y405" i="12"/>
  <c r="AA405" i="12"/>
  <c r="R406" i="12"/>
  <c r="T406" i="12"/>
  <c r="U406" i="12"/>
  <c r="V406" i="12"/>
  <c r="Z406" i="12"/>
  <c r="S406" i="12"/>
  <c r="W406" i="12"/>
  <c r="X406" i="12"/>
  <c r="Y406" i="12"/>
  <c r="AA406" i="12"/>
  <c r="R407" i="12"/>
  <c r="T407" i="12"/>
  <c r="U407" i="12"/>
  <c r="V407" i="12"/>
  <c r="Z407" i="12"/>
  <c r="S407" i="12"/>
  <c r="W407" i="12"/>
  <c r="X407" i="12"/>
  <c r="Y407" i="12"/>
  <c r="AA407" i="12"/>
  <c r="R408" i="12"/>
  <c r="T408" i="12"/>
  <c r="U408" i="12"/>
  <c r="V408" i="12"/>
  <c r="Z408" i="12"/>
  <c r="S408" i="12"/>
  <c r="W408" i="12"/>
  <c r="X408" i="12"/>
  <c r="Y408" i="12"/>
  <c r="AA408" i="12"/>
  <c r="R409" i="12"/>
  <c r="T409" i="12"/>
  <c r="U409" i="12"/>
  <c r="V409" i="12"/>
  <c r="Z409" i="12"/>
  <c r="S409" i="12"/>
  <c r="W409" i="12"/>
  <c r="X409" i="12"/>
  <c r="Y409" i="12"/>
  <c r="AA409" i="12"/>
  <c r="R410" i="12"/>
  <c r="T410" i="12"/>
  <c r="U410" i="12"/>
  <c r="V410" i="12"/>
  <c r="Z410" i="12"/>
  <c r="S410" i="12"/>
  <c r="W410" i="12"/>
  <c r="X410" i="12"/>
  <c r="Y410" i="12"/>
  <c r="AA410" i="12"/>
  <c r="R411" i="12"/>
  <c r="T411" i="12"/>
  <c r="U411" i="12"/>
  <c r="V411" i="12"/>
  <c r="Z411" i="12"/>
  <c r="S411" i="12"/>
  <c r="W411" i="12"/>
  <c r="X411" i="12"/>
  <c r="Y411" i="12"/>
  <c r="AA411" i="12"/>
  <c r="R412" i="12"/>
  <c r="T412" i="12"/>
  <c r="U412" i="12"/>
  <c r="V412" i="12"/>
  <c r="Z412" i="12"/>
  <c r="S412" i="12"/>
  <c r="W412" i="12"/>
  <c r="X412" i="12"/>
  <c r="Y412" i="12"/>
  <c r="AA412" i="12"/>
  <c r="R413" i="12"/>
  <c r="T413" i="12"/>
  <c r="U413" i="12"/>
  <c r="V413" i="12"/>
  <c r="Z413" i="12"/>
  <c r="S413" i="12"/>
  <c r="W413" i="12"/>
  <c r="X413" i="12"/>
  <c r="Y413" i="12"/>
  <c r="AA413" i="12"/>
  <c r="R414" i="12"/>
  <c r="T414" i="12"/>
  <c r="U414" i="12"/>
  <c r="V414" i="12"/>
  <c r="Z414" i="12"/>
  <c r="S414" i="12"/>
  <c r="W414" i="12"/>
  <c r="X414" i="12"/>
  <c r="Y414" i="12"/>
  <c r="AA414" i="12"/>
  <c r="R415" i="12"/>
  <c r="T415" i="12"/>
  <c r="U415" i="12"/>
  <c r="V415" i="12"/>
  <c r="Z415" i="12"/>
  <c r="S415" i="12"/>
  <c r="W415" i="12"/>
  <c r="X415" i="12"/>
  <c r="Y415" i="12"/>
  <c r="AA415" i="12"/>
  <c r="R416" i="12"/>
  <c r="T416" i="12"/>
  <c r="U416" i="12"/>
  <c r="V416" i="12"/>
  <c r="Z416" i="12"/>
  <c r="S416" i="12"/>
  <c r="W416" i="12"/>
  <c r="X416" i="12"/>
  <c r="Y416" i="12"/>
  <c r="AA416" i="12"/>
  <c r="R417" i="12"/>
  <c r="T417" i="12"/>
  <c r="U417" i="12"/>
  <c r="V417" i="12"/>
  <c r="Z417" i="12"/>
  <c r="S417" i="12"/>
  <c r="W417" i="12"/>
  <c r="X417" i="12"/>
  <c r="Y417" i="12"/>
  <c r="AA417" i="12"/>
  <c r="R418" i="12"/>
  <c r="T418" i="12"/>
  <c r="U418" i="12"/>
  <c r="V418" i="12"/>
  <c r="Z418" i="12"/>
  <c r="S418" i="12"/>
  <c r="W418" i="12"/>
  <c r="X418" i="12"/>
  <c r="Y418" i="12"/>
  <c r="AA418" i="12"/>
  <c r="R419" i="12"/>
  <c r="T419" i="12"/>
  <c r="U419" i="12"/>
  <c r="V419" i="12"/>
  <c r="Z419" i="12"/>
  <c r="S419" i="12"/>
  <c r="W419" i="12"/>
  <c r="X419" i="12"/>
  <c r="Y419" i="12"/>
  <c r="AA419" i="12"/>
  <c r="R420" i="12"/>
  <c r="T420" i="12"/>
  <c r="U420" i="12"/>
  <c r="V420" i="12"/>
  <c r="Z420" i="12"/>
  <c r="S420" i="12"/>
  <c r="W420" i="12"/>
  <c r="X420" i="12"/>
  <c r="Y420" i="12"/>
  <c r="AA420" i="12"/>
  <c r="R421" i="12"/>
  <c r="T421" i="12"/>
  <c r="U421" i="12"/>
  <c r="V421" i="12"/>
  <c r="Z421" i="12"/>
  <c r="S421" i="12"/>
  <c r="W421" i="12"/>
  <c r="X421" i="12"/>
  <c r="Y421" i="12"/>
  <c r="AA421" i="12"/>
  <c r="R422" i="12"/>
  <c r="T422" i="12"/>
  <c r="U422" i="12"/>
  <c r="V422" i="12"/>
  <c r="Z422" i="12"/>
  <c r="S422" i="12"/>
  <c r="W422" i="12"/>
  <c r="X422" i="12"/>
  <c r="Y422" i="12"/>
  <c r="AA422" i="12"/>
  <c r="R423" i="12"/>
  <c r="T423" i="12"/>
  <c r="U423" i="12"/>
  <c r="V423" i="12"/>
  <c r="Z423" i="12"/>
  <c r="S423" i="12"/>
  <c r="W423" i="12"/>
  <c r="X423" i="12"/>
  <c r="Y423" i="12"/>
  <c r="AA423" i="12"/>
  <c r="R424" i="12"/>
  <c r="T424" i="12"/>
  <c r="U424" i="12"/>
  <c r="V424" i="12"/>
  <c r="Z424" i="12"/>
  <c r="S424" i="12"/>
  <c r="W424" i="12"/>
  <c r="X424" i="12"/>
  <c r="Y424" i="12"/>
  <c r="AA424" i="12"/>
  <c r="R425" i="12"/>
  <c r="T425" i="12"/>
  <c r="U425" i="12"/>
  <c r="V425" i="12"/>
  <c r="Z425" i="12"/>
  <c r="S425" i="12"/>
  <c r="W425" i="12"/>
  <c r="X425" i="12"/>
  <c r="Y425" i="12"/>
  <c r="AA425" i="12"/>
  <c r="R426" i="12"/>
  <c r="T426" i="12"/>
  <c r="U426" i="12"/>
  <c r="V426" i="12"/>
  <c r="Z426" i="12"/>
  <c r="S426" i="12"/>
  <c r="W426" i="12"/>
  <c r="X426" i="12"/>
  <c r="Y426" i="12"/>
  <c r="AA426" i="12"/>
  <c r="R427" i="12"/>
  <c r="T427" i="12"/>
  <c r="U427" i="12"/>
  <c r="V427" i="12"/>
  <c r="Z427" i="12"/>
  <c r="S427" i="12"/>
  <c r="W427" i="12"/>
  <c r="X427" i="12"/>
  <c r="Y427" i="12"/>
  <c r="AA427" i="12"/>
  <c r="R428" i="12"/>
  <c r="T428" i="12"/>
  <c r="U428" i="12"/>
  <c r="V428" i="12"/>
  <c r="Z428" i="12"/>
  <c r="S428" i="12"/>
  <c r="W428" i="12"/>
  <c r="X428" i="12"/>
  <c r="Y428" i="12"/>
  <c r="AA428" i="12"/>
  <c r="R429" i="12"/>
  <c r="T429" i="12"/>
  <c r="U429" i="12"/>
  <c r="V429" i="12"/>
  <c r="Z429" i="12"/>
  <c r="S429" i="12"/>
  <c r="W429" i="12"/>
  <c r="X429" i="12"/>
  <c r="Y429" i="12"/>
  <c r="AA429" i="12"/>
  <c r="R430" i="12"/>
  <c r="T430" i="12"/>
  <c r="U430" i="12"/>
  <c r="V430" i="12"/>
  <c r="Z430" i="12"/>
  <c r="S430" i="12"/>
  <c r="W430" i="12"/>
  <c r="X430" i="12"/>
  <c r="Y430" i="12"/>
  <c r="AA430" i="12"/>
  <c r="R431" i="12"/>
  <c r="T431" i="12"/>
  <c r="U431" i="12"/>
  <c r="V431" i="12"/>
  <c r="Z431" i="12"/>
  <c r="S431" i="12"/>
  <c r="W431" i="12"/>
  <c r="X431" i="12"/>
  <c r="Y431" i="12"/>
  <c r="AA431" i="12"/>
  <c r="R432" i="12"/>
  <c r="T432" i="12"/>
  <c r="U432" i="12"/>
  <c r="V432" i="12"/>
  <c r="Z432" i="12"/>
  <c r="S432" i="12"/>
  <c r="W432" i="12"/>
  <c r="X432" i="12"/>
  <c r="Y432" i="12"/>
  <c r="AA432" i="12"/>
  <c r="R433" i="12"/>
  <c r="T433" i="12"/>
  <c r="U433" i="12"/>
  <c r="V433" i="12"/>
  <c r="Z433" i="12"/>
  <c r="S433" i="12"/>
  <c r="W433" i="12"/>
  <c r="X433" i="12"/>
  <c r="Y433" i="12"/>
  <c r="AA433" i="12"/>
  <c r="R434" i="12"/>
  <c r="T434" i="12"/>
  <c r="U434" i="12"/>
  <c r="V434" i="12"/>
  <c r="Z434" i="12"/>
  <c r="S434" i="12"/>
  <c r="W434" i="12"/>
  <c r="X434" i="12"/>
  <c r="Y434" i="12"/>
  <c r="AA434" i="12"/>
  <c r="R435" i="12"/>
  <c r="T435" i="12"/>
  <c r="U435" i="12"/>
  <c r="V435" i="12"/>
  <c r="Z435" i="12"/>
  <c r="S435" i="12"/>
  <c r="W435" i="12"/>
  <c r="X435" i="12"/>
  <c r="Y435" i="12"/>
  <c r="AA435" i="12"/>
  <c r="R436" i="12"/>
  <c r="T436" i="12"/>
  <c r="U436" i="12"/>
  <c r="V436" i="12"/>
  <c r="Z436" i="12"/>
  <c r="S436" i="12"/>
  <c r="W436" i="12"/>
  <c r="X436" i="12"/>
  <c r="Y436" i="12"/>
  <c r="AA436" i="12"/>
  <c r="R437" i="12"/>
  <c r="T437" i="12"/>
  <c r="U437" i="12"/>
  <c r="V437" i="12"/>
  <c r="Z437" i="12"/>
  <c r="S437" i="12"/>
  <c r="W437" i="12"/>
  <c r="X437" i="12"/>
  <c r="Y437" i="12"/>
  <c r="AA437" i="12"/>
  <c r="R438" i="12"/>
  <c r="T438" i="12"/>
  <c r="U438" i="12"/>
  <c r="V438" i="12"/>
  <c r="Z438" i="12"/>
  <c r="S438" i="12"/>
  <c r="W438" i="12"/>
  <c r="X438" i="12"/>
  <c r="Y438" i="12"/>
  <c r="AA438" i="12"/>
  <c r="R439" i="12"/>
  <c r="T439" i="12"/>
  <c r="U439" i="12"/>
  <c r="V439" i="12"/>
  <c r="Z439" i="12"/>
  <c r="S439" i="12"/>
  <c r="W439" i="12"/>
  <c r="X439" i="12"/>
  <c r="Y439" i="12"/>
  <c r="AA439" i="12"/>
  <c r="R440" i="12"/>
  <c r="T440" i="12"/>
  <c r="U440" i="12"/>
  <c r="V440" i="12"/>
  <c r="Z440" i="12"/>
  <c r="S440" i="12"/>
  <c r="W440" i="12"/>
  <c r="X440" i="12"/>
  <c r="Y440" i="12"/>
  <c r="AA440" i="12"/>
  <c r="R441" i="12"/>
  <c r="T441" i="12"/>
  <c r="U441" i="12"/>
  <c r="V441" i="12"/>
  <c r="Z441" i="12"/>
  <c r="S441" i="12"/>
  <c r="W441" i="12"/>
  <c r="X441" i="12"/>
  <c r="Y441" i="12"/>
  <c r="AA441" i="12"/>
  <c r="R442" i="12"/>
  <c r="T442" i="12"/>
  <c r="U442" i="12"/>
  <c r="V442" i="12"/>
  <c r="Z442" i="12"/>
  <c r="S442" i="12"/>
  <c r="W442" i="12"/>
  <c r="X442" i="12"/>
  <c r="Y442" i="12"/>
  <c r="AA442" i="12"/>
  <c r="R443" i="12"/>
  <c r="T443" i="12"/>
  <c r="U443" i="12"/>
  <c r="V443" i="12"/>
  <c r="Z443" i="12"/>
  <c r="S443" i="12"/>
  <c r="W443" i="12"/>
  <c r="X443" i="12"/>
  <c r="Y443" i="12"/>
  <c r="AA443" i="12"/>
  <c r="R444" i="12"/>
  <c r="T444" i="12"/>
  <c r="U444" i="12"/>
  <c r="V444" i="12"/>
  <c r="Z444" i="12"/>
  <c r="S444" i="12"/>
  <c r="W444" i="12"/>
  <c r="X444" i="12"/>
  <c r="Y444" i="12"/>
  <c r="AA444" i="12"/>
  <c r="R445" i="12"/>
  <c r="T445" i="12"/>
  <c r="U445" i="12"/>
  <c r="V445" i="12"/>
  <c r="Z445" i="12"/>
  <c r="S445" i="12"/>
  <c r="W445" i="12"/>
  <c r="X445" i="12"/>
  <c r="Y445" i="12"/>
  <c r="AA445" i="12"/>
  <c r="R446" i="12"/>
  <c r="T446" i="12"/>
  <c r="U446" i="12"/>
  <c r="V446" i="12"/>
  <c r="Z446" i="12"/>
  <c r="S446" i="12"/>
  <c r="W446" i="12"/>
  <c r="X446" i="12"/>
  <c r="Y446" i="12"/>
  <c r="AA446" i="12"/>
  <c r="R447" i="12"/>
  <c r="T447" i="12"/>
  <c r="U447" i="12"/>
  <c r="V447" i="12"/>
  <c r="Z447" i="12"/>
  <c r="S447" i="12"/>
  <c r="W447" i="12"/>
  <c r="X447" i="12"/>
  <c r="Y447" i="12"/>
  <c r="AA447" i="12"/>
  <c r="R448" i="12"/>
  <c r="T448" i="12"/>
  <c r="U448" i="12"/>
  <c r="V448" i="12"/>
  <c r="Z448" i="12"/>
  <c r="S448" i="12"/>
  <c r="W448" i="12"/>
  <c r="X448" i="12"/>
  <c r="Y448" i="12"/>
  <c r="AA448" i="12"/>
  <c r="R449" i="12"/>
  <c r="T449" i="12"/>
  <c r="U449" i="12"/>
  <c r="V449" i="12"/>
  <c r="Z449" i="12"/>
  <c r="S449" i="12"/>
  <c r="W449" i="12"/>
  <c r="X449" i="12"/>
  <c r="Y449" i="12"/>
  <c r="AA449" i="12"/>
  <c r="R450" i="12"/>
  <c r="T450" i="12"/>
  <c r="U450" i="12"/>
  <c r="V450" i="12"/>
  <c r="Z450" i="12"/>
  <c r="S450" i="12"/>
  <c r="W450" i="12"/>
  <c r="X450" i="12"/>
  <c r="Y450" i="12"/>
  <c r="AA450" i="12"/>
  <c r="R451" i="12"/>
  <c r="T451" i="12"/>
  <c r="U451" i="12"/>
  <c r="V451" i="12"/>
  <c r="Z451" i="12"/>
  <c r="S451" i="12"/>
  <c r="W451" i="12"/>
  <c r="X451" i="12"/>
  <c r="Y451" i="12"/>
  <c r="AA451" i="12"/>
  <c r="R452" i="12"/>
  <c r="T452" i="12"/>
  <c r="U452" i="12"/>
  <c r="V452" i="12"/>
  <c r="Z452" i="12"/>
  <c r="S452" i="12"/>
  <c r="W452" i="12"/>
  <c r="X452" i="12"/>
  <c r="Y452" i="12"/>
  <c r="AA452" i="12"/>
  <c r="R453" i="12"/>
  <c r="T453" i="12"/>
  <c r="U453" i="12"/>
  <c r="V453" i="12"/>
  <c r="Z453" i="12"/>
  <c r="S453" i="12"/>
  <c r="W453" i="12"/>
  <c r="X453" i="12"/>
  <c r="Y453" i="12"/>
  <c r="AA453" i="12"/>
  <c r="R454" i="12"/>
  <c r="T454" i="12"/>
  <c r="U454" i="12"/>
  <c r="V454" i="12"/>
  <c r="Z454" i="12"/>
  <c r="S454" i="12"/>
  <c r="W454" i="12"/>
  <c r="X454" i="12"/>
  <c r="Y454" i="12"/>
  <c r="AA454" i="12"/>
  <c r="R455" i="12"/>
  <c r="T455" i="12"/>
  <c r="U455" i="12"/>
  <c r="V455" i="12"/>
  <c r="Z455" i="12"/>
  <c r="S455" i="12"/>
  <c r="W455" i="12"/>
  <c r="X455" i="12"/>
  <c r="Y455" i="12"/>
  <c r="AA455" i="12"/>
  <c r="R456" i="12"/>
  <c r="T456" i="12"/>
  <c r="U456" i="12"/>
  <c r="V456" i="12"/>
  <c r="Z456" i="12"/>
  <c r="S456" i="12"/>
  <c r="W456" i="12"/>
  <c r="X456" i="12"/>
  <c r="Y456" i="12"/>
  <c r="AA456" i="12"/>
  <c r="R457" i="12"/>
  <c r="T457" i="12"/>
  <c r="U457" i="12"/>
  <c r="V457" i="12"/>
  <c r="Z457" i="12"/>
  <c r="S457" i="12"/>
  <c r="W457" i="12"/>
  <c r="X457" i="12"/>
  <c r="Y457" i="12"/>
  <c r="AA457" i="12"/>
  <c r="R458" i="12"/>
  <c r="T458" i="12"/>
  <c r="U458" i="12"/>
  <c r="V458" i="12"/>
  <c r="Z458" i="12"/>
  <c r="S458" i="12"/>
  <c r="W458" i="12"/>
  <c r="X458" i="12"/>
  <c r="Y458" i="12"/>
  <c r="AA458" i="12"/>
  <c r="R459" i="12"/>
  <c r="T459" i="12"/>
  <c r="U459" i="12"/>
  <c r="V459" i="12"/>
  <c r="Z459" i="12"/>
  <c r="S459" i="12"/>
  <c r="W459" i="12"/>
  <c r="X459" i="12"/>
  <c r="Y459" i="12"/>
  <c r="AA459" i="12"/>
  <c r="R460" i="12"/>
  <c r="T460" i="12"/>
  <c r="U460" i="12"/>
  <c r="V460" i="12"/>
  <c r="Z460" i="12"/>
  <c r="S460" i="12"/>
  <c r="W460" i="12"/>
  <c r="X460" i="12"/>
  <c r="Y460" i="12"/>
  <c r="AA460" i="12"/>
  <c r="R461" i="12"/>
  <c r="T461" i="12"/>
  <c r="U461" i="12"/>
  <c r="V461" i="12"/>
  <c r="Z461" i="12"/>
  <c r="S461" i="12"/>
  <c r="W461" i="12"/>
  <c r="X461" i="12"/>
  <c r="Y461" i="12"/>
  <c r="AA461" i="12"/>
  <c r="R462" i="12"/>
  <c r="T462" i="12"/>
  <c r="U462" i="12"/>
  <c r="V462" i="12"/>
  <c r="Z462" i="12"/>
  <c r="S462" i="12"/>
  <c r="W462" i="12"/>
  <c r="X462" i="12"/>
  <c r="Y462" i="12"/>
  <c r="AA462" i="12"/>
  <c r="R463" i="12"/>
  <c r="T463" i="12"/>
  <c r="U463" i="12"/>
  <c r="V463" i="12"/>
  <c r="Z463" i="12"/>
  <c r="S463" i="12"/>
  <c r="W463" i="12"/>
  <c r="X463" i="12"/>
  <c r="Y463" i="12"/>
  <c r="AA463" i="12"/>
  <c r="R464" i="12"/>
  <c r="T464" i="12"/>
  <c r="U464" i="12"/>
  <c r="V464" i="12"/>
  <c r="Z464" i="12"/>
  <c r="S464" i="12"/>
  <c r="W464" i="12"/>
  <c r="X464" i="12"/>
  <c r="Y464" i="12"/>
  <c r="AA464" i="12"/>
  <c r="R465" i="12"/>
  <c r="T465" i="12"/>
  <c r="U465" i="12"/>
  <c r="V465" i="12"/>
  <c r="Z465" i="12"/>
  <c r="S465" i="12"/>
  <c r="W465" i="12"/>
  <c r="X465" i="12"/>
  <c r="Y465" i="12"/>
  <c r="AA465" i="12"/>
  <c r="R466" i="12"/>
  <c r="T466" i="12"/>
  <c r="U466" i="12"/>
  <c r="V466" i="12"/>
  <c r="Z466" i="12"/>
  <c r="S466" i="12"/>
  <c r="W466" i="12"/>
  <c r="X466" i="12"/>
  <c r="Y466" i="12"/>
  <c r="AA466" i="12"/>
  <c r="R467" i="12"/>
  <c r="T467" i="12"/>
  <c r="U467" i="12"/>
  <c r="V467" i="12"/>
  <c r="Z467" i="12"/>
  <c r="S467" i="12"/>
  <c r="W467" i="12"/>
  <c r="X467" i="12"/>
  <c r="Y467" i="12"/>
  <c r="AA467" i="12"/>
  <c r="R468" i="12"/>
  <c r="T468" i="12"/>
  <c r="U468" i="12"/>
  <c r="V468" i="12"/>
  <c r="Z468" i="12"/>
  <c r="S468" i="12"/>
  <c r="W468" i="12"/>
  <c r="X468" i="12"/>
  <c r="Y468" i="12"/>
  <c r="AA468" i="12"/>
  <c r="R469" i="12"/>
  <c r="T469" i="12"/>
  <c r="U469" i="12"/>
  <c r="V469" i="12"/>
  <c r="Z469" i="12"/>
  <c r="S469" i="12"/>
  <c r="W469" i="12"/>
  <c r="X469" i="12"/>
  <c r="Y469" i="12"/>
  <c r="AA469" i="12"/>
  <c r="R470" i="12"/>
  <c r="T470" i="12"/>
  <c r="U470" i="12"/>
  <c r="V470" i="12"/>
  <c r="Z470" i="12"/>
  <c r="S470" i="12"/>
  <c r="W470" i="12"/>
  <c r="X470" i="12"/>
  <c r="Y470" i="12"/>
  <c r="AA470" i="12"/>
  <c r="R471" i="12"/>
  <c r="T471" i="12"/>
  <c r="U471" i="12"/>
  <c r="V471" i="12"/>
  <c r="Z471" i="12"/>
  <c r="S471" i="12"/>
  <c r="W471" i="12"/>
  <c r="X471" i="12"/>
  <c r="Y471" i="12"/>
  <c r="AA471" i="12"/>
  <c r="R472" i="12"/>
  <c r="T472" i="12"/>
  <c r="U472" i="12"/>
  <c r="V472" i="12"/>
  <c r="Z472" i="12"/>
  <c r="S472" i="12"/>
  <c r="W472" i="12"/>
  <c r="X472" i="12"/>
  <c r="Y472" i="12"/>
  <c r="AA472" i="12"/>
  <c r="R473" i="12"/>
  <c r="T473" i="12"/>
  <c r="U473" i="12"/>
  <c r="V473" i="12"/>
  <c r="Z473" i="12"/>
  <c r="S473" i="12"/>
  <c r="W473" i="12"/>
  <c r="X473" i="12"/>
  <c r="Y473" i="12"/>
  <c r="AA473" i="12"/>
  <c r="R474" i="12"/>
  <c r="T474" i="12"/>
  <c r="U474" i="12"/>
  <c r="V474" i="12"/>
  <c r="Z474" i="12"/>
  <c r="S474" i="12"/>
  <c r="W474" i="12"/>
  <c r="X474" i="12"/>
  <c r="Y474" i="12"/>
  <c r="AA474" i="12"/>
  <c r="R475" i="12"/>
  <c r="T475" i="12"/>
  <c r="U475" i="12"/>
  <c r="V475" i="12"/>
  <c r="Z475" i="12"/>
  <c r="S475" i="12"/>
  <c r="W475" i="12"/>
  <c r="X475" i="12"/>
  <c r="Y475" i="12"/>
  <c r="AA475" i="12"/>
  <c r="R476" i="12"/>
  <c r="T476" i="12"/>
  <c r="U476" i="12"/>
  <c r="V476" i="12"/>
  <c r="Z476" i="12"/>
  <c r="S476" i="12"/>
  <c r="W476" i="12"/>
  <c r="X476" i="12"/>
  <c r="Y476" i="12"/>
  <c r="AA476" i="12"/>
  <c r="R477" i="12"/>
  <c r="T477" i="12"/>
  <c r="U477" i="12"/>
  <c r="V477" i="12"/>
  <c r="Z477" i="12"/>
  <c r="S477" i="12"/>
  <c r="W477" i="12"/>
  <c r="X477" i="12"/>
  <c r="Y477" i="12"/>
  <c r="AA477" i="12"/>
  <c r="R478" i="12"/>
  <c r="T478" i="12"/>
  <c r="U478" i="12"/>
  <c r="V478" i="12"/>
  <c r="Z478" i="12"/>
  <c r="S478" i="12"/>
  <c r="W478" i="12"/>
  <c r="X478" i="12"/>
  <c r="Y478" i="12"/>
  <c r="AA478" i="12"/>
  <c r="R479" i="12"/>
  <c r="T479" i="12"/>
  <c r="U479" i="12"/>
  <c r="V479" i="12"/>
  <c r="Z479" i="12"/>
  <c r="S479" i="12"/>
  <c r="W479" i="12"/>
  <c r="X479" i="12"/>
  <c r="Y479" i="12"/>
  <c r="AA479" i="12"/>
  <c r="R480" i="12"/>
  <c r="T480" i="12"/>
  <c r="U480" i="12"/>
  <c r="V480" i="12"/>
  <c r="Z480" i="12"/>
  <c r="S480" i="12"/>
  <c r="W480" i="12"/>
  <c r="X480" i="12"/>
  <c r="Y480" i="12"/>
  <c r="AA480" i="12"/>
  <c r="R481" i="12"/>
  <c r="T481" i="12"/>
  <c r="U481" i="12"/>
  <c r="V481" i="12"/>
  <c r="Z481" i="12"/>
  <c r="S481" i="12"/>
  <c r="W481" i="12"/>
  <c r="X481" i="12"/>
  <c r="Y481" i="12"/>
  <c r="AA481" i="12"/>
  <c r="R482" i="12"/>
  <c r="T482" i="12"/>
  <c r="U482" i="12"/>
  <c r="V482" i="12"/>
  <c r="Z482" i="12"/>
  <c r="S482" i="12"/>
  <c r="W482" i="12"/>
  <c r="X482" i="12"/>
  <c r="Y482" i="12"/>
  <c r="AA482" i="12"/>
  <c r="R483" i="12"/>
  <c r="T483" i="12"/>
  <c r="U483" i="12"/>
  <c r="V483" i="12"/>
  <c r="Z483" i="12"/>
  <c r="S483" i="12"/>
  <c r="W483" i="12"/>
  <c r="X483" i="12"/>
  <c r="Y483" i="12"/>
  <c r="AA483" i="12"/>
  <c r="R484" i="12"/>
  <c r="T484" i="12"/>
  <c r="U484" i="12"/>
  <c r="V484" i="12"/>
  <c r="Z484" i="12"/>
  <c r="S484" i="12"/>
  <c r="W484" i="12"/>
  <c r="X484" i="12"/>
  <c r="Y484" i="12"/>
  <c r="AA484" i="12"/>
  <c r="R485" i="12"/>
  <c r="T485" i="12"/>
  <c r="U485" i="12"/>
  <c r="V485" i="12"/>
  <c r="Z485" i="12"/>
  <c r="S485" i="12"/>
  <c r="W485" i="12"/>
  <c r="X485" i="12"/>
  <c r="Y485" i="12"/>
  <c r="AA485" i="12"/>
  <c r="R486" i="12"/>
  <c r="T486" i="12"/>
  <c r="U486" i="12"/>
  <c r="V486" i="12"/>
  <c r="Z486" i="12"/>
  <c r="S486" i="12"/>
  <c r="W486" i="12"/>
  <c r="X486" i="12"/>
  <c r="Y486" i="12"/>
  <c r="AA486" i="12"/>
  <c r="R487" i="12"/>
  <c r="T487" i="12"/>
  <c r="U487" i="12"/>
  <c r="V487" i="12"/>
  <c r="Z487" i="12"/>
  <c r="S487" i="12"/>
  <c r="W487" i="12"/>
  <c r="X487" i="12"/>
  <c r="Y487" i="12"/>
  <c r="AA487" i="12"/>
  <c r="R488" i="12"/>
  <c r="T488" i="12"/>
  <c r="U488" i="12"/>
  <c r="V488" i="12"/>
  <c r="Z488" i="12"/>
  <c r="S488" i="12"/>
  <c r="W488" i="12"/>
  <c r="X488" i="12"/>
  <c r="Y488" i="12"/>
  <c r="AA488" i="12"/>
  <c r="R489" i="12"/>
  <c r="T489" i="12"/>
  <c r="U489" i="12"/>
  <c r="V489" i="12"/>
  <c r="Z489" i="12"/>
  <c r="S489" i="12"/>
  <c r="W489" i="12"/>
  <c r="X489" i="12"/>
  <c r="Y489" i="12"/>
  <c r="AA489" i="12"/>
  <c r="R490" i="12"/>
  <c r="T490" i="12"/>
  <c r="U490" i="12"/>
  <c r="V490" i="12"/>
  <c r="Z490" i="12"/>
  <c r="S490" i="12"/>
  <c r="W490" i="12"/>
  <c r="X490" i="12"/>
  <c r="Y490" i="12"/>
  <c r="AA490" i="12"/>
  <c r="R491" i="12"/>
  <c r="T491" i="12"/>
  <c r="U491" i="12"/>
  <c r="V491" i="12"/>
  <c r="Z491" i="12"/>
  <c r="S491" i="12"/>
  <c r="W491" i="12"/>
  <c r="X491" i="12"/>
  <c r="Y491" i="12"/>
  <c r="AA491" i="12"/>
  <c r="R492" i="12"/>
  <c r="T492" i="12"/>
  <c r="U492" i="12"/>
  <c r="V492" i="12"/>
  <c r="Z492" i="12"/>
  <c r="S492" i="12"/>
  <c r="W492" i="12"/>
  <c r="X492" i="12"/>
  <c r="Y492" i="12"/>
  <c r="AA492" i="12"/>
  <c r="R493" i="12"/>
  <c r="T493" i="12"/>
  <c r="U493" i="12"/>
  <c r="V493" i="12"/>
  <c r="Z493" i="12"/>
  <c r="S493" i="12"/>
  <c r="W493" i="12"/>
  <c r="X493" i="12"/>
  <c r="Y493" i="12"/>
  <c r="AA493" i="12"/>
  <c r="R494" i="12"/>
  <c r="T494" i="12"/>
  <c r="U494" i="12"/>
  <c r="V494" i="12"/>
  <c r="Z494" i="12"/>
  <c r="S494" i="12"/>
  <c r="W494" i="12"/>
  <c r="X494" i="12"/>
  <c r="Y494" i="12"/>
  <c r="AA494" i="12"/>
  <c r="R495" i="12"/>
  <c r="T495" i="12"/>
  <c r="U495" i="12"/>
  <c r="V495" i="12"/>
  <c r="Z495" i="12"/>
  <c r="S495" i="12"/>
  <c r="W495" i="12"/>
  <c r="X495" i="12"/>
  <c r="Y495" i="12"/>
  <c r="AA495" i="12"/>
  <c r="R496" i="12"/>
  <c r="T496" i="12"/>
  <c r="U496" i="12"/>
  <c r="V496" i="12"/>
  <c r="Z496" i="12"/>
  <c r="S496" i="12"/>
  <c r="W496" i="12"/>
  <c r="X496" i="12"/>
  <c r="Y496" i="12"/>
  <c r="AA496" i="12"/>
  <c r="R497" i="12"/>
  <c r="T497" i="12"/>
  <c r="U497" i="12"/>
  <c r="V497" i="12"/>
  <c r="Z497" i="12"/>
  <c r="S497" i="12"/>
  <c r="W497" i="12"/>
  <c r="X497" i="12"/>
  <c r="Y497" i="12"/>
  <c r="AA497" i="12"/>
  <c r="R498" i="12"/>
  <c r="T498" i="12"/>
  <c r="U498" i="12"/>
  <c r="V498" i="12"/>
  <c r="Z498" i="12"/>
  <c r="S498" i="12"/>
  <c r="W498" i="12"/>
  <c r="X498" i="12"/>
  <c r="Y498" i="12"/>
  <c r="AA498" i="12"/>
  <c r="R499" i="12"/>
  <c r="T499" i="12"/>
  <c r="U499" i="12"/>
  <c r="V499" i="12"/>
  <c r="Z499" i="12"/>
  <c r="S499" i="12"/>
  <c r="W499" i="12"/>
  <c r="X499" i="12"/>
  <c r="Y499" i="12"/>
  <c r="AA499" i="12"/>
  <c r="R500" i="12"/>
  <c r="T500" i="12"/>
  <c r="U500" i="12"/>
  <c r="V500" i="12"/>
  <c r="Z500" i="12"/>
  <c r="S500" i="12"/>
  <c r="W500" i="12"/>
  <c r="X500" i="12"/>
  <c r="Y500" i="12"/>
  <c r="AA500" i="12"/>
  <c r="R501" i="12"/>
  <c r="T501" i="12"/>
  <c r="U501" i="12"/>
  <c r="V501" i="12"/>
  <c r="Z501" i="12"/>
  <c r="S501" i="12"/>
  <c r="W501" i="12"/>
  <c r="X501" i="12"/>
  <c r="Y501" i="12"/>
  <c r="AA501" i="12"/>
  <c r="R502" i="12"/>
  <c r="T502" i="12"/>
  <c r="U502" i="12"/>
  <c r="V502" i="12"/>
  <c r="Z502" i="12"/>
  <c r="S502" i="12"/>
  <c r="W502" i="12"/>
  <c r="X502" i="12"/>
  <c r="Y502" i="12"/>
  <c r="AA502" i="12"/>
  <c r="R503" i="12"/>
  <c r="T503" i="12"/>
  <c r="U503" i="12"/>
  <c r="V503" i="12"/>
  <c r="Z503" i="12"/>
  <c r="S503" i="12"/>
  <c r="W503" i="12"/>
  <c r="X503" i="12"/>
  <c r="Y503" i="12"/>
  <c r="AA503" i="12"/>
  <c r="R504" i="12"/>
  <c r="T504" i="12"/>
  <c r="U504" i="12"/>
  <c r="V504" i="12"/>
  <c r="Z504" i="12"/>
  <c r="S504" i="12"/>
  <c r="W504" i="12"/>
  <c r="X504" i="12"/>
  <c r="Y504" i="12"/>
  <c r="AA504" i="12"/>
  <c r="R505" i="12"/>
  <c r="T505" i="12"/>
  <c r="U505" i="12"/>
  <c r="V505" i="12"/>
  <c r="Z505" i="12"/>
  <c r="S505" i="12"/>
  <c r="W505" i="12"/>
  <c r="X505" i="12"/>
  <c r="Y505" i="12"/>
  <c r="AA505" i="12"/>
  <c r="R506" i="12"/>
  <c r="T506" i="12"/>
  <c r="U506" i="12"/>
  <c r="V506" i="12"/>
  <c r="Z506" i="12"/>
  <c r="S506" i="12"/>
  <c r="W506" i="12"/>
  <c r="X506" i="12"/>
  <c r="Y506" i="12"/>
  <c r="AA506" i="12"/>
  <c r="R507" i="12"/>
  <c r="T507" i="12"/>
  <c r="U507" i="12"/>
  <c r="V507" i="12"/>
  <c r="Z507" i="12"/>
  <c r="S507" i="12"/>
  <c r="W507" i="12"/>
  <c r="X507" i="12"/>
  <c r="Y507" i="12"/>
  <c r="AA507" i="12"/>
  <c r="R508" i="12"/>
  <c r="T508" i="12"/>
  <c r="U508" i="12"/>
  <c r="V508" i="12"/>
  <c r="Z508" i="12"/>
  <c r="S508" i="12"/>
  <c r="W508" i="12"/>
  <c r="X508" i="12"/>
  <c r="Y508" i="12"/>
  <c r="AA508" i="12"/>
  <c r="R509" i="12"/>
  <c r="T509" i="12"/>
  <c r="U509" i="12"/>
  <c r="V509" i="12"/>
  <c r="Z509" i="12"/>
  <c r="S509" i="12"/>
  <c r="W509" i="12"/>
  <c r="X509" i="12"/>
  <c r="Y509" i="12"/>
  <c r="AA509" i="12"/>
  <c r="R510" i="12"/>
  <c r="T510" i="12"/>
  <c r="U510" i="12"/>
  <c r="V510" i="12"/>
  <c r="Z510" i="12"/>
  <c r="S510" i="12"/>
  <c r="W510" i="12"/>
  <c r="X510" i="12"/>
  <c r="Y510" i="12"/>
  <c r="AA510" i="12"/>
  <c r="R511" i="12"/>
  <c r="T511" i="12"/>
  <c r="U511" i="12"/>
  <c r="V511" i="12"/>
  <c r="Z511" i="12"/>
  <c r="S511" i="12"/>
  <c r="W511" i="12"/>
  <c r="X511" i="12"/>
  <c r="Y511" i="12"/>
  <c r="AA511" i="12"/>
  <c r="R512" i="12"/>
  <c r="T512" i="12"/>
  <c r="U512" i="12"/>
  <c r="V512" i="12"/>
  <c r="Z512" i="12"/>
  <c r="S512" i="12"/>
  <c r="W512" i="12"/>
  <c r="X512" i="12"/>
  <c r="Y512" i="12"/>
  <c r="AA512" i="12"/>
  <c r="R513" i="12"/>
  <c r="T513" i="12"/>
  <c r="U513" i="12"/>
  <c r="V513" i="12"/>
  <c r="Z513" i="12"/>
  <c r="S513" i="12"/>
  <c r="W513" i="12"/>
  <c r="X513" i="12"/>
  <c r="Y513" i="12"/>
  <c r="AA513" i="12"/>
  <c r="R514" i="12"/>
  <c r="T514" i="12"/>
  <c r="U514" i="12"/>
  <c r="V514" i="12"/>
  <c r="Z514" i="12"/>
  <c r="S514" i="12"/>
  <c r="W514" i="12"/>
  <c r="X514" i="12"/>
  <c r="Y514" i="12"/>
  <c r="AA514" i="12"/>
  <c r="R515" i="12"/>
  <c r="T515" i="12"/>
  <c r="U515" i="12"/>
  <c r="V515" i="12"/>
  <c r="Z515" i="12"/>
  <c r="S515" i="12"/>
  <c r="W515" i="12"/>
  <c r="X515" i="12"/>
  <c r="Y515" i="12"/>
  <c r="AA515" i="12"/>
  <c r="R516" i="12"/>
  <c r="T516" i="12"/>
  <c r="U516" i="12"/>
  <c r="V516" i="12"/>
  <c r="Z516" i="12"/>
  <c r="S516" i="12"/>
  <c r="W516" i="12"/>
  <c r="X516" i="12"/>
  <c r="Y516" i="12"/>
  <c r="AA516" i="12"/>
  <c r="R517" i="12"/>
  <c r="T517" i="12"/>
  <c r="U517" i="12"/>
  <c r="V517" i="12"/>
  <c r="Z517" i="12"/>
  <c r="S517" i="12"/>
  <c r="W517" i="12"/>
  <c r="X517" i="12"/>
  <c r="Y517" i="12"/>
  <c r="AA517" i="12"/>
  <c r="R518" i="12"/>
  <c r="T518" i="12"/>
  <c r="U518" i="12"/>
  <c r="V518" i="12"/>
  <c r="Z518" i="12"/>
  <c r="S518" i="12"/>
  <c r="W518" i="12"/>
  <c r="X518" i="12"/>
  <c r="Y518" i="12"/>
  <c r="AA518" i="12"/>
  <c r="R519" i="12"/>
  <c r="T519" i="12"/>
  <c r="U519" i="12"/>
  <c r="V519" i="12"/>
  <c r="Z519" i="12"/>
  <c r="S519" i="12"/>
  <c r="W519" i="12"/>
  <c r="X519" i="12"/>
  <c r="Y519" i="12"/>
  <c r="AA519" i="12"/>
  <c r="R520" i="12"/>
  <c r="T520" i="12"/>
  <c r="U520" i="12"/>
  <c r="V520" i="12"/>
  <c r="Z520" i="12"/>
  <c r="S520" i="12"/>
  <c r="W520" i="12"/>
  <c r="X520" i="12"/>
  <c r="Y520" i="12"/>
  <c r="AA520" i="12"/>
  <c r="R521" i="12"/>
  <c r="T521" i="12"/>
  <c r="U521" i="12"/>
  <c r="V521" i="12"/>
  <c r="Z521" i="12"/>
  <c r="S521" i="12"/>
  <c r="W521" i="12"/>
  <c r="X521" i="12"/>
  <c r="Y521" i="12"/>
  <c r="AA521" i="12"/>
  <c r="R522" i="12"/>
  <c r="T522" i="12"/>
  <c r="U522" i="12"/>
  <c r="V522" i="12"/>
  <c r="Z522" i="12"/>
  <c r="S522" i="12"/>
  <c r="W522" i="12"/>
  <c r="X522" i="12"/>
  <c r="Y522" i="12"/>
  <c r="AA522" i="12"/>
  <c r="R523" i="12"/>
  <c r="T523" i="12"/>
  <c r="U523" i="12"/>
  <c r="V523" i="12"/>
  <c r="Z523" i="12"/>
  <c r="S523" i="12"/>
  <c r="W523" i="12"/>
  <c r="X523" i="12"/>
  <c r="Y523" i="12"/>
  <c r="AA523" i="12"/>
  <c r="R524" i="12"/>
  <c r="T524" i="12"/>
  <c r="U524" i="12"/>
  <c r="V524" i="12"/>
  <c r="Z524" i="12"/>
  <c r="S524" i="12"/>
  <c r="W524" i="12"/>
  <c r="X524" i="12"/>
  <c r="Y524" i="12"/>
  <c r="AA524" i="12"/>
  <c r="R525" i="12"/>
  <c r="T525" i="12"/>
  <c r="U525" i="12"/>
  <c r="V525" i="12"/>
  <c r="Z525" i="12"/>
  <c r="S525" i="12"/>
  <c r="W525" i="12"/>
  <c r="X525" i="12"/>
  <c r="Y525" i="12"/>
  <c r="AA525" i="12"/>
  <c r="R526" i="12"/>
  <c r="T526" i="12"/>
  <c r="U526" i="12"/>
  <c r="V526" i="12"/>
  <c r="Z526" i="12"/>
  <c r="S526" i="12"/>
  <c r="W526" i="12"/>
  <c r="X526" i="12"/>
  <c r="Y526" i="12"/>
  <c r="AA526" i="12"/>
  <c r="R527" i="12"/>
  <c r="T527" i="12"/>
  <c r="U527" i="12"/>
  <c r="V527" i="12"/>
  <c r="Z527" i="12"/>
  <c r="S527" i="12"/>
  <c r="W527" i="12"/>
  <c r="X527" i="12"/>
  <c r="Y527" i="12"/>
  <c r="AA527" i="12"/>
  <c r="R528" i="12"/>
  <c r="T528" i="12"/>
  <c r="U528" i="12"/>
  <c r="V528" i="12"/>
  <c r="Z528" i="12"/>
  <c r="S528" i="12"/>
  <c r="W528" i="12"/>
  <c r="X528" i="12"/>
  <c r="Y528" i="12"/>
  <c r="AA528" i="12"/>
  <c r="R529" i="12"/>
  <c r="T529" i="12"/>
  <c r="U529" i="12"/>
  <c r="V529" i="12"/>
  <c r="Z529" i="12"/>
  <c r="S529" i="12"/>
  <c r="W529" i="12"/>
  <c r="X529" i="12"/>
  <c r="Y529" i="12"/>
  <c r="AA529" i="12"/>
  <c r="R530" i="12"/>
  <c r="T530" i="12"/>
  <c r="U530" i="12"/>
  <c r="V530" i="12"/>
  <c r="Z530" i="12"/>
  <c r="S530" i="12"/>
  <c r="W530" i="12"/>
  <c r="X530" i="12"/>
  <c r="Y530" i="12"/>
  <c r="AA530" i="12"/>
  <c r="R531" i="12"/>
  <c r="T531" i="12"/>
  <c r="U531" i="12"/>
  <c r="V531" i="12"/>
  <c r="Z531" i="12"/>
  <c r="S531" i="12"/>
  <c r="W531" i="12"/>
  <c r="X531" i="12"/>
  <c r="Y531" i="12"/>
  <c r="AA531" i="12"/>
  <c r="R532" i="12"/>
  <c r="T532" i="12"/>
  <c r="U532" i="12"/>
  <c r="V532" i="12"/>
  <c r="Z532" i="12"/>
  <c r="S532" i="12"/>
  <c r="W532" i="12"/>
  <c r="X532" i="12"/>
  <c r="Y532" i="12"/>
  <c r="AA532" i="12"/>
  <c r="R533" i="12"/>
  <c r="T533" i="12"/>
  <c r="U533" i="12"/>
  <c r="V533" i="12"/>
  <c r="Z533" i="12"/>
  <c r="S533" i="12"/>
  <c r="W533" i="12"/>
  <c r="X533" i="12"/>
  <c r="Y533" i="12"/>
  <c r="AA533" i="12"/>
  <c r="R534" i="12"/>
  <c r="T534" i="12"/>
  <c r="U534" i="12"/>
  <c r="V534" i="12"/>
  <c r="Z534" i="12"/>
  <c r="S534" i="12"/>
  <c r="W534" i="12"/>
  <c r="X534" i="12"/>
  <c r="Y534" i="12"/>
  <c r="AA534" i="12"/>
  <c r="R535" i="12"/>
  <c r="T535" i="12"/>
  <c r="U535" i="12"/>
  <c r="V535" i="12"/>
  <c r="Z535" i="12"/>
  <c r="S535" i="12"/>
  <c r="W535" i="12"/>
  <c r="X535" i="12"/>
  <c r="Y535" i="12"/>
  <c r="AA535" i="12"/>
  <c r="R536" i="12"/>
  <c r="T536" i="12"/>
  <c r="U536" i="12"/>
  <c r="V536" i="12"/>
  <c r="Z536" i="12"/>
  <c r="S536" i="12"/>
  <c r="W536" i="12"/>
  <c r="X536" i="12"/>
  <c r="Y536" i="12"/>
  <c r="AA536" i="12"/>
  <c r="R537" i="12"/>
  <c r="T537" i="12"/>
  <c r="U537" i="12"/>
  <c r="V537" i="12"/>
  <c r="Z537" i="12"/>
  <c r="S537" i="12"/>
  <c r="W537" i="12"/>
  <c r="X537" i="12"/>
  <c r="Y537" i="12"/>
  <c r="AA537" i="12"/>
  <c r="R538" i="12"/>
  <c r="T538" i="12"/>
  <c r="U538" i="12"/>
  <c r="V538" i="12"/>
  <c r="Z538" i="12"/>
  <c r="S538" i="12"/>
  <c r="W538" i="12"/>
  <c r="X538" i="12"/>
  <c r="Y538" i="12"/>
  <c r="AA538" i="12"/>
  <c r="R539" i="12"/>
  <c r="T539" i="12"/>
  <c r="U539" i="12"/>
  <c r="V539" i="12"/>
  <c r="Z539" i="12"/>
  <c r="S539" i="12"/>
  <c r="W539" i="12"/>
  <c r="X539" i="12"/>
  <c r="Y539" i="12"/>
  <c r="AA539" i="12"/>
  <c r="R540" i="12"/>
  <c r="T540" i="12"/>
  <c r="U540" i="12"/>
  <c r="V540" i="12"/>
  <c r="Z540" i="12"/>
  <c r="S540" i="12"/>
  <c r="W540" i="12"/>
  <c r="X540" i="12"/>
  <c r="Y540" i="12"/>
  <c r="AA540" i="12"/>
  <c r="R541" i="12"/>
  <c r="T541" i="12"/>
  <c r="U541" i="12"/>
  <c r="V541" i="12"/>
  <c r="Z541" i="12"/>
  <c r="S541" i="12"/>
  <c r="W541" i="12"/>
  <c r="X541" i="12"/>
  <c r="Y541" i="12"/>
  <c r="AA541" i="12"/>
  <c r="R542" i="12"/>
  <c r="T542" i="12"/>
  <c r="U542" i="12"/>
  <c r="V542" i="12"/>
  <c r="Z542" i="12"/>
  <c r="S542" i="12"/>
  <c r="W542" i="12"/>
  <c r="X542" i="12"/>
  <c r="Y542" i="12"/>
  <c r="AA542" i="12"/>
  <c r="R543" i="12"/>
  <c r="T543" i="12"/>
  <c r="U543" i="12"/>
  <c r="V543" i="12"/>
  <c r="Z543" i="12"/>
  <c r="S543" i="12"/>
  <c r="W543" i="12"/>
  <c r="X543" i="12"/>
  <c r="Y543" i="12"/>
  <c r="AA543" i="12"/>
  <c r="R544" i="12"/>
  <c r="T544" i="12"/>
  <c r="U544" i="12"/>
  <c r="V544" i="12"/>
  <c r="Z544" i="12"/>
  <c r="S544" i="12"/>
  <c r="W544" i="12"/>
  <c r="X544" i="12"/>
  <c r="Y544" i="12"/>
  <c r="AA544" i="12"/>
  <c r="R545" i="12"/>
  <c r="T545" i="12"/>
  <c r="U545" i="12"/>
  <c r="V545" i="12"/>
  <c r="Z545" i="12"/>
  <c r="S545" i="12"/>
  <c r="W545" i="12"/>
  <c r="X545" i="12"/>
  <c r="Y545" i="12"/>
  <c r="AA545" i="12"/>
  <c r="R546" i="12"/>
  <c r="T546" i="12"/>
  <c r="U546" i="12"/>
  <c r="V546" i="12"/>
  <c r="Z546" i="12"/>
  <c r="S546" i="12"/>
  <c r="W546" i="12"/>
  <c r="X546" i="12"/>
  <c r="Y546" i="12"/>
  <c r="AA546" i="12"/>
  <c r="R547" i="12"/>
  <c r="T547" i="12"/>
  <c r="U547" i="12"/>
  <c r="V547" i="12"/>
  <c r="Z547" i="12"/>
  <c r="S547" i="12"/>
  <c r="W547" i="12"/>
  <c r="X547" i="12"/>
  <c r="Y547" i="12"/>
  <c r="AA547" i="12"/>
  <c r="R548" i="12"/>
  <c r="T548" i="12"/>
  <c r="U548" i="12"/>
  <c r="V548" i="12"/>
  <c r="Z548" i="12"/>
  <c r="S548" i="12"/>
  <c r="W548" i="12"/>
  <c r="X548" i="12"/>
  <c r="Y548" i="12"/>
  <c r="AA548" i="12"/>
  <c r="R549" i="12"/>
  <c r="T549" i="12"/>
  <c r="U549" i="12"/>
  <c r="V549" i="12"/>
  <c r="Z549" i="12"/>
  <c r="S549" i="12"/>
  <c r="W549" i="12"/>
  <c r="X549" i="12"/>
  <c r="Y549" i="12"/>
  <c r="AA549" i="12"/>
  <c r="R550" i="12"/>
  <c r="T550" i="12"/>
  <c r="U550" i="12"/>
  <c r="V550" i="12"/>
  <c r="Z550" i="12"/>
  <c r="S550" i="12"/>
  <c r="W550" i="12"/>
  <c r="X550" i="12"/>
  <c r="Y550" i="12"/>
  <c r="AA550" i="12"/>
  <c r="R551" i="12"/>
  <c r="T551" i="12"/>
  <c r="U551" i="12"/>
  <c r="V551" i="12"/>
  <c r="Z551" i="12"/>
  <c r="S551" i="12"/>
  <c r="W551" i="12"/>
  <c r="X551" i="12"/>
  <c r="Y551" i="12"/>
  <c r="AA551" i="12"/>
  <c r="R552" i="12"/>
  <c r="T552" i="12"/>
  <c r="U552" i="12"/>
  <c r="V552" i="12"/>
  <c r="Z552" i="12"/>
  <c r="S552" i="12"/>
  <c r="W552" i="12"/>
  <c r="X552" i="12"/>
  <c r="Y552" i="12"/>
  <c r="AA552" i="12"/>
  <c r="R553" i="12"/>
  <c r="T553" i="12"/>
  <c r="U553" i="12"/>
  <c r="V553" i="12"/>
  <c r="Z553" i="12"/>
  <c r="S553" i="12"/>
  <c r="W553" i="12"/>
  <c r="X553" i="12"/>
  <c r="Y553" i="12"/>
  <c r="AA553" i="12"/>
  <c r="R554" i="12"/>
  <c r="T554" i="12"/>
  <c r="U554" i="12"/>
  <c r="V554" i="12"/>
  <c r="Z554" i="12"/>
  <c r="S554" i="12"/>
  <c r="W554" i="12"/>
  <c r="X554" i="12"/>
  <c r="Y554" i="12"/>
  <c r="AA554" i="12"/>
  <c r="R555" i="12"/>
  <c r="T555" i="12"/>
  <c r="U555" i="12"/>
  <c r="V555" i="12"/>
  <c r="Z555" i="12"/>
  <c r="S555" i="12"/>
  <c r="W555" i="12"/>
  <c r="X555" i="12"/>
  <c r="Y555" i="12"/>
  <c r="AA555" i="12"/>
  <c r="R556" i="12"/>
  <c r="T556" i="12"/>
  <c r="U556" i="12"/>
  <c r="V556" i="12"/>
  <c r="Z556" i="12"/>
  <c r="S556" i="12"/>
  <c r="W556" i="12"/>
  <c r="X556" i="12"/>
  <c r="Y556" i="12"/>
  <c r="AA556" i="12"/>
  <c r="R557" i="12"/>
  <c r="T557" i="12"/>
  <c r="U557" i="12"/>
  <c r="V557" i="12"/>
  <c r="Z557" i="12"/>
  <c r="S557" i="12"/>
  <c r="W557" i="12"/>
  <c r="X557" i="12"/>
  <c r="Y557" i="12"/>
  <c r="AA557" i="12"/>
  <c r="R558" i="12"/>
  <c r="T558" i="12"/>
  <c r="U558" i="12"/>
  <c r="V558" i="12"/>
  <c r="Z558" i="12"/>
  <c r="S558" i="12"/>
  <c r="W558" i="12"/>
  <c r="X558" i="12"/>
  <c r="Y558" i="12"/>
  <c r="AA558" i="12"/>
  <c r="R559" i="12"/>
  <c r="T559" i="12"/>
  <c r="U559" i="12"/>
  <c r="V559" i="12"/>
  <c r="Z559" i="12"/>
  <c r="S559" i="12"/>
  <c r="W559" i="12"/>
  <c r="X559" i="12"/>
  <c r="Y559" i="12"/>
  <c r="AA559" i="12"/>
  <c r="R560" i="12"/>
  <c r="T560" i="12"/>
  <c r="U560" i="12"/>
  <c r="V560" i="12"/>
  <c r="Z560" i="12"/>
  <c r="S560" i="12"/>
  <c r="W560" i="12"/>
  <c r="X560" i="12"/>
  <c r="Y560" i="12"/>
  <c r="AA560" i="12"/>
  <c r="R561" i="12"/>
  <c r="T561" i="12"/>
  <c r="U561" i="12"/>
  <c r="V561" i="12"/>
  <c r="Z561" i="12"/>
  <c r="S561" i="12"/>
  <c r="W561" i="12"/>
  <c r="X561" i="12"/>
  <c r="Y561" i="12"/>
  <c r="AA561" i="12"/>
  <c r="R562" i="12"/>
  <c r="T562" i="12"/>
  <c r="U562" i="12"/>
  <c r="V562" i="12"/>
  <c r="Z562" i="12"/>
  <c r="S562" i="12"/>
  <c r="W562" i="12"/>
  <c r="X562" i="12"/>
  <c r="Y562" i="12"/>
  <c r="AA562" i="12"/>
  <c r="R563" i="12"/>
  <c r="T563" i="12"/>
  <c r="U563" i="12"/>
  <c r="V563" i="12"/>
  <c r="Z563" i="12"/>
  <c r="S563" i="12"/>
  <c r="W563" i="12"/>
  <c r="X563" i="12"/>
  <c r="Y563" i="12"/>
  <c r="AA563" i="12"/>
  <c r="R564" i="12"/>
  <c r="T564" i="12"/>
  <c r="U564" i="12"/>
  <c r="V564" i="12"/>
  <c r="Z564" i="12"/>
  <c r="S564" i="12"/>
  <c r="W564" i="12"/>
  <c r="X564" i="12"/>
  <c r="Y564" i="12"/>
  <c r="AA564" i="12"/>
  <c r="R565" i="12"/>
  <c r="T565" i="12"/>
  <c r="U565" i="12"/>
  <c r="V565" i="12"/>
  <c r="Z565" i="12"/>
  <c r="S565" i="12"/>
  <c r="W565" i="12"/>
  <c r="X565" i="12"/>
  <c r="Y565" i="12"/>
  <c r="AA565" i="12"/>
  <c r="R566" i="12"/>
  <c r="T566" i="12"/>
  <c r="U566" i="12"/>
  <c r="V566" i="12"/>
  <c r="Z566" i="12"/>
  <c r="S566" i="12"/>
  <c r="W566" i="12"/>
  <c r="X566" i="12"/>
  <c r="Y566" i="12"/>
  <c r="AA566" i="12"/>
  <c r="R567" i="12"/>
  <c r="T567" i="12"/>
  <c r="U567" i="12"/>
  <c r="V567" i="12"/>
  <c r="Z567" i="12"/>
  <c r="S567" i="12"/>
  <c r="W567" i="12"/>
  <c r="X567" i="12"/>
  <c r="Y567" i="12"/>
  <c r="AA567" i="12"/>
  <c r="R568" i="12"/>
  <c r="T568" i="12"/>
  <c r="U568" i="12"/>
  <c r="V568" i="12"/>
  <c r="Z568" i="12"/>
  <c r="S568" i="12"/>
  <c r="W568" i="12"/>
  <c r="X568" i="12"/>
  <c r="Y568" i="12"/>
  <c r="AA568" i="12"/>
  <c r="R569" i="12"/>
  <c r="T569" i="12"/>
  <c r="U569" i="12"/>
  <c r="V569" i="12"/>
  <c r="Z569" i="12"/>
  <c r="S569" i="12"/>
  <c r="W569" i="12"/>
  <c r="X569" i="12"/>
  <c r="Y569" i="12"/>
  <c r="AA569" i="12"/>
  <c r="R570" i="12"/>
  <c r="T570" i="12"/>
  <c r="U570" i="12"/>
  <c r="V570" i="12"/>
  <c r="Z570" i="12"/>
  <c r="S570" i="12"/>
  <c r="W570" i="12"/>
  <c r="X570" i="12"/>
  <c r="Y570" i="12"/>
  <c r="AA570" i="12"/>
  <c r="R571" i="12"/>
  <c r="T571" i="12"/>
  <c r="U571" i="12"/>
  <c r="V571" i="12"/>
  <c r="Z571" i="12"/>
  <c r="S571" i="12"/>
  <c r="W571" i="12"/>
  <c r="X571" i="12"/>
  <c r="Y571" i="12"/>
  <c r="AA571" i="12"/>
  <c r="R572" i="12"/>
  <c r="T572" i="12"/>
  <c r="U572" i="12"/>
  <c r="V572" i="12"/>
  <c r="Z572" i="12"/>
  <c r="S572" i="12"/>
  <c r="W572" i="12"/>
  <c r="X572" i="12"/>
  <c r="Y572" i="12"/>
  <c r="AA572" i="12"/>
  <c r="R573" i="12"/>
  <c r="T573" i="12"/>
  <c r="U573" i="12"/>
  <c r="V573" i="12"/>
  <c r="Z573" i="12"/>
  <c r="S573" i="12"/>
  <c r="W573" i="12"/>
  <c r="X573" i="12"/>
  <c r="Y573" i="12"/>
  <c r="AA573" i="12"/>
  <c r="R574" i="12"/>
  <c r="T574" i="12"/>
  <c r="U574" i="12"/>
  <c r="V574" i="12"/>
  <c r="Z574" i="12"/>
  <c r="S574" i="12"/>
  <c r="W574" i="12"/>
  <c r="X574" i="12"/>
  <c r="Y574" i="12"/>
  <c r="AA574" i="12"/>
  <c r="R575" i="12"/>
  <c r="T575" i="12"/>
  <c r="U575" i="12"/>
  <c r="V575" i="12"/>
  <c r="Z575" i="12"/>
  <c r="S575" i="12"/>
  <c r="W575" i="12"/>
  <c r="X575" i="12"/>
  <c r="Y575" i="12"/>
  <c r="AA575" i="12"/>
  <c r="R576" i="12"/>
  <c r="T576" i="12"/>
  <c r="U576" i="12"/>
  <c r="V576" i="12"/>
  <c r="Z576" i="12"/>
  <c r="S576" i="12"/>
  <c r="W576" i="12"/>
  <c r="X576" i="12"/>
  <c r="Y576" i="12"/>
  <c r="AA576" i="12"/>
  <c r="R577" i="12"/>
  <c r="T577" i="12"/>
  <c r="U577" i="12"/>
  <c r="V577" i="12"/>
  <c r="Z577" i="12"/>
  <c r="S577" i="12"/>
  <c r="W577" i="12"/>
  <c r="X577" i="12"/>
  <c r="Y577" i="12"/>
  <c r="AA577" i="12"/>
  <c r="R578" i="12"/>
  <c r="T578" i="12"/>
  <c r="U578" i="12"/>
  <c r="V578" i="12"/>
  <c r="Z578" i="12"/>
  <c r="S578" i="12"/>
  <c r="W578" i="12"/>
  <c r="X578" i="12"/>
  <c r="Y578" i="12"/>
  <c r="AA578" i="12"/>
  <c r="R579" i="12"/>
  <c r="T579" i="12"/>
  <c r="U579" i="12"/>
  <c r="V579" i="12"/>
  <c r="Z579" i="12"/>
  <c r="S579" i="12"/>
  <c r="W579" i="12"/>
  <c r="X579" i="12"/>
  <c r="Y579" i="12"/>
  <c r="AA579" i="12"/>
  <c r="R580" i="12"/>
  <c r="T580" i="12"/>
  <c r="U580" i="12"/>
  <c r="V580" i="12"/>
  <c r="Z580" i="12"/>
  <c r="S580" i="12"/>
  <c r="W580" i="12"/>
  <c r="X580" i="12"/>
  <c r="Y580" i="12"/>
  <c r="AA580" i="12"/>
  <c r="R581" i="12"/>
  <c r="T581" i="12"/>
  <c r="U581" i="12"/>
  <c r="V581" i="12"/>
  <c r="Z581" i="12"/>
  <c r="S581" i="12"/>
  <c r="W581" i="12"/>
  <c r="X581" i="12"/>
  <c r="Y581" i="12"/>
  <c r="AA581" i="12"/>
  <c r="R582" i="12"/>
  <c r="T582" i="12"/>
  <c r="U582" i="12"/>
  <c r="V582" i="12"/>
  <c r="Z582" i="12"/>
  <c r="S582" i="12"/>
  <c r="W582" i="12"/>
  <c r="X582" i="12"/>
  <c r="Y582" i="12"/>
  <c r="AA582" i="12"/>
  <c r="R583" i="12"/>
  <c r="T583" i="12"/>
  <c r="U583" i="12"/>
  <c r="V583" i="12"/>
  <c r="Z583" i="12"/>
  <c r="S583" i="12"/>
  <c r="W583" i="12"/>
  <c r="X583" i="12"/>
  <c r="Y583" i="12"/>
  <c r="AA583" i="12"/>
  <c r="R584" i="12"/>
  <c r="T584" i="12"/>
  <c r="U584" i="12"/>
  <c r="V584" i="12"/>
  <c r="Z584" i="12"/>
  <c r="S584" i="12"/>
  <c r="W584" i="12"/>
  <c r="X584" i="12"/>
  <c r="Y584" i="12"/>
  <c r="AA584" i="12"/>
  <c r="R585" i="12"/>
  <c r="T585" i="12"/>
  <c r="U585" i="12"/>
  <c r="V585" i="12"/>
  <c r="Z585" i="12"/>
  <c r="S585" i="12"/>
  <c r="W585" i="12"/>
  <c r="X585" i="12"/>
  <c r="Y585" i="12"/>
  <c r="AA585" i="12"/>
  <c r="R586" i="12"/>
  <c r="T586" i="12"/>
  <c r="U586" i="12"/>
  <c r="V586" i="12"/>
  <c r="Z586" i="12"/>
  <c r="S586" i="12"/>
  <c r="W586" i="12"/>
  <c r="X586" i="12"/>
  <c r="Y586" i="12"/>
  <c r="AA586" i="12"/>
  <c r="R587" i="12"/>
  <c r="T587" i="12"/>
  <c r="U587" i="12"/>
  <c r="V587" i="12"/>
  <c r="Z587" i="12"/>
  <c r="S587" i="12"/>
  <c r="W587" i="12"/>
  <c r="X587" i="12"/>
  <c r="Y587" i="12"/>
  <c r="AA587" i="12"/>
  <c r="R588" i="12"/>
  <c r="T588" i="12"/>
  <c r="U588" i="12"/>
  <c r="V588" i="12"/>
  <c r="Z588" i="12"/>
  <c r="S588" i="12"/>
  <c r="W588" i="12"/>
  <c r="X588" i="12"/>
  <c r="Y588" i="12"/>
  <c r="AA588" i="12"/>
  <c r="R589" i="12"/>
  <c r="T589" i="12"/>
  <c r="U589" i="12"/>
  <c r="V589" i="12"/>
  <c r="Z589" i="12"/>
  <c r="S589" i="12"/>
  <c r="W589" i="12"/>
  <c r="X589" i="12"/>
  <c r="Y589" i="12"/>
  <c r="AA589" i="12"/>
  <c r="R590" i="12"/>
  <c r="T590" i="12"/>
  <c r="U590" i="12"/>
  <c r="V590" i="12"/>
  <c r="Z590" i="12"/>
  <c r="S590" i="12"/>
  <c r="W590" i="12"/>
  <c r="X590" i="12"/>
  <c r="Y590" i="12"/>
  <c r="AA590" i="12"/>
  <c r="R591" i="12"/>
  <c r="T591" i="12"/>
  <c r="U591" i="12"/>
  <c r="V591" i="12"/>
  <c r="Z591" i="12"/>
  <c r="S591" i="12"/>
  <c r="W591" i="12"/>
  <c r="X591" i="12"/>
  <c r="Y591" i="12"/>
  <c r="AA591" i="12"/>
  <c r="R592" i="12"/>
  <c r="T592" i="12"/>
  <c r="U592" i="12"/>
  <c r="V592" i="12"/>
  <c r="Z592" i="12"/>
  <c r="S592" i="12"/>
  <c r="W592" i="12"/>
  <c r="X592" i="12"/>
  <c r="Y592" i="12"/>
  <c r="AA592" i="12"/>
  <c r="R593" i="12"/>
  <c r="T593" i="12"/>
  <c r="U593" i="12"/>
  <c r="V593" i="12"/>
  <c r="Z593" i="12"/>
  <c r="S593" i="12"/>
  <c r="W593" i="12"/>
  <c r="X593" i="12"/>
  <c r="Y593" i="12"/>
  <c r="AA593" i="12"/>
  <c r="R594" i="12"/>
  <c r="T594" i="12"/>
  <c r="U594" i="12"/>
  <c r="V594" i="12"/>
  <c r="Z594" i="12"/>
  <c r="S594" i="12"/>
  <c r="W594" i="12"/>
  <c r="X594" i="12"/>
  <c r="Y594" i="12"/>
  <c r="AA594" i="12"/>
  <c r="R595" i="12"/>
  <c r="T595" i="12"/>
  <c r="U595" i="12"/>
  <c r="V595" i="12"/>
  <c r="Z595" i="12"/>
  <c r="S595" i="12"/>
  <c r="W595" i="12"/>
  <c r="X595" i="12"/>
  <c r="Y595" i="12"/>
  <c r="AA595" i="12"/>
  <c r="R596" i="12"/>
  <c r="T596" i="12"/>
  <c r="U596" i="12"/>
  <c r="V596" i="12"/>
  <c r="Z596" i="12"/>
  <c r="S596" i="12"/>
  <c r="W596" i="12"/>
  <c r="X596" i="12"/>
  <c r="Y596" i="12"/>
  <c r="AA596" i="12"/>
  <c r="R597" i="12"/>
  <c r="T597" i="12"/>
  <c r="U597" i="12"/>
  <c r="V597" i="12"/>
  <c r="Z597" i="12"/>
  <c r="S597" i="12"/>
  <c r="W597" i="12"/>
  <c r="X597" i="12"/>
  <c r="Y597" i="12"/>
  <c r="AA597" i="12"/>
  <c r="R598" i="12"/>
  <c r="T598" i="12"/>
  <c r="U598" i="12"/>
  <c r="V598" i="12"/>
  <c r="Z598" i="12"/>
  <c r="S598" i="12"/>
  <c r="W598" i="12"/>
  <c r="X598" i="12"/>
  <c r="Y598" i="12"/>
  <c r="AA598" i="12"/>
  <c r="R599" i="12"/>
  <c r="T599" i="12"/>
  <c r="U599" i="12"/>
  <c r="V599" i="12"/>
  <c r="Z599" i="12"/>
  <c r="S599" i="12"/>
  <c r="W599" i="12"/>
  <c r="X599" i="12"/>
  <c r="Y599" i="12"/>
  <c r="AA599" i="12"/>
  <c r="R600" i="12"/>
  <c r="T600" i="12"/>
  <c r="U600" i="12"/>
  <c r="V600" i="12"/>
  <c r="Z600" i="12"/>
  <c r="S600" i="12"/>
  <c r="W600" i="12"/>
  <c r="X600" i="12"/>
  <c r="Y600" i="12"/>
  <c r="AA600" i="12"/>
  <c r="R601" i="12"/>
  <c r="T601" i="12"/>
  <c r="U601" i="12"/>
  <c r="V601" i="12"/>
  <c r="Z601" i="12"/>
  <c r="S601" i="12"/>
  <c r="W601" i="12"/>
  <c r="X601" i="12"/>
  <c r="Y601" i="12"/>
  <c r="AA601" i="12"/>
  <c r="R602" i="12"/>
  <c r="T602" i="12"/>
  <c r="U602" i="12"/>
  <c r="V602" i="12"/>
  <c r="Z602" i="12"/>
  <c r="S602" i="12"/>
  <c r="W602" i="12"/>
  <c r="X602" i="12"/>
  <c r="Y602" i="12"/>
  <c r="AA602" i="12"/>
  <c r="R603" i="12"/>
  <c r="T603" i="12"/>
  <c r="U603" i="12"/>
  <c r="V603" i="12"/>
  <c r="Z603" i="12"/>
  <c r="S603" i="12"/>
  <c r="W603" i="12"/>
  <c r="X603" i="12"/>
  <c r="Y603" i="12"/>
  <c r="AA603" i="12"/>
  <c r="R604" i="12"/>
  <c r="T604" i="12"/>
  <c r="U604" i="12"/>
  <c r="V604" i="12"/>
  <c r="Z604" i="12"/>
  <c r="S604" i="12"/>
  <c r="W604" i="12"/>
  <c r="X604" i="12"/>
  <c r="Y604" i="12"/>
  <c r="AA604" i="12"/>
  <c r="R605" i="12"/>
  <c r="T605" i="12"/>
  <c r="U605" i="12"/>
  <c r="V605" i="12"/>
  <c r="Z605" i="12"/>
  <c r="S605" i="12"/>
  <c r="W605" i="12"/>
  <c r="X605" i="12"/>
  <c r="Y605" i="12"/>
  <c r="AA605" i="12"/>
  <c r="R606" i="12"/>
  <c r="T606" i="12"/>
  <c r="U606" i="12"/>
  <c r="V606" i="12"/>
  <c r="Z606" i="12"/>
  <c r="S606" i="12"/>
  <c r="W606" i="12"/>
  <c r="X606" i="12"/>
  <c r="Y606" i="12"/>
  <c r="AA606" i="12"/>
  <c r="R607" i="12"/>
  <c r="T607" i="12"/>
  <c r="U607" i="12"/>
  <c r="V607" i="12"/>
  <c r="Z607" i="12"/>
  <c r="S607" i="12"/>
  <c r="W607" i="12"/>
  <c r="X607" i="12"/>
  <c r="Y607" i="12"/>
  <c r="AA607" i="12"/>
  <c r="R608" i="12"/>
  <c r="T608" i="12"/>
  <c r="U608" i="12"/>
  <c r="V608" i="12"/>
  <c r="Z608" i="12"/>
  <c r="S608" i="12"/>
  <c r="W608" i="12"/>
  <c r="X608" i="12"/>
  <c r="Y608" i="12"/>
  <c r="AA608" i="12"/>
  <c r="R609" i="12"/>
  <c r="T609" i="12"/>
  <c r="U609" i="12"/>
  <c r="V609" i="12"/>
  <c r="Z609" i="12"/>
  <c r="S609" i="12"/>
  <c r="W609" i="12"/>
  <c r="X609" i="12"/>
  <c r="Y609" i="12"/>
  <c r="AA609" i="12"/>
  <c r="R610" i="12"/>
  <c r="T610" i="12"/>
  <c r="U610" i="12"/>
  <c r="V610" i="12"/>
  <c r="Z610" i="12"/>
  <c r="S610" i="12"/>
  <c r="W610" i="12"/>
  <c r="X610" i="12"/>
  <c r="Y610" i="12"/>
  <c r="AA610" i="12"/>
  <c r="R611" i="12"/>
  <c r="T611" i="12"/>
  <c r="U611" i="12"/>
  <c r="V611" i="12"/>
  <c r="Z611" i="12"/>
  <c r="S611" i="12"/>
  <c r="W611" i="12"/>
  <c r="X611" i="12"/>
  <c r="Y611" i="12"/>
  <c r="AA611" i="12"/>
  <c r="R612" i="12"/>
  <c r="T612" i="12"/>
  <c r="U612" i="12"/>
  <c r="V612" i="12"/>
  <c r="Z612" i="12"/>
  <c r="S612" i="12"/>
  <c r="W612" i="12"/>
  <c r="X612" i="12"/>
  <c r="Y612" i="12"/>
  <c r="AA612" i="12"/>
  <c r="R613" i="12"/>
  <c r="T613" i="12"/>
  <c r="U613" i="12"/>
  <c r="V613" i="12"/>
  <c r="Z613" i="12"/>
  <c r="S613" i="12"/>
  <c r="W613" i="12"/>
  <c r="X613" i="12"/>
  <c r="Y613" i="12"/>
  <c r="AA613" i="12"/>
  <c r="R614" i="12"/>
  <c r="T614" i="12"/>
  <c r="U614" i="12"/>
  <c r="V614" i="12"/>
  <c r="Z614" i="12"/>
  <c r="S614" i="12"/>
  <c r="W614" i="12"/>
  <c r="X614" i="12"/>
  <c r="Y614" i="12"/>
  <c r="AA614" i="12"/>
  <c r="R615" i="12"/>
  <c r="T615" i="12"/>
  <c r="U615" i="12"/>
  <c r="V615" i="12"/>
  <c r="Z615" i="12"/>
  <c r="S615" i="12"/>
  <c r="W615" i="12"/>
  <c r="X615" i="12"/>
  <c r="Y615" i="12"/>
  <c r="AA615" i="12"/>
  <c r="R616" i="12"/>
  <c r="T616" i="12"/>
  <c r="U616" i="12"/>
  <c r="V616" i="12"/>
  <c r="Z616" i="12"/>
  <c r="S616" i="12"/>
  <c r="W616" i="12"/>
  <c r="X616" i="12"/>
  <c r="Y616" i="12"/>
  <c r="AA616" i="12"/>
  <c r="R617" i="12"/>
  <c r="T617" i="12"/>
  <c r="U617" i="12"/>
  <c r="V617" i="12"/>
  <c r="Z617" i="12"/>
  <c r="S617" i="12"/>
  <c r="W617" i="12"/>
  <c r="X617" i="12"/>
  <c r="Y617" i="12"/>
  <c r="AA617" i="12"/>
  <c r="R618" i="12"/>
  <c r="T618" i="12"/>
  <c r="U618" i="12"/>
  <c r="V618" i="12"/>
  <c r="Z618" i="12"/>
  <c r="S618" i="12"/>
  <c r="W618" i="12"/>
  <c r="X618" i="12"/>
  <c r="Y618" i="12"/>
  <c r="AA618" i="12"/>
  <c r="R619" i="12"/>
  <c r="T619" i="12"/>
  <c r="U619" i="12"/>
  <c r="V619" i="12"/>
  <c r="Z619" i="12"/>
  <c r="S619" i="12"/>
  <c r="W619" i="12"/>
  <c r="X619" i="12"/>
  <c r="Y619" i="12"/>
  <c r="AA619" i="12"/>
  <c r="R620" i="12"/>
  <c r="T620" i="12"/>
  <c r="U620" i="12"/>
  <c r="V620" i="12"/>
  <c r="Z620" i="12"/>
  <c r="S620" i="12"/>
  <c r="W620" i="12"/>
  <c r="X620" i="12"/>
  <c r="Y620" i="12"/>
  <c r="AA620" i="12"/>
  <c r="R621" i="12"/>
  <c r="T621" i="12"/>
  <c r="U621" i="12"/>
  <c r="V621" i="12"/>
  <c r="Z621" i="12"/>
  <c r="S621" i="12"/>
  <c r="W621" i="12"/>
  <c r="X621" i="12"/>
  <c r="Y621" i="12"/>
  <c r="AA621" i="12"/>
  <c r="R622" i="12"/>
  <c r="T622" i="12"/>
  <c r="U622" i="12"/>
  <c r="V622" i="12"/>
  <c r="Z622" i="12"/>
  <c r="S622" i="12"/>
  <c r="W622" i="12"/>
  <c r="X622" i="12"/>
  <c r="Y622" i="12"/>
  <c r="AA622" i="12"/>
  <c r="R623" i="12"/>
  <c r="T623" i="12"/>
  <c r="U623" i="12"/>
  <c r="V623" i="12"/>
  <c r="Z623" i="12"/>
  <c r="S623" i="12"/>
  <c r="W623" i="12"/>
  <c r="X623" i="12"/>
  <c r="Y623" i="12"/>
  <c r="AA623" i="12"/>
  <c r="R624" i="12"/>
  <c r="T624" i="12"/>
  <c r="U624" i="12"/>
  <c r="V624" i="12"/>
  <c r="Z624" i="12"/>
  <c r="S624" i="12"/>
  <c r="W624" i="12"/>
  <c r="X624" i="12"/>
  <c r="Y624" i="12"/>
  <c r="AA624" i="12"/>
  <c r="R625" i="12"/>
  <c r="T625" i="12"/>
  <c r="U625" i="12"/>
  <c r="V625" i="12"/>
  <c r="Z625" i="12"/>
  <c r="S625" i="12"/>
  <c r="W625" i="12"/>
  <c r="X625" i="12"/>
  <c r="Y625" i="12"/>
  <c r="AA625" i="12"/>
  <c r="R626" i="12"/>
  <c r="T626" i="12"/>
  <c r="U626" i="12"/>
  <c r="V626" i="12"/>
  <c r="Z626" i="12"/>
  <c r="S626" i="12"/>
  <c r="W626" i="12"/>
  <c r="X626" i="12"/>
  <c r="Y626" i="12"/>
  <c r="AA626" i="12"/>
  <c r="R627" i="12"/>
  <c r="T627" i="12"/>
  <c r="U627" i="12"/>
  <c r="V627" i="12"/>
  <c r="Z627" i="12"/>
  <c r="S627" i="12"/>
  <c r="W627" i="12"/>
  <c r="X627" i="12"/>
  <c r="Y627" i="12"/>
  <c r="AA627" i="12"/>
  <c r="R628" i="12"/>
  <c r="T628" i="12"/>
  <c r="U628" i="12"/>
  <c r="V628" i="12"/>
  <c r="Z628" i="12"/>
  <c r="S628" i="12"/>
  <c r="W628" i="12"/>
  <c r="X628" i="12"/>
  <c r="Y628" i="12"/>
  <c r="AA628" i="12"/>
  <c r="R629" i="12"/>
  <c r="T629" i="12"/>
  <c r="U629" i="12"/>
  <c r="V629" i="12"/>
  <c r="Z629" i="12"/>
  <c r="S629" i="12"/>
  <c r="W629" i="12"/>
  <c r="X629" i="12"/>
  <c r="Y629" i="12"/>
  <c r="AA629" i="12"/>
  <c r="R630" i="12"/>
  <c r="T630" i="12"/>
  <c r="U630" i="12"/>
  <c r="V630" i="12"/>
  <c r="Z630" i="12"/>
  <c r="S630" i="12"/>
  <c r="W630" i="12"/>
  <c r="X630" i="12"/>
  <c r="Y630" i="12"/>
  <c r="AA630" i="12"/>
  <c r="R631" i="12"/>
  <c r="T631" i="12"/>
  <c r="U631" i="12"/>
  <c r="V631" i="12"/>
  <c r="Z631" i="12"/>
  <c r="S631" i="12"/>
  <c r="W631" i="12"/>
  <c r="X631" i="12"/>
  <c r="Y631" i="12"/>
  <c r="AA631" i="12"/>
  <c r="R632" i="12"/>
  <c r="T632" i="12"/>
  <c r="U632" i="12"/>
  <c r="V632" i="12"/>
  <c r="Z632" i="12"/>
  <c r="S632" i="12"/>
  <c r="W632" i="12"/>
  <c r="X632" i="12"/>
  <c r="Y632" i="12"/>
  <c r="AA632" i="12"/>
  <c r="R633" i="12"/>
  <c r="T633" i="12"/>
  <c r="U633" i="12"/>
  <c r="V633" i="12"/>
  <c r="Z633" i="12"/>
  <c r="S633" i="12"/>
  <c r="W633" i="12"/>
  <c r="X633" i="12"/>
  <c r="Y633" i="12"/>
  <c r="AA633" i="12"/>
  <c r="R634" i="12"/>
  <c r="T634" i="12"/>
  <c r="U634" i="12"/>
  <c r="V634" i="12"/>
  <c r="Z634" i="12"/>
  <c r="S634" i="12"/>
  <c r="W634" i="12"/>
  <c r="X634" i="12"/>
  <c r="Y634" i="12"/>
  <c r="AA634" i="12"/>
  <c r="R635" i="12"/>
  <c r="T635" i="12"/>
  <c r="U635" i="12"/>
  <c r="V635" i="12"/>
  <c r="Z635" i="12"/>
  <c r="S635" i="12"/>
  <c r="W635" i="12"/>
  <c r="X635" i="12"/>
  <c r="Y635" i="12"/>
  <c r="AA635" i="12"/>
  <c r="R636" i="12"/>
  <c r="T636" i="12"/>
  <c r="U636" i="12"/>
  <c r="V636" i="12"/>
  <c r="Z636" i="12"/>
  <c r="S636" i="12"/>
  <c r="W636" i="12"/>
  <c r="X636" i="12"/>
  <c r="Y636" i="12"/>
  <c r="AA636" i="12"/>
  <c r="R637" i="12"/>
  <c r="T637" i="12"/>
  <c r="U637" i="12"/>
  <c r="V637" i="12"/>
  <c r="Z637" i="12"/>
  <c r="S637" i="12"/>
  <c r="W637" i="12"/>
  <c r="X637" i="12"/>
  <c r="Y637" i="12"/>
  <c r="AA637" i="12"/>
  <c r="R638" i="12"/>
  <c r="T638" i="12"/>
  <c r="U638" i="12"/>
  <c r="V638" i="12"/>
  <c r="Z638" i="12"/>
  <c r="S638" i="12"/>
  <c r="W638" i="12"/>
  <c r="X638" i="12"/>
  <c r="Y638" i="12"/>
  <c r="AA638" i="12"/>
  <c r="R639" i="12"/>
  <c r="T639" i="12"/>
  <c r="U639" i="12"/>
  <c r="V639" i="12"/>
  <c r="Z639" i="12"/>
  <c r="S639" i="12"/>
  <c r="W639" i="12"/>
  <c r="X639" i="12"/>
  <c r="Y639" i="12"/>
  <c r="AA639" i="12"/>
  <c r="R640" i="12"/>
  <c r="T640" i="12"/>
  <c r="U640" i="12"/>
  <c r="V640" i="12"/>
  <c r="Z640" i="12"/>
  <c r="S640" i="12"/>
  <c r="W640" i="12"/>
  <c r="X640" i="12"/>
  <c r="Y640" i="12"/>
  <c r="AA640" i="12"/>
  <c r="R641" i="12"/>
  <c r="T641" i="12"/>
  <c r="U641" i="12"/>
  <c r="V641" i="12"/>
  <c r="Z641" i="12"/>
  <c r="S641" i="12"/>
  <c r="W641" i="12"/>
  <c r="X641" i="12"/>
  <c r="Y641" i="12"/>
  <c r="AA641" i="12"/>
  <c r="R642" i="12"/>
  <c r="T642" i="12"/>
  <c r="U642" i="12"/>
  <c r="V642" i="12"/>
  <c r="Z642" i="12"/>
  <c r="S642" i="12"/>
  <c r="W642" i="12"/>
  <c r="X642" i="12"/>
  <c r="Y642" i="12"/>
  <c r="AA642" i="12"/>
  <c r="R643" i="12"/>
  <c r="T643" i="12"/>
  <c r="U643" i="12"/>
  <c r="V643" i="12"/>
  <c r="Z643" i="12"/>
  <c r="S643" i="12"/>
  <c r="W643" i="12"/>
  <c r="X643" i="12"/>
  <c r="Y643" i="12"/>
  <c r="AA643" i="12"/>
  <c r="R644" i="12"/>
  <c r="T644" i="12"/>
  <c r="U644" i="12"/>
  <c r="V644" i="12"/>
  <c r="Z644" i="12"/>
  <c r="S644" i="12"/>
  <c r="W644" i="12"/>
  <c r="X644" i="12"/>
  <c r="Y644" i="12"/>
  <c r="AA644" i="12"/>
  <c r="R645" i="12"/>
  <c r="T645" i="12"/>
  <c r="U645" i="12"/>
  <c r="V645" i="12"/>
  <c r="Z645" i="12"/>
  <c r="S645" i="12"/>
  <c r="W645" i="12"/>
  <c r="X645" i="12"/>
  <c r="Y645" i="12"/>
  <c r="AA645" i="12"/>
  <c r="R646" i="12"/>
  <c r="T646" i="12"/>
  <c r="U646" i="12"/>
  <c r="V646" i="12"/>
  <c r="Z646" i="12"/>
  <c r="S646" i="12"/>
  <c r="W646" i="12"/>
  <c r="X646" i="12"/>
  <c r="Y646" i="12"/>
  <c r="AA646" i="12"/>
  <c r="R647" i="12"/>
  <c r="T647" i="12"/>
  <c r="U647" i="12"/>
  <c r="V647" i="12"/>
  <c r="Z647" i="12"/>
  <c r="S647" i="12"/>
  <c r="W647" i="12"/>
  <c r="X647" i="12"/>
  <c r="Y647" i="12"/>
  <c r="AA647" i="12"/>
  <c r="R648" i="12"/>
  <c r="T648" i="12"/>
  <c r="U648" i="12"/>
  <c r="V648" i="12"/>
  <c r="Z648" i="12"/>
  <c r="S648" i="12"/>
  <c r="W648" i="12"/>
  <c r="X648" i="12"/>
  <c r="Y648" i="12"/>
  <c r="AA648" i="12"/>
  <c r="R649" i="12"/>
  <c r="T649" i="12"/>
  <c r="U649" i="12"/>
  <c r="V649" i="12"/>
  <c r="Z649" i="12"/>
  <c r="S649" i="12"/>
  <c r="W649" i="12"/>
  <c r="X649" i="12"/>
  <c r="Y649" i="12"/>
  <c r="AA649" i="12"/>
  <c r="R650" i="12"/>
  <c r="T650" i="12"/>
  <c r="U650" i="12"/>
  <c r="V650" i="12"/>
  <c r="Z650" i="12"/>
  <c r="S650" i="12"/>
  <c r="W650" i="12"/>
  <c r="X650" i="12"/>
  <c r="Y650" i="12"/>
  <c r="AA650" i="12"/>
  <c r="R651" i="12"/>
  <c r="T651" i="12"/>
  <c r="U651" i="12"/>
  <c r="V651" i="12"/>
  <c r="Z651" i="12"/>
  <c r="S651" i="12"/>
  <c r="W651" i="12"/>
  <c r="X651" i="12"/>
  <c r="Y651" i="12"/>
  <c r="AA651" i="12"/>
  <c r="R652" i="12"/>
  <c r="T652" i="12"/>
  <c r="U652" i="12"/>
  <c r="V652" i="12"/>
  <c r="Z652" i="12"/>
  <c r="S652" i="12"/>
  <c r="W652" i="12"/>
  <c r="X652" i="12"/>
  <c r="Y652" i="12"/>
  <c r="AA652" i="12"/>
  <c r="R653" i="12"/>
  <c r="T653" i="12"/>
  <c r="U653" i="12"/>
  <c r="V653" i="12"/>
  <c r="Z653" i="12"/>
  <c r="S653" i="12"/>
  <c r="W653" i="12"/>
  <c r="X653" i="12"/>
  <c r="Y653" i="12"/>
  <c r="AA653" i="12"/>
  <c r="R654" i="12"/>
  <c r="T654" i="12"/>
  <c r="U654" i="12"/>
  <c r="V654" i="12"/>
  <c r="Z654" i="12"/>
  <c r="S654" i="12"/>
  <c r="W654" i="12"/>
  <c r="X654" i="12"/>
  <c r="Y654" i="12"/>
  <c r="AA654" i="12"/>
  <c r="R655" i="12"/>
  <c r="T655" i="12"/>
  <c r="U655" i="12"/>
  <c r="V655" i="12"/>
  <c r="Z655" i="12"/>
  <c r="S655" i="12"/>
  <c r="W655" i="12"/>
  <c r="X655" i="12"/>
  <c r="Y655" i="12"/>
  <c r="AA655" i="12"/>
  <c r="R656" i="12"/>
  <c r="T656" i="12"/>
  <c r="U656" i="12"/>
  <c r="V656" i="12"/>
  <c r="Z656" i="12"/>
  <c r="S656" i="12"/>
  <c r="W656" i="12"/>
  <c r="X656" i="12"/>
  <c r="Y656" i="12"/>
  <c r="AA656" i="12"/>
  <c r="R657" i="12"/>
  <c r="T657" i="12"/>
  <c r="U657" i="12"/>
  <c r="V657" i="12"/>
  <c r="Z657" i="12"/>
  <c r="S657" i="12"/>
  <c r="W657" i="12"/>
  <c r="X657" i="12"/>
  <c r="Y657" i="12"/>
  <c r="AA657" i="12"/>
  <c r="R658" i="12"/>
  <c r="T658" i="12"/>
  <c r="U658" i="12"/>
  <c r="V658" i="12"/>
  <c r="Z658" i="12"/>
  <c r="S658" i="12"/>
  <c r="W658" i="12"/>
  <c r="X658" i="12"/>
  <c r="Y658" i="12"/>
  <c r="AA658" i="12"/>
  <c r="R659" i="12"/>
  <c r="T659" i="12"/>
  <c r="U659" i="12"/>
  <c r="V659" i="12"/>
  <c r="Z659" i="12"/>
  <c r="S659" i="12"/>
  <c r="W659" i="12"/>
  <c r="X659" i="12"/>
  <c r="Y659" i="12"/>
  <c r="AA659" i="12"/>
  <c r="R660" i="12"/>
  <c r="T660" i="12"/>
  <c r="U660" i="12"/>
  <c r="V660" i="12"/>
  <c r="Z660" i="12"/>
  <c r="S660" i="12"/>
  <c r="W660" i="12"/>
  <c r="X660" i="12"/>
  <c r="Y660" i="12"/>
  <c r="AA660" i="12"/>
  <c r="R661" i="12"/>
  <c r="T661" i="12"/>
  <c r="U661" i="12"/>
  <c r="V661" i="12"/>
  <c r="Z661" i="12"/>
  <c r="S661" i="12"/>
  <c r="W661" i="12"/>
  <c r="X661" i="12"/>
  <c r="Y661" i="12"/>
  <c r="AA661" i="12"/>
  <c r="R662" i="12"/>
  <c r="T662" i="12"/>
  <c r="U662" i="12"/>
  <c r="V662" i="12"/>
  <c r="Z662" i="12"/>
  <c r="S662" i="12"/>
  <c r="W662" i="12"/>
  <c r="X662" i="12"/>
  <c r="Y662" i="12"/>
  <c r="AA662" i="12"/>
  <c r="R663" i="12"/>
  <c r="T663" i="12"/>
  <c r="U663" i="12"/>
  <c r="V663" i="12"/>
  <c r="Z663" i="12"/>
  <c r="S663" i="12"/>
  <c r="W663" i="12"/>
  <c r="X663" i="12"/>
  <c r="Y663" i="12"/>
  <c r="AA663" i="12"/>
  <c r="R664" i="12"/>
  <c r="T664" i="12"/>
  <c r="U664" i="12"/>
  <c r="V664" i="12"/>
  <c r="Z664" i="12"/>
  <c r="S664" i="12"/>
  <c r="W664" i="12"/>
  <c r="X664" i="12"/>
  <c r="Y664" i="12"/>
  <c r="AA664" i="12"/>
  <c r="R665" i="12"/>
  <c r="T665" i="12"/>
  <c r="U665" i="12"/>
  <c r="V665" i="12"/>
  <c r="Z665" i="12"/>
  <c r="S665" i="12"/>
  <c r="W665" i="12"/>
  <c r="X665" i="12"/>
  <c r="Y665" i="12"/>
  <c r="AA665" i="12"/>
  <c r="R666" i="12"/>
  <c r="T666" i="12"/>
  <c r="U666" i="12"/>
  <c r="V666" i="12"/>
  <c r="Z666" i="12"/>
  <c r="S666" i="12"/>
  <c r="W666" i="12"/>
  <c r="X666" i="12"/>
  <c r="Y666" i="12"/>
  <c r="AA666" i="12"/>
  <c r="R667" i="12"/>
  <c r="T667" i="12"/>
  <c r="U667" i="12"/>
  <c r="V667" i="12"/>
  <c r="Z667" i="12"/>
  <c r="S667" i="12"/>
  <c r="W667" i="12"/>
  <c r="X667" i="12"/>
  <c r="Y667" i="12"/>
  <c r="AA667" i="12"/>
  <c r="R668" i="12"/>
  <c r="T668" i="12"/>
  <c r="U668" i="12"/>
  <c r="V668" i="12"/>
  <c r="Z668" i="12"/>
  <c r="S668" i="12"/>
  <c r="W668" i="12"/>
  <c r="X668" i="12"/>
  <c r="Y668" i="12"/>
  <c r="AA668" i="12"/>
  <c r="R669" i="12"/>
  <c r="T669" i="12"/>
  <c r="U669" i="12"/>
  <c r="V669" i="12"/>
  <c r="Z669" i="12"/>
  <c r="S669" i="12"/>
  <c r="W669" i="12"/>
  <c r="X669" i="12"/>
  <c r="Y669" i="12"/>
  <c r="AA669" i="12"/>
  <c r="R670" i="12"/>
  <c r="T670" i="12"/>
  <c r="U670" i="12"/>
  <c r="V670" i="12"/>
  <c r="Z670" i="12"/>
  <c r="S670" i="12"/>
  <c r="W670" i="12"/>
  <c r="X670" i="12"/>
  <c r="Y670" i="12"/>
  <c r="AA670" i="12"/>
  <c r="R671" i="12"/>
  <c r="T671" i="12"/>
  <c r="U671" i="12"/>
  <c r="V671" i="12"/>
  <c r="Z671" i="12"/>
  <c r="S671" i="12"/>
  <c r="W671" i="12"/>
  <c r="X671" i="12"/>
  <c r="Y671" i="12"/>
  <c r="AA671" i="12"/>
  <c r="R672" i="12"/>
  <c r="T672" i="12"/>
  <c r="U672" i="12"/>
  <c r="V672" i="12"/>
  <c r="Z672" i="12"/>
  <c r="S672" i="12"/>
  <c r="W672" i="12"/>
  <c r="X672" i="12"/>
  <c r="Y672" i="12"/>
  <c r="AA672" i="12"/>
  <c r="R673" i="12"/>
  <c r="T673" i="12"/>
  <c r="U673" i="12"/>
  <c r="V673" i="12"/>
  <c r="Z673" i="12"/>
  <c r="S673" i="12"/>
  <c r="W673" i="12"/>
  <c r="X673" i="12"/>
  <c r="Y673" i="12"/>
  <c r="AA673" i="12"/>
  <c r="R674" i="12"/>
  <c r="T674" i="12"/>
  <c r="U674" i="12"/>
  <c r="V674" i="12"/>
  <c r="Z674" i="12"/>
  <c r="S674" i="12"/>
  <c r="W674" i="12"/>
  <c r="X674" i="12"/>
  <c r="Y674" i="12"/>
  <c r="AA674" i="12"/>
  <c r="R675" i="12"/>
  <c r="T675" i="12"/>
  <c r="U675" i="12"/>
  <c r="V675" i="12"/>
  <c r="Z675" i="12"/>
  <c r="S675" i="12"/>
  <c r="W675" i="12"/>
  <c r="X675" i="12"/>
  <c r="Y675" i="12"/>
  <c r="AA675" i="12"/>
  <c r="R676" i="12"/>
  <c r="T676" i="12"/>
  <c r="U676" i="12"/>
  <c r="V676" i="12"/>
  <c r="Z676" i="12"/>
  <c r="S676" i="12"/>
  <c r="W676" i="12"/>
  <c r="X676" i="12"/>
  <c r="Y676" i="12"/>
  <c r="AA676" i="12"/>
  <c r="R677" i="12"/>
  <c r="T677" i="12"/>
  <c r="U677" i="12"/>
  <c r="V677" i="12"/>
  <c r="Z677" i="12"/>
  <c r="S677" i="12"/>
  <c r="W677" i="12"/>
  <c r="X677" i="12"/>
  <c r="Y677" i="12"/>
  <c r="AA677" i="12"/>
  <c r="R678" i="12"/>
  <c r="T678" i="12"/>
  <c r="U678" i="12"/>
  <c r="V678" i="12"/>
  <c r="Z678" i="12"/>
  <c r="S678" i="12"/>
  <c r="W678" i="12"/>
  <c r="X678" i="12"/>
  <c r="Y678" i="12"/>
  <c r="AA678" i="12"/>
  <c r="R679" i="12"/>
  <c r="T679" i="12"/>
  <c r="U679" i="12"/>
  <c r="V679" i="12"/>
  <c r="Z679" i="12"/>
  <c r="S679" i="12"/>
  <c r="W679" i="12"/>
  <c r="X679" i="12"/>
  <c r="Y679" i="12"/>
  <c r="AA679" i="12"/>
  <c r="R680" i="12"/>
  <c r="T680" i="12"/>
  <c r="U680" i="12"/>
  <c r="V680" i="12"/>
  <c r="Z680" i="12"/>
  <c r="S680" i="12"/>
  <c r="W680" i="12"/>
  <c r="X680" i="12"/>
  <c r="Y680" i="12"/>
  <c r="AA680" i="12"/>
  <c r="R681" i="12"/>
  <c r="T681" i="12"/>
  <c r="U681" i="12"/>
  <c r="V681" i="12"/>
  <c r="Z681" i="12"/>
  <c r="S681" i="12"/>
  <c r="W681" i="12"/>
  <c r="X681" i="12"/>
  <c r="Y681" i="12"/>
  <c r="AA681" i="12"/>
  <c r="R682" i="12"/>
  <c r="T682" i="12"/>
  <c r="U682" i="12"/>
  <c r="V682" i="12"/>
  <c r="Z682" i="12"/>
  <c r="S682" i="12"/>
  <c r="W682" i="12"/>
  <c r="X682" i="12"/>
  <c r="Y682" i="12"/>
  <c r="AA682" i="12"/>
  <c r="R683" i="12"/>
  <c r="T683" i="12"/>
  <c r="U683" i="12"/>
  <c r="V683" i="12"/>
  <c r="Z683" i="12"/>
  <c r="S683" i="12"/>
  <c r="W683" i="12"/>
  <c r="X683" i="12"/>
  <c r="Y683" i="12"/>
  <c r="AA683" i="12"/>
  <c r="R684" i="12"/>
  <c r="T684" i="12"/>
  <c r="U684" i="12"/>
  <c r="V684" i="12"/>
  <c r="Z684" i="12"/>
  <c r="S684" i="12"/>
  <c r="W684" i="12"/>
  <c r="X684" i="12"/>
  <c r="Y684" i="12"/>
  <c r="AA684" i="12"/>
  <c r="R685" i="12"/>
  <c r="T685" i="12"/>
  <c r="U685" i="12"/>
  <c r="V685" i="12"/>
  <c r="Z685" i="12"/>
  <c r="S685" i="12"/>
  <c r="W685" i="12"/>
  <c r="X685" i="12"/>
  <c r="Y685" i="12"/>
  <c r="AA685" i="12"/>
  <c r="R686" i="12"/>
  <c r="T686" i="12"/>
  <c r="U686" i="12"/>
  <c r="V686" i="12"/>
  <c r="Z686" i="12"/>
  <c r="S686" i="12"/>
  <c r="W686" i="12"/>
  <c r="X686" i="12"/>
  <c r="Y686" i="12"/>
  <c r="AA686" i="12"/>
  <c r="R687" i="12"/>
  <c r="T687" i="12"/>
  <c r="U687" i="12"/>
  <c r="V687" i="12"/>
  <c r="Z687" i="12"/>
  <c r="S687" i="12"/>
  <c r="W687" i="12"/>
  <c r="X687" i="12"/>
  <c r="Y687" i="12"/>
  <c r="AA687" i="12"/>
  <c r="R688" i="12"/>
  <c r="T688" i="12"/>
  <c r="U688" i="12"/>
  <c r="V688" i="12"/>
  <c r="Z688" i="12"/>
  <c r="S688" i="12"/>
  <c r="W688" i="12"/>
  <c r="X688" i="12"/>
  <c r="Y688" i="12"/>
  <c r="AA688" i="12"/>
  <c r="R689" i="12"/>
  <c r="T689" i="12"/>
  <c r="U689" i="12"/>
  <c r="V689" i="12"/>
  <c r="Z689" i="12"/>
  <c r="S689" i="12"/>
  <c r="W689" i="12"/>
  <c r="X689" i="12"/>
  <c r="Y689" i="12"/>
  <c r="AA689" i="12"/>
  <c r="R690" i="12"/>
  <c r="T690" i="12"/>
  <c r="U690" i="12"/>
  <c r="V690" i="12"/>
  <c r="Z690" i="12"/>
  <c r="S690" i="12"/>
  <c r="W690" i="12"/>
  <c r="X690" i="12"/>
  <c r="Y690" i="12"/>
  <c r="AA690" i="12"/>
  <c r="R691" i="12"/>
  <c r="T691" i="12"/>
  <c r="U691" i="12"/>
  <c r="V691" i="12"/>
  <c r="Z691" i="12"/>
  <c r="S691" i="12"/>
  <c r="W691" i="12"/>
  <c r="X691" i="12"/>
  <c r="Y691" i="12"/>
  <c r="AA691" i="12"/>
  <c r="R692" i="12"/>
  <c r="T692" i="12"/>
  <c r="U692" i="12"/>
  <c r="V692" i="12"/>
  <c r="Z692" i="12"/>
  <c r="S692" i="12"/>
  <c r="W692" i="12"/>
  <c r="X692" i="12"/>
  <c r="Y692" i="12"/>
  <c r="AA692" i="12"/>
  <c r="R693" i="12"/>
  <c r="T693" i="12"/>
  <c r="U693" i="12"/>
  <c r="V693" i="12"/>
  <c r="Z693" i="12"/>
  <c r="S693" i="12"/>
  <c r="W693" i="12"/>
  <c r="X693" i="12"/>
  <c r="Y693" i="12"/>
  <c r="AA693" i="12"/>
  <c r="R694" i="12"/>
  <c r="T694" i="12"/>
  <c r="U694" i="12"/>
  <c r="V694" i="12"/>
  <c r="Z694" i="12"/>
  <c r="S694" i="12"/>
  <c r="W694" i="12"/>
  <c r="X694" i="12"/>
  <c r="Y694" i="12"/>
  <c r="AA694" i="12"/>
  <c r="R695" i="12"/>
  <c r="T695" i="12"/>
  <c r="U695" i="12"/>
  <c r="V695" i="12"/>
  <c r="Z695" i="12"/>
  <c r="S695" i="12"/>
  <c r="W695" i="12"/>
  <c r="X695" i="12"/>
  <c r="Y695" i="12"/>
  <c r="AA695" i="12"/>
  <c r="R696" i="12"/>
  <c r="T696" i="12"/>
  <c r="U696" i="12"/>
  <c r="V696" i="12"/>
  <c r="Z696" i="12"/>
  <c r="S696" i="12"/>
  <c r="W696" i="12"/>
  <c r="X696" i="12"/>
  <c r="Y696" i="12"/>
  <c r="AA696" i="12"/>
  <c r="R697" i="12"/>
  <c r="T697" i="12"/>
  <c r="U697" i="12"/>
  <c r="V697" i="12"/>
  <c r="Z697" i="12"/>
  <c r="S697" i="12"/>
  <c r="W697" i="12"/>
  <c r="X697" i="12"/>
  <c r="Y697" i="12"/>
  <c r="AA697" i="12"/>
  <c r="R698" i="12"/>
  <c r="T698" i="12"/>
  <c r="U698" i="12"/>
  <c r="V698" i="12"/>
  <c r="Z698" i="12"/>
  <c r="S698" i="12"/>
  <c r="W698" i="12"/>
  <c r="X698" i="12"/>
  <c r="Y698" i="12"/>
  <c r="AA698" i="12"/>
  <c r="R699" i="12"/>
  <c r="T699" i="12"/>
  <c r="U699" i="12"/>
  <c r="V699" i="12"/>
  <c r="Z699" i="12"/>
  <c r="S699" i="12"/>
  <c r="W699" i="12"/>
  <c r="X699" i="12"/>
  <c r="Y699" i="12"/>
  <c r="AA699" i="12"/>
  <c r="R700" i="12"/>
  <c r="T700" i="12"/>
  <c r="U700" i="12"/>
  <c r="V700" i="12"/>
  <c r="Z700" i="12"/>
  <c r="S700" i="12"/>
  <c r="W700" i="12"/>
  <c r="X700" i="12"/>
  <c r="Y700" i="12"/>
  <c r="AA700" i="12"/>
  <c r="R701" i="12"/>
  <c r="T701" i="12"/>
  <c r="U701" i="12"/>
  <c r="V701" i="12"/>
  <c r="Z701" i="12"/>
  <c r="S701" i="12"/>
  <c r="W701" i="12"/>
  <c r="X701" i="12"/>
  <c r="Y701" i="12"/>
  <c r="AA701" i="12"/>
  <c r="R702" i="12"/>
  <c r="T702" i="12"/>
  <c r="U702" i="12"/>
  <c r="V702" i="12"/>
  <c r="Z702" i="12"/>
  <c r="S702" i="12"/>
  <c r="W702" i="12"/>
  <c r="X702" i="12"/>
  <c r="Y702" i="12"/>
  <c r="AA702" i="12"/>
  <c r="R703" i="12"/>
  <c r="T703" i="12"/>
  <c r="U703" i="12"/>
  <c r="V703" i="12"/>
  <c r="Z703" i="12"/>
  <c r="S703" i="12"/>
  <c r="W703" i="12"/>
  <c r="X703" i="12"/>
  <c r="Y703" i="12"/>
  <c r="AA703" i="12"/>
  <c r="R704" i="12"/>
  <c r="T704" i="12"/>
  <c r="U704" i="12"/>
  <c r="V704" i="12"/>
  <c r="Z704" i="12"/>
  <c r="S704" i="12"/>
  <c r="W704" i="12"/>
  <c r="X704" i="12"/>
  <c r="Y704" i="12"/>
  <c r="AA704" i="12"/>
  <c r="R705" i="12"/>
  <c r="T705" i="12"/>
  <c r="U705" i="12"/>
  <c r="V705" i="12"/>
  <c r="Z705" i="12"/>
  <c r="S705" i="12"/>
  <c r="W705" i="12"/>
  <c r="X705" i="12"/>
  <c r="Y705" i="12"/>
  <c r="AA705" i="12"/>
  <c r="R706" i="12"/>
  <c r="T706" i="12"/>
  <c r="U706" i="12"/>
  <c r="V706" i="12"/>
  <c r="Z706" i="12"/>
  <c r="S706" i="12"/>
  <c r="W706" i="12"/>
  <c r="X706" i="12"/>
  <c r="Y706" i="12"/>
  <c r="AA706" i="12"/>
  <c r="R707" i="12"/>
  <c r="T707" i="12"/>
  <c r="U707" i="12"/>
  <c r="V707" i="12"/>
  <c r="Z707" i="12"/>
  <c r="S707" i="12"/>
  <c r="W707" i="12"/>
  <c r="X707" i="12"/>
  <c r="Y707" i="12"/>
  <c r="AA707" i="12"/>
  <c r="R708" i="12"/>
  <c r="T708" i="12"/>
  <c r="U708" i="12"/>
  <c r="V708" i="12"/>
  <c r="Z708" i="12"/>
  <c r="S708" i="12"/>
  <c r="W708" i="12"/>
  <c r="X708" i="12"/>
  <c r="Y708" i="12"/>
  <c r="AA708" i="12"/>
  <c r="R709" i="12"/>
  <c r="T709" i="12"/>
  <c r="U709" i="12"/>
  <c r="V709" i="12"/>
  <c r="Z709" i="12"/>
  <c r="S709" i="12"/>
  <c r="W709" i="12"/>
  <c r="X709" i="12"/>
  <c r="Y709" i="12"/>
  <c r="AA709" i="12"/>
  <c r="R710" i="12"/>
  <c r="T710" i="12"/>
  <c r="U710" i="12"/>
  <c r="V710" i="12"/>
  <c r="Z710" i="12"/>
  <c r="S710" i="12"/>
  <c r="W710" i="12"/>
  <c r="X710" i="12"/>
  <c r="Y710" i="12"/>
  <c r="AA710" i="12"/>
  <c r="R711" i="12"/>
  <c r="T711" i="12"/>
  <c r="U711" i="12"/>
  <c r="V711" i="12"/>
  <c r="Z711" i="12"/>
  <c r="S711" i="12"/>
  <c r="W711" i="12"/>
  <c r="X711" i="12"/>
  <c r="Y711" i="12"/>
  <c r="AA711" i="12"/>
  <c r="R712" i="12"/>
  <c r="T712" i="12"/>
  <c r="U712" i="12"/>
  <c r="V712" i="12"/>
  <c r="Z712" i="12"/>
  <c r="S712" i="12"/>
  <c r="W712" i="12"/>
  <c r="X712" i="12"/>
  <c r="Y712" i="12"/>
  <c r="AA712" i="12"/>
  <c r="R713" i="12"/>
  <c r="T713" i="12"/>
  <c r="U713" i="12"/>
  <c r="V713" i="12"/>
  <c r="Z713" i="12"/>
  <c r="S713" i="12"/>
  <c r="W713" i="12"/>
  <c r="X713" i="12"/>
  <c r="Y713" i="12"/>
  <c r="AA713" i="12"/>
  <c r="R714" i="12"/>
  <c r="T714" i="12"/>
  <c r="U714" i="12"/>
  <c r="V714" i="12"/>
  <c r="Z714" i="12"/>
  <c r="S714" i="12"/>
  <c r="W714" i="12"/>
  <c r="X714" i="12"/>
  <c r="Y714" i="12"/>
  <c r="AA714" i="12"/>
  <c r="R715" i="12"/>
  <c r="T715" i="12"/>
  <c r="U715" i="12"/>
  <c r="V715" i="12"/>
  <c r="Z715" i="12"/>
  <c r="S715" i="12"/>
  <c r="W715" i="12"/>
  <c r="X715" i="12"/>
  <c r="Y715" i="12"/>
  <c r="AA715" i="12"/>
  <c r="R716" i="12"/>
  <c r="T716" i="12"/>
  <c r="U716" i="12"/>
  <c r="V716" i="12"/>
  <c r="Z716" i="12"/>
  <c r="S716" i="12"/>
  <c r="W716" i="12"/>
  <c r="X716" i="12"/>
  <c r="Y716" i="12"/>
  <c r="AA716" i="12"/>
  <c r="R717" i="12"/>
  <c r="T717" i="12"/>
  <c r="U717" i="12"/>
  <c r="V717" i="12"/>
  <c r="Z717" i="12"/>
  <c r="S717" i="12"/>
  <c r="W717" i="12"/>
  <c r="X717" i="12"/>
  <c r="Y717" i="12"/>
  <c r="AA717" i="12"/>
  <c r="R718" i="12"/>
  <c r="T718" i="12"/>
  <c r="U718" i="12"/>
  <c r="V718" i="12"/>
  <c r="Z718" i="12"/>
  <c r="S718" i="12"/>
  <c r="W718" i="12"/>
  <c r="X718" i="12"/>
  <c r="Y718" i="12"/>
  <c r="AA718" i="12"/>
  <c r="R719" i="12"/>
  <c r="T719" i="12"/>
  <c r="U719" i="12"/>
  <c r="V719" i="12"/>
  <c r="Z719" i="12"/>
  <c r="S719" i="12"/>
  <c r="W719" i="12"/>
  <c r="X719" i="12"/>
  <c r="Y719" i="12"/>
  <c r="AA719" i="12"/>
  <c r="R720" i="12"/>
  <c r="T720" i="12"/>
  <c r="U720" i="12"/>
  <c r="V720" i="12"/>
  <c r="Z720" i="12"/>
  <c r="S720" i="12"/>
  <c r="W720" i="12"/>
  <c r="X720" i="12"/>
  <c r="Y720" i="12"/>
  <c r="AA720" i="12"/>
  <c r="R721" i="12"/>
  <c r="T721" i="12"/>
  <c r="U721" i="12"/>
  <c r="V721" i="12"/>
  <c r="Z721" i="12"/>
  <c r="S721" i="12"/>
  <c r="W721" i="12"/>
  <c r="X721" i="12"/>
  <c r="Y721" i="12"/>
  <c r="AA721" i="12"/>
  <c r="R722" i="12"/>
  <c r="T722" i="12"/>
  <c r="U722" i="12"/>
  <c r="V722" i="12"/>
  <c r="Z722" i="12"/>
  <c r="S722" i="12"/>
  <c r="W722" i="12"/>
  <c r="X722" i="12"/>
  <c r="Y722" i="12"/>
  <c r="AA722" i="12"/>
  <c r="R723" i="12"/>
  <c r="T723" i="12"/>
  <c r="U723" i="12"/>
  <c r="V723" i="12"/>
  <c r="Z723" i="12"/>
  <c r="S723" i="12"/>
  <c r="W723" i="12"/>
  <c r="X723" i="12"/>
  <c r="Y723" i="12"/>
  <c r="AA723" i="12"/>
  <c r="R724" i="12"/>
  <c r="T724" i="12"/>
  <c r="U724" i="12"/>
  <c r="V724" i="12"/>
  <c r="Z724" i="12"/>
  <c r="S724" i="12"/>
  <c r="W724" i="12"/>
  <c r="X724" i="12"/>
  <c r="Y724" i="12"/>
  <c r="AA724" i="12"/>
  <c r="R725" i="12"/>
  <c r="T725" i="12"/>
  <c r="U725" i="12"/>
  <c r="V725" i="12"/>
  <c r="Z725" i="12"/>
  <c r="S725" i="12"/>
  <c r="W725" i="12"/>
  <c r="X725" i="12"/>
  <c r="Y725" i="12"/>
  <c r="AA725" i="12"/>
  <c r="R726" i="12"/>
  <c r="T726" i="12"/>
  <c r="U726" i="12"/>
  <c r="V726" i="12"/>
  <c r="Z726" i="12"/>
  <c r="S726" i="12"/>
  <c r="W726" i="12"/>
  <c r="X726" i="12"/>
  <c r="Y726" i="12"/>
  <c r="AA726" i="12"/>
  <c r="R727" i="12"/>
  <c r="T727" i="12"/>
  <c r="U727" i="12"/>
  <c r="V727" i="12"/>
  <c r="Z727" i="12"/>
  <c r="S727" i="12"/>
  <c r="W727" i="12"/>
  <c r="X727" i="12"/>
  <c r="Y727" i="12"/>
  <c r="AA727" i="12"/>
  <c r="R728" i="12"/>
  <c r="T728" i="12"/>
  <c r="U728" i="12"/>
  <c r="V728" i="12"/>
  <c r="Z728" i="12"/>
  <c r="S728" i="12"/>
  <c r="W728" i="12"/>
  <c r="X728" i="12"/>
  <c r="Y728" i="12"/>
  <c r="AA728" i="12"/>
  <c r="R729" i="12"/>
  <c r="T729" i="12"/>
  <c r="U729" i="12"/>
  <c r="V729" i="12"/>
  <c r="Z729" i="12"/>
  <c r="S729" i="12"/>
  <c r="W729" i="12"/>
  <c r="X729" i="12"/>
  <c r="Y729" i="12"/>
  <c r="AA729" i="12"/>
  <c r="R730" i="12"/>
  <c r="T730" i="12"/>
  <c r="U730" i="12"/>
  <c r="V730" i="12"/>
  <c r="Z730" i="12"/>
  <c r="S730" i="12"/>
  <c r="W730" i="12"/>
  <c r="X730" i="12"/>
  <c r="Y730" i="12"/>
  <c r="AA730" i="12"/>
  <c r="R731" i="12"/>
  <c r="T731" i="12"/>
  <c r="U731" i="12"/>
  <c r="V731" i="12"/>
  <c r="Z731" i="12"/>
  <c r="S731" i="12"/>
  <c r="W731" i="12"/>
  <c r="X731" i="12"/>
  <c r="Y731" i="12"/>
  <c r="AA731" i="12"/>
  <c r="R732" i="12"/>
  <c r="T732" i="12"/>
  <c r="U732" i="12"/>
  <c r="V732" i="12"/>
  <c r="Z732" i="12"/>
  <c r="S732" i="12"/>
  <c r="W732" i="12"/>
  <c r="X732" i="12"/>
  <c r="Y732" i="12"/>
  <c r="AA732" i="12"/>
  <c r="R733" i="12"/>
  <c r="T733" i="12"/>
  <c r="U733" i="12"/>
  <c r="V733" i="12"/>
  <c r="Z733" i="12"/>
  <c r="S733" i="12"/>
  <c r="W733" i="12"/>
  <c r="X733" i="12"/>
  <c r="Y733" i="12"/>
  <c r="AA733" i="12"/>
  <c r="R734" i="12"/>
  <c r="T734" i="12"/>
  <c r="U734" i="12"/>
  <c r="V734" i="12"/>
  <c r="Z734" i="12"/>
  <c r="S734" i="12"/>
  <c r="W734" i="12"/>
  <c r="X734" i="12"/>
  <c r="Y734" i="12"/>
  <c r="AA734" i="12"/>
  <c r="R735" i="12"/>
  <c r="T735" i="12"/>
  <c r="U735" i="12"/>
  <c r="V735" i="12"/>
  <c r="Z735" i="12"/>
  <c r="S735" i="12"/>
  <c r="W735" i="12"/>
  <c r="X735" i="12"/>
  <c r="Y735" i="12"/>
  <c r="AA735" i="12"/>
  <c r="R736" i="12"/>
  <c r="T736" i="12"/>
  <c r="U736" i="12"/>
  <c r="V736" i="12"/>
  <c r="Z736" i="12"/>
  <c r="S736" i="12"/>
  <c r="W736" i="12"/>
  <c r="X736" i="12"/>
  <c r="Y736" i="12"/>
  <c r="AA736" i="12"/>
  <c r="R737" i="12"/>
  <c r="T737" i="12"/>
  <c r="U737" i="12"/>
  <c r="V737" i="12"/>
  <c r="Z737" i="12"/>
  <c r="S737" i="12"/>
  <c r="W737" i="12"/>
  <c r="X737" i="12"/>
  <c r="Y737" i="12"/>
  <c r="AA737" i="12"/>
  <c r="R738" i="12"/>
  <c r="T738" i="12"/>
  <c r="U738" i="12"/>
  <c r="V738" i="12"/>
  <c r="Z738" i="12"/>
  <c r="S738" i="12"/>
  <c r="W738" i="12"/>
  <c r="X738" i="12"/>
  <c r="Y738" i="12"/>
  <c r="AA738" i="12"/>
  <c r="R739" i="12"/>
  <c r="T739" i="12"/>
  <c r="U739" i="12"/>
  <c r="V739" i="12"/>
  <c r="Z739" i="12"/>
  <c r="S739" i="12"/>
  <c r="W739" i="12"/>
  <c r="X739" i="12"/>
  <c r="Y739" i="12"/>
  <c r="AA739" i="12"/>
  <c r="R740" i="12"/>
  <c r="T740" i="12"/>
  <c r="U740" i="12"/>
  <c r="V740" i="12"/>
  <c r="Z740" i="12"/>
  <c r="S740" i="12"/>
  <c r="W740" i="12"/>
  <c r="X740" i="12"/>
  <c r="Y740" i="12"/>
  <c r="AA740" i="12"/>
  <c r="R741" i="12"/>
  <c r="T741" i="12"/>
  <c r="U741" i="12"/>
  <c r="V741" i="12"/>
  <c r="Z741" i="12"/>
  <c r="S741" i="12"/>
  <c r="W741" i="12"/>
  <c r="X741" i="12"/>
  <c r="Y741" i="12"/>
  <c r="AA741" i="12"/>
  <c r="R742" i="12"/>
  <c r="T742" i="12"/>
  <c r="U742" i="12"/>
  <c r="V742" i="12"/>
  <c r="Z742" i="12"/>
  <c r="S742" i="12"/>
  <c r="W742" i="12"/>
  <c r="X742" i="12"/>
  <c r="Y742" i="12"/>
  <c r="AA742" i="12"/>
  <c r="R743" i="12"/>
  <c r="T743" i="12"/>
  <c r="U743" i="12"/>
  <c r="V743" i="12"/>
  <c r="Z743" i="12"/>
  <c r="S743" i="12"/>
  <c r="W743" i="12"/>
  <c r="X743" i="12"/>
  <c r="Y743" i="12"/>
  <c r="AA743" i="12"/>
  <c r="R744" i="12"/>
  <c r="T744" i="12"/>
  <c r="U744" i="12"/>
  <c r="V744" i="12"/>
  <c r="Z744" i="12"/>
  <c r="S744" i="12"/>
  <c r="W744" i="12"/>
  <c r="X744" i="12"/>
  <c r="Y744" i="12"/>
  <c r="AA744" i="12"/>
  <c r="R745" i="12"/>
  <c r="T745" i="12"/>
  <c r="U745" i="12"/>
  <c r="V745" i="12"/>
  <c r="Z745" i="12"/>
  <c r="S745" i="12"/>
  <c r="W745" i="12"/>
  <c r="X745" i="12"/>
  <c r="Y745" i="12"/>
  <c r="AA745" i="12"/>
  <c r="R746" i="12"/>
  <c r="T746" i="12"/>
  <c r="U746" i="12"/>
  <c r="V746" i="12"/>
  <c r="Z746" i="12"/>
  <c r="S746" i="12"/>
  <c r="W746" i="12"/>
  <c r="X746" i="12"/>
  <c r="Y746" i="12"/>
  <c r="AA746" i="12"/>
  <c r="R747" i="12"/>
  <c r="T747" i="12"/>
  <c r="U747" i="12"/>
  <c r="V747" i="12"/>
  <c r="Z747" i="12"/>
  <c r="S747" i="12"/>
  <c r="W747" i="12"/>
  <c r="X747" i="12"/>
  <c r="Y747" i="12"/>
  <c r="AA747" i="12"/>
  <c r="R748" i="12"/>
  <c r="T748" i="12"/>
  <c r="U748" i="12"/>
  <c r="V748" i="12"/>
  <c r="Z748" i="12"/>
  <c r="S748" i="12"/>
  <c r="W748" i="12"/>
  <c r="X748" i="12"/>
  <c r="Y748" i="12"/>
  <c r="AA748" i="12"/>
  <c r="R749" i="12"/>
  <c r="T749" i="12"/>
  <c r="U749" i="12"/>
  <c r="V749" i="12"/>
  <c r="Z749" i="12"/>
  <c r="S749" i="12"/>
  <c r="W749" i="12"/>
  <c r="X749" i="12"/>
  <c r="Y749" i="12"/>
  <c r="AA749" i="12"/>
  <c r="R750" i="12"/>
  <c r="T750" i="12"/>
  <c r="U750" i="12"/>
  <c r="V750" i="12"/>
  <c r="Z750" i="12"/>
  <c r="S750" i="12"/>
  <c r="W750" i="12"/>
  <c r="X750" i="12"/>
  <c r="Y750" i="12"/>
  <c r="AA750" i="12"/>
  <c r="R751" i="12"/>
  <c r="T751" i="12"/>
  <c r="U751" i="12"/>
  <c r="V751" i="12"/>
  <c r="Z751" i="12"/>
  <c r="S751" i="12"/>
  <c r="W751" i="12"/>
  <c r="X751" i="12"/>
  <c r="Y751" i="12"/>
  <c r="AA751" i="12"/>
  <c r="R752" i="12"/>
  <c r="T752" i="12"/>
  <c r="U752" i="12"/>
  <c r="V752" i="12"/>
  <c r="Z752" i="12"/>
  <c r="S752" i="12"/>
  <c r="W752" i="12"/>
  <c r="X752" i="12"/>
  <c r="Y752" i="12"/>
  <c r="AA752" i="12"/>
  <c r="R753" i="12"/>
  <c r="T753" i="12"/>
  <c r="U753" i="12"/>
  <c r="V753" i="12"/>
  <c r="Z753" i="12"/>
  <c r="S753" i="12"/>
  <c r="W753" i="12"/>
  <c r="X753" i="12"/>
  <c r="Y753" i="12"/>
  <c r="AA753" i="12"/>
  <c r="R754" i="12"/>
  <c r="T754" i="12"/>
  <c r="U754" i="12"/>
  <c r="V754" i="12"/>
  <c r="Z754" i="12"/>
  <c r="S754" i="12"/>
  <c r="W754" i="12"/>
  <c r="X754" i="12"/>
  <c r="Y754" i="12"/>
  <c r="AA754" i="12"/>
  <c r="R755" i="12"/>
  <c r="T755" i="12"/>
  <c r="U755" i="12"/>
  <c r="V755" i="12"/>
  <c r="Z755" i="12"/>
  <c r="S755" i="12"/>
  <c r="W755" i="12"/>
  <c r="X755" i="12"/>
  <c r="Y755" i="12"/>
  <c r="AA755" i="12"/>
  <c r="R756" i="12"/>
  <c r="T756" i="12"/>
  <c r="U756" i="12"/>
  <c r="V756" i="12"/>
  <c r="Z756" i="12"/>
  <c r="S756" i="12"/>
  <c r="W756" i="12"/>
  <c r="X756" i="12"/>
  <c r="Y756" i="12"/>
  <c r="AA756" i="12"/>
  <c r="R757" i="12"/>
  <c r="T757" i="12"/>
  <c r="U757" i="12"/>
  <c r="V757" i="12"/>
  <c r="Z757" i="12"/>
  <c r="S757" i="12"/>
  <c r="W757" i="12"/>
  <c r="X757" i="12"/>
  <c r="Y757" i="12"/>
  <c r="AA757" i="12"/>
  <c r="R758" i="12"/>
  <c r="T758" i="12"/>
  <c r="U758" i="12"/>
  <c r="V758" i="12"/>
  <c r="Z758" i="12"/>
  <c r="S758" i="12"/>
  <c r="W758" i="12"/>
  <c r="X758" i="12"/>
  <c r="Y758" i="12"/>
  <c r="AA758" i="12"/>
  <c r="R759" i="12"/>
  <c r="T759" i="12"/>
  <c r="U759" i="12"/>
  <c r="V759" i="12"/>
  <c r="Z759" i="12"/>
  <c r="S759" i="12"/>
  <c r="W759" i="12"/>
  <c r="X759" i="12"/>
  <c r="Y759" i="12"/>
  <c r="AA759" i="12"/>
  <c r="R760" i="12"/>
  <c r="T760" i="12"/>
  <c r="U760" i="12"/>
  <c r="V760" i="12"/>
  <c r="Z760" i="12"/>
  <c r="S760" i="12"/>
  <c r="W760" i="12"/>
  <c r="X760" i="12"/>
  <c r="Y760" i="12"/>
  <c r="AA760" i="12"/>
  <c r="R761" i="12"/>
  <c r="T761" i="12"/>
  <c r="U761" i="12"/>
  <c r="V761" i="12"/>
  <c r="Z761" i="12"/>
  <c r="S761" i="12"/>
  <c r="W761" i="12"/>
  <c r="X761" i="12"/>
  <c r="Y761" i="12"/>
  <c r="AA761" i="12"/>
  <c r="R762" i="12"/>
  <c r="T762" i="12"/>
  <c r="U762" i="12"/>
  <c r="V762" i="12"/>
  <c r="Z762" i="12"/>
  <c r="S762" i="12"/>
  <c r="W762" i="12"/>
  <c r="X762" i="12"/>
  <c r="Y762" i="12"/>
  <c r="AA762" i="12"/>
  <c r="R763" i="12"/>
  <c r="T763" i="12"/>
  <c r="U763" i="12"/>
  <c r="V763" i="12"/>
  <c r="Z763" i="12"/>
  <c r="S763" i="12"/>
  <c r="W763" i="12"/>
  <c r="X763" i="12"/>
  <c r="Y763" i="12"/>
  <c r="AA763" i="12"/>
  <c r="R764" i="12"/>
  <c r="T764" i="12"/>
  <c r="U764" i="12"/>
  <c r="V764" i="12"/>
  <c r="Z764" i="12"/>
  <c r="S764" i="12"/>
  <c r="W764" i="12"/>
  <c r="X764" i="12"/>
  <c r="Y764" i="12"/>
  <c r="AA764" i="12"/>
  <c r="R765" i="12"/>
  <c r="T765" i="12"/>
  <c r="U765" i="12"/>
  <c r="V765" i="12"/>
  <c r="Z765" i="12"/>
  <c r="S765" i="12"/>
  <c r="W765" i="12"/>
  <c r="X765" i="12"/>
  <c r="Y765" i="12"/>
  <c r="AA765" i="12"/>
  <c r="R766" i="12"/>
  <c r="T766" i="12"/>
  <c r="U766" i="12"/>
  <c r="V766" i="12"/>
  <c r="Z766" i="12"/>
  <c r="S766" i="12"/>
  <c r="W766" i="12"/>
  <c r="X766" i="12"/>
  <c r="Y766" i="12"/>
  <c r="AA766" i="12"/>
  <c r="R767" i="12"/>
  <c r="T767" i="12"/>
  <c r="U767" i="12"/>
  <c r="V767" i="12"/>
  <c r="Z767" i="12"/>
  <c r="S767" i="12"/>
  <c r="W767" i="12"/>
  <c r="X767" i="12"/>
  <c r="Y767" i="12"/>
  <c r="AA767" i="12"/>
  <c r="R768" i="12"/>
  <c r="T768" i="12"/>
  <c r="U768" i="12"/>
  <c r="V768" i="12"/>
  <c r="Z768" i="12"/>
  <c r="S768" i="12"/>
  <c r="W768" i="12"/>
  <c r="X768" i="12"/>
  <c r="Y768" i="12"/>
  <c r="AA768" i="12"/>
  <c r="R769" i="12"/>
  <c r="T769" i="12"/>
  <c r="U769" i="12"/>
  <c r="V769" i="12"/>
  <c r="Z769" i="12"/>
  <c r="S769" i="12"/>
  <c r="W769" i="12"/>
  <c r="X769" i="12"/>
  <c r="Y769" i="12"/>
  <c r="AA769" i="12"/>
  <c r="R770" i="12"/>
  <c r="T770" i="12"/>
  <c r="U770" i="12"/>
  <c r="V770" i="12"/>
  <c r="Z770" i="12"/>
  <c r="S770" i="12"/>
  <c r="W770" i="12"/>
  <c r="X770" i="12"/>
  <c r="Y770" i="12"/>
  <c r="AA770" i="12"/>
  <c r="R771" i="12"/>
  <c r="T771" i="12"/>
  <c r="U771" i="12"/>
  <c r="V771" i="12"/>
  <c r="Z771" i="12"/>
  <c r="S771" i="12"/>
  <c r="W771" i="12"/>
  <c r="X771" i="12"/>
  <c r="Y771" i="12"/>
  <c r="AA771" i="12"/>
  <c r="R772" i="12"/>
  <c r="T772" i="12"/>
  <c r="U772" i="12"/>
  <c r="V772" i="12"/>
  <c r="Z772" i="12"/>
  <c r="S772" i="12"/>
  <c r="W772" i="12"/>
  <c r="X772" i="12"/>
  <c r="Y772" i="12"/>
  <c r="AA772" i="12"/>
  <c r="R773" i="12"/>
  <c r="T773" i="12"/>
  <c r="U773" i="12"/>
  <c r="V773" i="12"/>
  <c r="Z773" i="12"/>
  <c r="S773" i="12"/>
  <c r="W773" i="12"/>
  <c r="X773" i="12"/>
  <c r="Y773" i="12"/>
  <c r="AA773" i="12"/>
  <c r="R774" i="12"/>
  <c r="T774" i="12"/>
  <c r="U774" i="12"/>
  <c r="V774" i="12"/>
  <c r="Z774" i="12"/>
  <c r="S774" i="12"/>
  <c r="W774" i="12"/>
  <c r="X774" i="12"/>
  <c r="Y774" i="12"/>
  <c r="AA774" i="12"/>
  <c r="R775" i="12"/>
  <c r="T775" i="12"/>
  <c r="U775" i="12"/>
  <c r="V775" i="12"/>
  <c r="Z775" i="12"/>
  <c r="S775" i="12"/>
  <c r="W775" i="12"/>
  <c r="X775" i="12"/>
  <c r="Y775" i="12"/>
  <c r="AA775" i="12"/>
  <c r="R776" i="12"/>
  <c r="T776" i="12"/>
  <c r="U776" i="12"/>
  <c r="V776" i="12"/>
  <c r="Z776" i="12"/>
  <c r="S776" i="12"/>
  <c r="W776" i="12"/>
  <c r="X776" i="12"/>
  <c r="Y776" i="12"/>
  <c r="AA776" i="12"/>
  <c r="R777" i="12"/>
  <c r="T777" i="12"/>
  <c r="U777" i="12"/>
  <c r="V777" i="12"/>
  <c r="Z777" i="12"/>
  <c r="S777" i="12"/>
  <c r="W777" i="12"/>
  <c r="X777" i="12"/>
  <c r="Y777" i="12"/>
  <c r="AA777" i="12"/>
  <c r="R778" i="12"/>
  <c r="T778" i="12"/>
  <c r="U778" i="12"/>
  <c r="V778" i="12"/>
  <c r="Z778" i="12"/>
  <c r="S778" i="12"/>
  <c r="W778" i="12"/>
  <c r="X778" i="12"/>
  <c r="Y778" i="12"/>
  <c r="AA778" i="12"/>
  <c r="R779" i="12"/>
  <c r="T779" i="12"/>
  <c r="U779" i="12"/>
  <c r="V779" i="12"/>
  <c r="Z779" i="12"/>
  <c r="S779" i="12"/>
  <c r="W779" i="12"/>
  <c r="X779" i="12"/>
  <c r="Y779" i="12"/>
  <c r="AA779" i="12"/>
  <c r="R780" i="12"/>
  <c r="T780" i="12"/>
  <c r="U780" i="12"/>
  <c r="V780" i="12"/>
  <c r="Z780" i="12"/>
  <c r="S780" i="12"/>
  <c r="W780" i="12"/>
  <c r="X780" i="12"/>
  <c r="Y780" i="12"/>
  <c r="AA780" i="12"/>
  <c r="R781" i="12"/>
  <c r="T781" i="12"/>
  <c r="U781" i="12"/>
  <c r="V781" i="12"/>
  <c r="Z781" i="12"/>
  <c r="S781" i="12"/>
  <c r="W781" i="12"/>
  <c r="X781" i="12"/>
  <c r="Y781" i="12"/>
  <c r="AA781" i="12"/>
  <c r="R782" i="12"/>
  <c r="T782" i="12"/>
  <c r="U782" i="12"/>
  <c r="V782" i="12"/>
  <c r="Z782" i="12"/>
  <c r="S782" i="12"/>
  <c r="W782" i="12"/>
  <c r="X782" i="12"/>
  <c r="Y782" i="12"/>
  <c r="AA782" i="12"/>
  <c r="R783" i="12"/>
  <c r="T783" i="12"/>
  <c r="U783" i="12"/>
  <c r="V783" i="12"/>
  <c r="Z783" i="12"/>
  <c r="S783" i="12"/>
  <c r="W783" i="12"/>
  <c r="X783" i="12"/>
  <c r="Y783" i="12"/>
  <c r="AA783" i="12"/>
  <c r="R784" i="12"/>
  <c r="T784" i="12"/>
  <c r="U784" i="12"/>
  <c r="V784" i="12"/>
  <c r="Z784" i="12"/>
  <c r="S784" i="12"/>
  <c r="W784" i="12"/>
  <c r="X784" i="12"/>
  <c r="Y784" i="12"/>
  <c r="AA784" i="12"/>
  <c r="R785" i="12"/>
  <c r="T785" i="12"/>
  <c r="U785" i="12"/>
  <c r="V785" i="12"/>
  <c r="Z785" i="12"/>
  <c r="S785" i="12"/>
  <c r="W785" i="12"/>
  <c r="X785" i="12"/>
  <c r="Y785" i="12"/>
  <c r="AA785" i="12"/>
  <c r="R786" i="12"/>
  <c r="T786" i="12"/>
  <c r="U786" i="12"/>
  <c r="V786" i="12"/>
  <c r="Z786" i="12"/>
  <c r="S786" i="12"/>
  <c r="W786" i="12"/>
  <c r="X786" i="12"/>
  <c r="Y786" i="12"/>
  <c r="AA786" i="12"/>
  <c r="R787" i="12"/>
  <c r="T787" i="12"/>
  <c r="U787" i="12"/>
  <c r="V787" i="12"/>
  <c r="Z787" i="12"/>
  <c r="S787" i="12"/>
  <c r="W787" i="12"/>
  <c r="X787" i="12"/>
  <c r="Y787" i="12"/>
  <c r="AA787" i="12"/>
  <c r="R788" i="12"/>
  <c r="T788" i="12"/>
  <c r="U788" i="12"/>
  <c r="V788" i="12"/>
  <c r="Z788" i="12"/>
  <c r="S788" i="12"/>
  <c r="W788" i="12"/>
  <c r="X788" i="12"/>
  <c r="Y788" i="12"/>
  <c r="AA788" i="12"/>
  <c r="R789" i="12"/>
  <c r="T789" i="12"/>
  <c r="U789" i="12"/>
  <c r="V789" i="12"/>
  <c r="Z789" i="12"/>
  <c r="S789" i="12"/>
  <c r="W789" i="12"/>
  <c r="X789" i="12"/>
  <c r="Y789" i="12"/>
  <c r="AA789" i="12"/>
  <c r="R790" i="12"/>
  <c r="T790" i="12"/>
  <c r="U790" i="12"/>
  <c r="V790" i="12"/>
  <c r="Z790" i="12"/>
  <c r="S790" i="12"/>
  <c r="W790" i="12"/>
  <c r="X790" i="12"/>
  <c r="Y790" i="12"/>
  <c r="AA790" i="12"/>
  <c r="R791" i="12"/>
  <c r="T791" i="12"/>
  <c r="U791" i="12"/>
  <c r="V791" i="12"/>
  <c r="Z791" i="12"/>
  <c r="S791" i="12"/>
  <c r="W791" i="12"/>
  <c r="X791" i="12"/>
  <c r="Y791" i="12"/>
  <c r="AA791" i="12"/>
  <c r="R792" i="12"/>
  <c r="T792" i="12"/>
  <c r="U792" i="12"/>
  <c r="V792" i="12"/>
  <c r="Z792" i="12"/>
  <c r="S792" i="12"/>
  <c r="W792" i="12"/>
  <c r="X792" i="12"/>
  <c r="Y792" i="12"/>
  <c r="AA792" i="12"/>
  <c r="R793" i="12"/>
  <c r="T793" i="12"/>
  <c r="U793" i="12"/>
  <c r="V793" i="12"/>
  <c r="Z793" i="12"/>
  <c r="S793" i="12"/>
  <c r="W793" i="12"/>
  <c r="X793" i="12"/>
  <c r="Y793" i="12"/>
  <c r="AA793" i="12"/>
  <c r="R794" i="12"/>
  <c r="T794" i="12"/>
  <c r="U794" i="12"/>
  <c r="V794" i="12"/>
  <c r="Z794" i="12"/>
  <c r="S794" i="12"/>
  <c r="W794" i="12"/>
  <c r="X794" i="12"/>
  <c r="Y794" i="12"/>
  <c r="AA794" i="12"/>
  <c r="R795" i="12"/>
  <c r="T795" i="12"/>
  <c r="U795" i="12"/>
  <c r="V795" i="12"/>
  <c r="Z795" i="12"/>
  <c r="S795" i="12"/>
  <c r="W795" i="12"/>
  <c r="X795" i="12"/>
  <c r="Y795" i="12"/>
  <c r="AA795" i="12"/>
  <c r="R796" i="12"/>
  <c r="T796" i="12"/>
  <c r="U796" i="12"/>
  <c r="V796" i="12"/>
  <c r="Z796" i="12"/>
  <c r="S796" i="12"/>
  <c r="W796" i="12"/>
  <c r="X796" i="12"/>
  <c r="Y796" i="12"/>
  <c r="AA796" i="12"/>
  <c r="R797" i="12"/>
  <c r="T797" i="12"/>
  <c r="U797" i="12"/>
  <c r="V797" i="12"/>
  <c r="Z797" i="12"/>
  <c r="S797" i="12"/>
  <c r="W797" i="12"/>
  <c r="X797" i="12"/>
  <c r="Y797" i="12"/>
  <c r="AA797" i="12"/>
  <c r="R798" i="12"/>
  <c r="T798" i="12"/>
  <c r="U798" i="12"/>
  <c r="V798" i="12"/>
  <c r="Z798" i="12"/>
  <c r="S798" i="12"/>
  <c r="W798" i="12"/>
  <c r="X798" i="12"/>
  <c r="Y798" i="12"/>
  <c r="AA798" i="12"/>
  <c r="R799" i="12"/>
  <c r="T799" i="12"/>
  <c r="U799" i="12"/>
  <c r="V799" i="12"/>
  <c r="Z799" i="12"/>
  <c r="S799" i="12"/>
  <c r="W799" i="12"/>
  <c r="X799" i="12"/>
  <c r="Y799" i="12"/>
  <c r="AA799" i="12"/>
  <c r="R800" i="12"/>
  <c r="T800" i="12"/>
  <c r="U800" i="12"/>
  <c r="V800" i="12"/>
  <c r="Z800" i="12"/>
  <c r="S800" i="12"/>
  <c r="W800" i="12"/>
  <c r="X800" i="12"/>
  <c r="Y800" i="12"/>
  <c r="AA800" i="12"/>
  <c r="R801" i="12"/>
  <c r="T801" i="12"/>
  <c r="U801" i="12"/>
  <c r="V801" i="12"/>
  <c r="Z801" i="12"/>
  <c r="S801" i="12"/>
  <c r="W801" i="12"/>
  <c r="X801" i="12"/>
  <c r="Y801" i="12"/>
  <c r="AA801" i="12"/>
  <c r="R802" i="12"/>
  <c r="T802" i="12"/>
  <c r="U802" i="12"/>
  <c r="V802" i="12"/>
  <c r="Z802" i="12"/>
  <c r="S802" i="12"/>
  <c r="W802" i="12"/>
  <c r="X802" i="12"/>
  <c r="Y802" i="12"/>
  <c r="AA802" i="12"/>
  <c r="R803" i="12"/>
  <c r="T803" i="12"/>
  <c r="U803" i="12"/>
  <c r="V803" i="12"/>
  <c r="Z803" i="12"/>
  <c r="S803" i="12"/>
  <c r="W803" i="12"/>
  <c r="X803" i="12"/>
  <c r="Y803" i="12"/>
  <c r="AA803" i="12"/>
  <c r="R804" i="12"/>
  <c r="T804" i="12"/>
  <c r="U804" i="12"/>
  <c r="V804" i="12"/>
  <c r="Z804" i="12"/>
  <c r="S804" i="12"/>
  <c r="W804" i="12"/>
  <c r="X804" i="12"/>
  <c r="Y804" i="12"/>
  <c r="AA804" i="12"/>
  <c r="R805" i="12"/>
  <c r="T805" i="12"/>
  <c r="U805" i="12"/>
  <c r="V805" i="12"/>
  <c r="Z805" i="12"/>
  <c r="S805" i="12"/>
  <c r="W805" i="12"/>
  <c r="X805" i="12"/>
  <c r="Y805" i="12"/>
  <c r="AA805" i="12"/>
  <c r="R806" i="12"/>
  <c r="T806" i="12"/>
  <c r="U806" i="12"/>
  <c r="V806" i="12"/>
  <c r="Z806" i="12"/>
  <c r="S806" i="12"/>
  <c r="W806" i="12"/>
  <c r="X806" i="12"/>
  <c r="Y806" i="12"/>
  <c r="AA806" i="12"/>
  <c r="R807" i="12"/>
  <c r="T807" i="12"/>
  <c r="U807" i="12"/>
  <c r="V807" i="12"/>
  <c r="Z807" i="12"/>
  <c r="S807" i="12"/>
  <c r="W807" i="12"/>
  <c r="X807" i="12"/>
  <c r="Y807" i="12"/>
  <c r="AA807" i="12"/>
  <c r="R808" i="12"/>
  <c r="T808" i="12"/>
  <c r="U808" i="12"/>
  <c r="V808" i="12"/>
  <c r="Z808" i="12"/>
  <c r="S808" i="12"/>
  <c r="W808" i="12"/>
  <c r="X808" i="12"/>
  <c r="Y808" i="12"/>
  <c r="AA808" i="12"/>
  <c r="R809" i="12"/>
  <c r="T809" i="12"/>
  <c r="U809" i="12"/>
  <c r="V809" i="12"/>
  <c r="Z809" i="12"/>
  <c r="S809" i="12"/>
  <c r="W809" i="12"/>
  <c r="X809" i="12"/>
  <c r="Y809" i="12"/>
  <c r="AA809" i="12"/>
  <c r="R810" i="12"/>
  <c r="T810" i="12"/>
  <c r="U810" i="12"/>
  <c r="V810" i="12"/>
  <c r="Z810" i="12"/>
  <c r="S810" i="12"/>
  <c r="W810" i="12"/>
  <c r="X810" i="12"/>
  <c r="Y810" i="12"/>
  <c r="AA810" i="12"/>
  <c r="R811" i="12"/>
  <c r="T811" i="12"/>
  <c r="U811" i="12"/>
  <c r="V811" i="12"/>
  <c r="Z811" i="12"/>
  <c r="S811" i="12"/>
  <c r="W811" i="12"/>
  <c r="X811" i="12"/>
  <c r="Y811" i="12"/>
  <c r="AA811" i="12"/>
  <c r="R812" i="12"/>
  <c r="T812" i="12"/>
  <c r="U812" i="12"/>
  <c r="V812" i="12"/>
  <c r="Z812" i="12"/>
  <c r="S812" i="12"/>
  <c r="W812" i="12"/>
  <c r="X812" i="12"/>
  <c r="Y812" i="12"/>
  <c r="AA812" i="12"/>
  <c r="R813" i="12"/>
  <c r="T813" i="12"/>
  <c r="U813" i="12"/>
  <c r="V813" i="12"/>
  <c r="Z813" i="12"/>
  <c r="S813" i="12"/>
  <c r="W813" i="12"/>
  <c r="X813" i="12"/>
  <c r="Y813" i="12"/>
  <c r="AA813" i="12"/>
  <c r="R814" i="12"/>
  <c r="T814" i="12"/>
  <c r="U814" i="12"/>
  <c r="V814" i="12"/>
  <c r="Z814" i="12"/>
  <c r="S814" i="12"/>
  <c r="W814" i="12"/>
  <c r="X814" i="12"/>
  <c r="Y814" i="12"/>
  <c r="AA814" i="12"/>
  <c r="R815" i="12"/>
  <c r="T815" i="12"/>
  <c r="U815" i="12"/>
  <c r="V815" i="12"/>
  <c r="Z815" i="12"/>
  <c r="S815" i="12"/>
  <c r="W815" i="12"/>
  <c r="X815" i="12"/>
  <c r="Y815" i="12"/>
  <c r="AA815" i="12"/>
  <c r="R816" i="12"/>
  <c r="T816" i="12"/>
  <c r="U816" i="12"/>
  <c r="V816" i="12"/>
  <c r="Z816" i="12"/>
  <c r="S816" i="12"/>
  <c r="W816" i="12"/>
  <c r="X816" i="12"/>
  <c r="Y816" i="12"/>
  <c r="AA816" i="12"/>
  <c r="R817" i="12"/>
  <c r="T817" i="12"/>
  <c r="U817" i="12"/>
  <c r="V817" i="12"/>
  <c r="Z817" i="12"/>
  <c r="S817" i="12"/>
  <c r="W817" i="12"/>
  <c r="X817" i="12"/>
  <c r="Y817" i="12"/>
  <c r="AA817" i="12"/>
  <c r="R818" i="12"/>
  <c r="T818" i="12"/>
  <c r="U818" i="12"/>
  <c r="V818" i="12"/>
  <c r="Z818" i="12"/>
  <c r="S818" i="12"/>
  <c r="W818" i="12"/>
  <c r="X818" i="12"/>
  <c r="Y818" i="12"/>
  <c r="AA818" i="12"/>
  <c r="R819" i="12"/>
  <c r="T819" i="12"/>
  <c r="U819" i="12"/>
  <c r="V819" i="12"/>
  <c r="Z819" i="12"/>
  <c r="S819" i="12"/>
  <c r="W819" i="12"/>
  <c r="X819" i="12"/>
  <c r="Y819" i="12"/>
  <c r="AA819" i="12"/>
  <c r="R820" i="12"/>
  <c r="T820" i="12"/>
  <c r="U820" i="12"/>
  <c r="V820" i="12"/>
  <c r="Z820" i="12"/>
  <c r="S820" i="12"/>
  <c r="W820" i="12"/>
  <c r="X820" i="12"/>
  <c r="Y820" i="12"/>
  <c r="AA820" i="12"/>
  <c r="R821" i="12"/>
  <c r="T821" i="12"/>
  <c r="U821" i="12"/>
  <c r="V821" i="12"/>
  <c r="Z821" i="12"/>
  <c r="S821" i="12"/>
  <c r="W821" i="12"/>
  <c r="X821" i="12"/>
  <c r="Y821" i="12"/>
  <c r="AA821" i="12"/>
  <c r="R822" i="12"/>
  <c r="T822" i="12"/>
  <c r="U822" i="12"/>
  <c r="V822" i="12"/>
  <c r="Z822" i="12"/>
  <c r="S822" i="12"/>
  <c r="W822" i="12"/>
  <c r="X822" i="12"/>
  <c r="Y822" i="12"/>
  <c r="AA822" i="12"/>
  <c r="R823" i="12"/>
  <c r="T823" i="12"/>
  <c r="U823" i="12"/>
  <c r="V823" i="12"/>
  <c r="Z823" i="12"/>
  <c r="S823" i="12"/>
  <c r="W823" i="12"/>
  <c r="X823" i="12"/>
  <c r="Y823" i="12"/>
  <c r="AA823" i="12"/>
  <c r="R824" i="12"/>
  <c r="T824" i="12"/>
  <c r="U824" i="12"/>
  <c r="V824" i="12"/>
  <c r="Z824" i="12"/>
  <c r="S824" i="12"/>
  <c r="W824" i="12"/>
  <c r="X824" i="12"/>
  <c r="Y824" i="12"/>
  <c r="AA824" i="12"/>
  <c r="R825" i="12"/>
  <c r="T825" i="12"/>
  <c r="U825" i="12"/>
  <c r="V825" i="12"/>
  <c r="Z825" i="12"/>
  <c r="S825" i="12"/>
  <c r="W825" i="12"/>
  <c r="X825" i="12"/>
  <c r="Y825" i="12"/>
  <c r="AA825" i="12"/>
  <c r="R826" i="12"/>
  <c r="T826" i="12"/>
  <c r="U826" i="12"/>
  <c r="V826" i="12"/>
  <c r="Z826" i="12"/>
  <c r="S826" i="12"/>
  <c r="W826" i="12"/>
  <c r="X826" i="12"/>
  <c r="Y826" i="12"/>
  <c r="AA826" i="12"/>
  <c r="R827" i="12"/>
  <c r="T827" i="12"/>
  <c r="U827" i="12"/>
  <c r="V827" i="12"/>
  <c r="Z827" i="12"/>
  <c r="S827" i="12"/>
  <c r="W827" i="12"/>
  <c r="X827" i="12"/>
  <c r="Y827" i="12"/>
  <c r="AA827" i="12"/>
  <c r="R828" i="12"/>
  <c r="T828" i="12"/>
  <c r="U828" i="12"/>
  <c r="V828" i="12"/>
  <c r="Z828" i="12"/>
  <c r="S828" i="12"/>
  <c r="W828" i="12"/>
  <c r="X828" i="12"/>
  <c r="Y828" i="12"/>
  <c r="AA828" i="12"/>
  <c r="R829" i="12"/>
  <c r="T829" i="12"/>
  <c r="U829" i="12"/>
  <c r="V829" i="12"/>
  <c r="Z829" i="12"/>
  <c r="S829" i="12"/>
  <c r="W829" i="12"/>
  <c r="X829" i="12"/>
  <c r="Y829" i="12"/>
  <c r="AA829" i="12"/>
  <c r="R830" i="12"/>
  <c r="T830" i="12"/>
  <c r="U830" i="12"/>
  <c r="V830" i="12"/>
  <c r="Z830" i="12"/>
  <c r="S830" i="12"/>
  <c r="W830" i="12"/>
  <c r="X830" i="12"/>
  <c r="Y830" i="12"/>
  <c r="AA830" i="12"/>
  <c r="R831" i="12"/>
  <c r="T831" i="12"/>
  <c r="U831" i="12"/>
  <c r="V831" i="12"/>
  <c r="Z831" i="12"/>
  <c r="S831" i="12"/>
  <c r="W831" i="12"/>
  <c r="X831" i="12"/>
  <c r="Y831" i="12"/>
  <c r="AA831" i="12"/>
  <c r="R832" i="12"/>
  <c r="T832" i="12"/>
  <c r="U832" i="12"/>
  <c r="V832" i="12"/>
  <c r="Z832" i="12"/>
  <c r="S832" i="12"/>
  <c r="W832" i="12"/>
  <c r="X832" i="12"/>
  <c r="Y832" i="12"/>
  <c r="AA832" i="12"/>
  <c r="R833" i="12"/>
  <c r="T833" i="12"/>
  <c r="U833" i="12"/>
  <c r="V833" i="12"/>
  <c r="Z833" i="12"/>
  <c r="S833" i="12"/>
  <c r="W833" i="12"/>
  <c r="X833" i="12"/>
  <c r="Y833" i="12"/>
  <c r="AA833" i="12"/>
  <c r="R834" i="12"/>
  <c r="T834" i="12"/>
  <c r="U834" i="12"/>
  <c r="V834" i="12"/>
  <c r="Z834" i="12"/>
  <c r="S834" i="12"/>
  <c r="W834" i="12"/>
  <c r="X834" i="12"/>
  <c r="Y834" i="12"/>
  <c r="AA834" i="12"/>
  <c r="R835" i="12"/>
  <c r="T835" i="12"/>
  <c r="U835" i="12"/>
  <c r="V835" i="12"/>
  <c r="Z835" i="12"/>
  <c r="S835" i="12"/>
  <c r="W835" i="12"/>
  <c r="X835" i="12"/>
  <c r="Y835" i="12"/>
  <c r="AA835" i="12"/>
  <c r="R836" i="12"/>
  <c r="T836" i="12"/>
  <c r="U836" i="12"/>
  <c r="V836" i="12"/>
  <c r="Z836" i="12"/>
  <c r="S836" i="12"/>
  <c r="W836" i="12"/>
  <c r="X836" i="12"/>
  <c r="Y836" i="12"/>
  <c r="AA836" i="12"/>
  <c r="R837" i="12"/>
  <c r="T837" i="12"/>
  <c r="U837" i="12"/>
  <c r="V837" i="12"/>
  <c r="Z837" i="12"/>
  <c r="S837" i="12"/>
  <c r="W837" i="12"/>
  <c r="X837" i="12"/>
  <c r="Y837" i="12"/>
  <c r="AA837" i="12"/>
  <c r="R838" i="12"/>
  <c r="T838" i="12"/>
  <c r="U838" i="12"/>
  <c r="V838" i="12"/>
  <c r="Z838" i="12"/>
  <c r="S838" i="12"/>
  <c r="W838" i="12"/>
  <c r="X838" i="12"/>
  <c r="Y838" i="12"/>
  <c r="AA838" i="12"/>
  <c r="R839" i="12"/>
  <c r="T839" i="12"/>
  <c r="U839" i="12"/>
  <c r="V839" i="12"/>
  <c r="Z839" i="12"/>
  <c r="S839" i="12"/>
  <c r="W839" i="12"/>
  <c r="X839" i="12"/>
  <c r="Y839" i="12"/>
  <c r="AA839" i="12"/>
  <c r="R840" i="12"/>
  <c r="T840" i="12"/>
  <c r="U840" i="12"/>
  <c r="V840" i="12"/>
  <c r="Z840" i="12"/>
  <c r="S840" i="12"/>
  <c r="W840" i="12"/>
  <c r="X840" i="12"/>
  <c r="Y840" i="12"/>
  <c r="AA840" i="12"/>
  <c r="R841" i="12"/>
  <c r="T841" i="12"/>
  <c r="U841" i="12"/>
  <c r="V841" i="12"/>
  <c r="Z841" i="12"/>
  <c r="S841" i="12"/>
  <c r="W841" i="12"/>
  <c r="X841" i="12"/>
  <c r="Y841" i="12"/>
  <c r="AA841" i="12"/>
  <c r="R842" i="12"/>
  <c r="T842" i="12"/>
  <c r="U842" i="12"/>
  <c r="V842" i="12"/>
  <c r="Z842" i="12"/>
  <c r="S842" i="12"/>
  <c r="W842" i="12"/>
  <c r="X842" i="12"/>
  <c r="Y842" i="12"/>
  <c r="AA842" i="12"/>
  <c r="R843" i="12"/>
  <c r="T843" i="12"/>
  <c r="U843" i="12"/>
  <c r="V843" i="12"/>
  <c r="Z843" i="12"/>
  <c r="S843" i="12"/>
  <c r="W843" i="12"/>
  <c r="X843" i="12"/>
  <c r="Y843" i="12"/>
  <c r="AA843" i="12"/>
  <c r="R844" i="12"/>
  <c r="T844" i="12"/>
  <c r="U844" i="12"/>
  <c r="V844" i="12"/>
  <c r="Z844" i="12"/>
  <c r="S844" i="12"/>
  <c r="W844" i="12"/>
  <c r="X844" i="12"/>
  <c r="Y844" i="12"/>
  <c r="AA844" i="12"/>
  <c r="R845" i="12"/>
  <c r="T845" i="12"/>
  <c r="U845" i="12"/>
  <c r="V845" i="12"/>
  <c r="Z845" i="12"/>
  <c r="S845" i="12"/>
  <c r="W845" i="12"/>
  <c r="X845" i="12"/>
  <c r="Y845" i="12"/>
  <c r="AA845" i="12"/>
  <c r="R846" i="12"/>
  <c r="T846" i="12"/>
  <c r="U846" i="12"/>
  <c r="V846" i="12"/>
  <c r="Z846" i="12"/>
  <c r="S846" i="12"/>
  <c r="W846" i="12"/>
  <c r="X846" i="12"/>
  <c r="Y846" i="12"/>
  <c r="AA846" i="12"/>
  <c r="R847" i="12"/>
  <c r="T847" i="12"/>
  <c r="U847" i="12"/>
  <c r="V847" i="12"/>
  <c r="Z847" i="12"/>
  <c r="S847" i="12"/>
  <c r="W847" i="12"/>
  <c r="X847" i="12"/>
  <c r="Y847" i="12"/>
  <c r="AA847" i="12"/>
  <c r="R848" i="12"/>
  <c r="T848" i="12"/>
  <c r="U848" i="12"/>
  <c r="V848" i="12"/>
  <c r="Z848" i="12"/>
  <c r="S848" i="12"/>
  <c r="W848" i="12"/>
  <c r="X848" i="12"/>
  <c r="Y848" i="12"/>
  <c r="AA848" i="12"/>
  <c r="R849" i="12"/>
  <c r="T849" i="12"/>
  <c r="U849" i="12"/>
  <c r="V849" i="12"/>
  <c r="Z849" i="12"/>
  <c r="S849" i="12"/>
  <c r="W849" i="12"/>
  <c r="X849" i="12"/>
  <c r="Y849" i="12"/>
  <c r="AA849" i="12"/>
  <c r="R850" i="12"/>
  <c r="T850" i="12"/>
  <c r="U850" i="12"/>
  <c r="V850" i="12"/>
  <c r="Z850" i="12"/>
  <c r="S850" i="12"/>
  <c r="W850" i="12"/>
  <c r="X850" i="12"/>
  <c r="Y850" i="12"/>
  <c r="AA850" i="12"/>
  <c r="R851" i="12"/>
  <c r="T851" i="12"/>
  <c r="U851" i="12"/>
  <c r="V851" i="12"/>
  <c r="Z851" i="12"/>
  <c r="S851" i="12"/>
  <c r="W851" i="12"/>
  <c r="X851" i="12"/>
  <c r="Y851" i="12"/>
  <c r="AA851" i="12"/>
  <c r="R852" i="12"/>
  <c r="T852" i="12"/>
  <c r="U852" i="12"/>
  <c r="V852" i="12"/>
  <c r="Z852" i="12"/>
  <c r="S852" i="12"/>
  <c r="W852" i="12"/>
  <c r="X852" i="12"/>
  <c r="Y852" i="12"/>
  <c r="AA852" i="12"/>
  <c r="R853" i="12"/>
  <c r="T853" i="12"/>
  <c r="U853" i="12"/>
  <c r="V853" i="12"/>
  <c r="Z853" i="12"/>
  <c r="S853" i="12"/>
  <c r="W853" i="12"/>
  <c r="X853" i="12"/>
  <c r="Y853" i="12"/>
  <c r="AA853" i="12"/>
  <c r="R854" i="12"/>
  <c r="T854" i="12"/>
  <c r="U854" i="12"/>
  <c r="V854" i="12"/>
  <c r="Z854" i="12"/>
  <c r="S854" i="12"/>
  <c r="W854" i="12"/>
  <c r="X854" i="12"/>
  <c r="Y854" i="12"/>
  <c r="AA854" i="12"/>
  <c r="R855" i="12"/>
  <c r="T855" i="12"/>
  <c r="U855" i="12"/>
  <c r="V855" i="12"/>
  <c r="Z855" i="12"/>
  <c r="S855" i="12"/>
  <c r="W855" i="12"/>
  <c r="X855" i="12"/>
  <c r="Y855" i="12"/>
  <c r="AA855" i="12"/>
  <c r="R856" i="12"/>
  <c r="T856" i="12"/>
  <c r="U856" i="12"/>
  <c r="V856" i="12"/>
  <c r="Z856" i="12"/>
  <c r="S856" i="12"/>
  <c r="W856" i="12"/>
  <c r="X856" i="12"/>
  <c r="Y856" i="12"/>
  <c r="AA856" i="12"/>
  <c r="R857" i="12"/>
  <c r="T857" i="12"/>
  <c r="U857" i="12"/>
  <c r="V857" i="12"/>
  <c r="Z857" i="12"/>
  <c r="S857" i="12"/>
  <c r="W857" i="12"/>
  <c r="X857" i="12"/>
  <c r="Y857" i="12"/>
  <c r="AA857" i="12"/>
  <c r="R858" i="12"/>
  <c r="T858" i="12"/>
  <c r="U858" i="12"/>
  <c r="V858" i="12"/>
  <c r="Z858" i="12"/>
  <c r="S858" i="12"/>
  <c r="W858" i="12"/>
  <c r="X858" i="12"/>
  <c r="Y858" i="12"/>
  <c r="AA858" i="12"/>
  <c r="R859" i="12"/>
  <c r="T859" i="12"/>
  <c r="U859" i="12"/>
  <c r="V859" i="12"/>
  <c r="Z859" i="12"/>
  <c r="S859" i="12"/>
  <c r="W859" i="12"/>
  <c r="X859" i="12"/>
  <c r="Y859" i="12"/>
  <c r="AA859" i="12"/>
  <c r="R860" i="12"/>
  <c r="T860" i="12"/>
  <c r="U860" i="12"/>
  <c r="V860" i="12"/>
  <c r="Z860" i="12"/>
  <c r="S860" i="12"/>
  <c r="W860" i="12"/>
  <c r="X860" i="12"/>
  <c r="Y860" i="12"/>
  <c r="AA860" i="12"/>
  <c r="R861" i="12"/>
  <c r="T861" i="12"/>
  <c r="U861" i="12"/>
  <c r="V861" i="12"/>
  <c r="Z861" i="12"/>
  <c r="S861" i="12"/>
  <c r="W861" i="12"/>
  <c r="X861" i="12"/>
  <c r="Y861" i="12"/>
  <c r="AA861" i="12"/>
  <c r="R862" i="12"/>
  <c r="T862" i="12"/>
  <c r="U862" i="12"/>
  <c r="V862" i="12"/>
  <c r="Z862" i="12"/>
  <c r="S862" i="12"/>
  <c r="W862" i="12"/>
  <c r="X862" i="12"/>
  <c r="Y862" i="12"/>
  <c r="AA862" i="12"/>
  <c r="R863" i="12"/>
  <c r="T863" i="12"/>
  <c r="U863" i="12"/>
  <c r="V863" i="12"/>
  <c r="Z863" i="12"/>
  <c r="S863" i="12"/>
  <c r="W863" i="12"/>
  <c r="X863" i="12"/>
  <c r="Y863" i="12"/>
  <c r="AA863" i="12"/>
  <c r="R864" i="12"/>
  <c r="T864" i="12"/>
  <c r="U864" i="12"/>
  <c r="V864" i="12"/>
  <c r="Z864" i="12"/>
  <c r="S864" i="12"/>
  <c r="W864" i="12"/>
  <c r="X864" i="12"/>
  <c r="Y864" i="12"/>
  <c r="AA864" i="12"/>
  <c r="R865" i="12"/>
  <c r="T865" i="12"/>
  <c r="U865" i="12"/>
  <c r="V865" i="12"/>
  <c r="Z865" i="12"/>
  <c r="S865" i="12"/>
  <c r="W865" i="12"/>
  <c r="X865" i="12"/>
  <c r="Y865" i="12"/>
  <c r="AA865" i="12"/>
  <c r="R866" i="12"/>
  <c r="T866" i="12"/>
  <c r="U866" i="12"/>
  <c r="V866" i="12"/>
  <c r="Z866" i="12"/>
  <c r="S866" i="12"/>
  <c r="W866" i="12"/>
  <c r="X866" i="12"/>
  <c r="Y866" i="12"/>
  <c r="AA866" i="12"/>
  <c r="R867" i="12"/>
  <c r="T867" i="12"/>
  <c r="U867" i="12"/>
  <c r="V867" i="12"/>
  <c r="Z867" i="12"/>
  <c r="S867" i="12"/>
  <c r="W867" i="12"/>
  <c r="X867" i="12"/>
  <c r="Y867" i="12"/>
  <c r="AA867" i="12"/>
  <c r="R868" i="12"/>
  <c r="T868" i="12"/>
  <c r="U868" i="12"/>
  <c r="V868" i="12"/>
  <c r="Z868" i="12"/>
  <c r="S868" i="12"/>
  <c r="W868" i="12"/>
  <c r="X868" i="12"/>
  <c r="Y868" i="12"/>
  <c r="AA868" i="12"/>
  <c r="R869" i="12"/>
  <c r="T869" i="12"/>
  <c r="U869" i="12"/>
  <c r="V869" i="12"/>
  <c r="Z869" i="12"/>
  <c r="S869" i="12"/>
  <c r="W869" i="12"/>
  <c r="X869" i="12"/>
  <c r="Y869" i="12"/>
  <c r="AA869" i="12"/>
  <c r="R870" i="12"/>
  <c r="T870" i="12"/>
  <c r="U870" i="12"/>
  <c r="V870" i="12"/>
  <c r="Z870" i="12"/>
  <c r="S870" i="12"/>
  <c r="W870" i="12"/>
  <c r="X870" i="12"/>
  <c r="Y870" i="12"/>
  <c r="AA870" i="12"/>
  <c r="R871" i="12"/>
  <c r="T871" i="12"/>
  <c r="U871" i="12"/>
  <c r="V871" i="12"/>
  <c r="Z871" i="12"/>
  <c r="S871" i="12"/>
  <c r="W871" i="12"/>
  <c r="X871" i="12"/>
  <c r="Y871" i="12"/>
  <c r="AA871" i="12"/>
  <c r="R872" i="12"/>
  <c r="T872" i="12"/>
  <c r="U872" i="12"/>
  <c r="V872" i="12"/>
  <c r="Z872" i="12"/>
  <c r="S872" i="12"/>
  <c r="W872" i="12"/>
  <c r="X872" i="12"/>
  <c r="Y872" i="12"/>
  <c r="AA872" i="12"/>
  <c r="R873" i="12"/>
  <c r="T873" i="12"/>
  <c r="U873" i="12"/>
  <c r="V873" i="12"/>
  <c r="Z873" i="12"/>
  <c r="S873" i="12"/>
  <c r="W873" i="12"/>
  <c r="X873" i="12"/>
  <c r="Y873" i="12"/>
  <c r="AA873" i="12"/>
  <c r="R874" i="12"/>
  <c r="T874" i="12"/>
  <c r="U874" i="12"/>
  <c r="V874" i="12"/>
  <c r="Z874" i="12"/>
  <c r="S874" i="12"/>
  <c r="W874" i="12"/>
  <c r="X874" i="12"/>
  <c r="Y874" i="12"/>
  <c r="AA874" i="12"/>
  <c r="R875" i="12"/>
  <c r="T875" i="12"/>
  <c r="U875" i="12"/>
  <c r="V875" i="12"/>
  <c r="Z875" i="12"/>
  <c r="S875" i="12"/>
  <c r="W875" i="12"/>
  <c r="X875" i="12"/>
  <c r="Y875" i="12"/>
  <c r="AA875" i="12"/>
  <c r="R876" i="12"/>
  <c r="T876" i="12"/>
  <c r="U876" i="12"/>
  <c r="V876" i="12"/>
  <c r="Z876" i="12"/>
  <c r="S876" i="12"/>
  <c r="W876" i="12"/>
  <c r="X876" i="12"/>
  <c r="Y876" i="12"/>
  <c r="AA876" i="12"/>
  <c r="R877" i="12"/>
  <c r="T877" i="12"/>
  <c r="U877" i="12"/>
  <c r="V877" i="12"/>
  <c r="Z877" i="12"/>
  <c r="S877" i="12"/>
  <c r="W877" i="12"/>
  <c r="X877" i="12"/>
  <c r="Y877" i="12"/>
  <c r="AA877" i="12"/>
  <c r="R878" i="12"/>
  <c r="T878" i="12"/>
  <c r="U878" i="12"/>
  <c r="V878" i="12"/>
  <c r="Z878" i="12"/>
  <c r="S878" i="12"/>
  <c r="W878" i="12"/>
  <c r="X878" i="12"/>
  <c r="Y878" i="12"/>
  <c r="AA878" i="12"/>
  <c r="R879" i="12"/>
  <c r="T879" i="12"/>
  <c r="U879" i="12"/>
  <c r="V879" i="12"/>
  <c r="Z879" i="12"/>
  <c r="S879" i="12"/>
  <c r="W879" i="12"/>
  <c r="X879" i="12"/>
  <c r="Y879" i="12"/>
  <c r="AA879" i="12"/>
  <c r="R880" i="12"/>
  <c r="T880" i="12"/>
  <c r="U880" i="12"/>
  <c r="V880" i="12"/>
  <c r="Z880" i="12"/>
  <c r="S880" i="12"/>
  <c r="W880" i="12"/>
  <c r="X880" i="12"/>
  <c r="Y880" i="12"/>
  <c r="AA880" i="12"/>
  <c r="R881" i="12"/>
  <c r="T881" i="12"/>
  <c r="U881" i="12"/>
  <c r="V881" i="12"/>
  <c r="Z881" i="12"/>
  <c r="S881" i="12"/>
  <c r="W881" i="12"/>
  <c r="X881" i="12"/>
  <c r="Y881" i="12"/>
  <c r="AA881" i="12"/>
  <c r="R882" i="12"/>
  <c r="T882" i="12"/>
  <c r="U882" i="12"/>
  <c r="V882" i="12"/>
  <c r="Z882" i="12"/>
  <c r="S882" i="12"/>
  <c r="W882" i="12"/>
  <c r="X882" i="12"/>
  <c r="Y882" i="12"/>
  <c r="AA882" i="12"/>
  <c r="R883" i="12"/>
  <c r="T883" i="12"/>
  <c r="U883" i="12"/>
  <c r="V883" i="12"/>
  <c r="Z883" i="12"/>
  <c r="S883" i="12"/>
  <c r="W883" i="12"/>
  <c r="X883" i="12"/>
  <c r="Y883" i="12"/>
  <c r="AA883" i="12"/>
  <c r="R884" i="12"/>
  <c r="T884" i="12"/>
  <c r="U884" i="12"/>
  <c r="V884" i="12"/>
  <c r="Z884" i="12"/>
  <c r="S884" i="12"/>
  <c r="W884" i="12"/>
  <c r="X884" i="12"/>
  <c r="Y884" i="12"/>
  <c r="AA884" i="12"/>
  <c r="R885" i="12"/>
  <c r="T885" i="12"/>
  <c r="U885" i="12"/>
  <c r="V885" i="12"/>
  <c r="Z885" i="12"/>
  <c r="S885" i="12"/>
  <c r="W885" i="12"/>
  <c r="X885" i="12"/>
  <c r="Y885" i="12"/>
  <c r="AA885" i="12"/>
  <c r="R886" i="12"/>
  <c r="T886" i="12"/>
  <c r="U886" i="12"/>
  <c r="V886" i="12"/>
  <c r="Z886" i="12"/>
  <c r="S886" i="12"/>
  <c r="W886" i="12"/>
  <c r="X886" i="12"/>
  <c r="Y886" i="12"/>
  <c r="AA886" i="12"/>
  <c r="R887" i="12"/>
  <c r="T887" i="12"/>
  <c r="U887" i="12"/>
  <c r="V887" i="12"/>
  <c r="Z887" i="12"/>
  <c r="S887" i="12"/>
  <c r="W887" i="12"/>
  <c r="X887" i="12"/>
  <c r="Y887" i="12"/>
  <c r="AA887" i="12"/>
  <c r="R888" i="12"/>
  <c r="T888" i="12"/>
  <c r="U888" i="12"/>
  <c r="V888" i="12"/>
  <c r="Z888" i="12"/>
  <c r="S888" i="12"/>
  <c r="W888" i="12"/>
  <c r="X888" i="12"/>
  <c r="Y888" i="12"/>
  <c r="AA888" i="12"/>
  <c r="R889" i="12"/>
  <c r="T889" i="12"/>
  <c r="U889" i="12"/>
  <c r="V889" i="12"/>
  <c r="Z889" i="12"/>
  <c r="S889" i="12"/>
  <c r="W889" i="12"/>
  <c r="X889" i="12"/>
  <c r="Y889" i="12"/>
  <c r="AA889" i="12"/>
  <c r="R890" i="12"/>
  <c r="T890" i="12"/>
  <c r="U890" i="12"/>
  <c r="V890" i="12"/>
  <c r="Z890" i="12"/>
  <c r="S890" i="12"/>
  <c r="W890" i="12"/>
  <c r="X890" i="12"/>
  <c r="Y890" i="12"/>
  <c r="AA890" i="12"/>
  <c r="R891" i="12"/>
  <c r="T891" i="12"/>
  <c r="U891" i="12"/>
  <c r="V891" i="12"/>
  <c r="Z891" i="12"/>
  <c r="S891" i="12"/>
  <c r="W891" i="12"/>
  <c r="X891" i="12"/>
  <c r="Y891" i="12"/>
  <c r="AA891" i="12"/>
  <c r="R892" i="12"/>
  <c r="T892" i="12"/>
  <c r="U892" i="12"/>
  <c r="V892" i="12"/>
  <c r="Z892" i="12"/>
  <c r="S892" i="12"/>
  <c r="W892" i="12"/>
  <c r="X892" i="12"/>
  <c r="Y892" i="12"/>
  <c r="AA892" i="12"/>
  <c r="R893" i="12"/>
  <c r="T893" i="12"/>
  <c r="U893" i="12"/>
  <c r="V893" i="12"/>
  <c r="Z893" i="12"/>
  <c r="S893" i="12"/>
  <c r="W893" i="12"/>
  <c r="X893" i="12"/>
  <c r="Y893" i="12"/>
  <c r="AA893" i="12"/>
  <c r="R894" i="12"/>
  <c r="T894" i="12"/>
  <c r="U894" i="12"/>
  <c r="V894" i="12"/>
  <c r="Z894" i="12"/>
  <c r="S894" i="12"/>
  <c r="W894" i="12"/>
  <c r="X894" i="12"/>
  <c r="Y894" i="12"/>
  <c r="AA894" i="12"/>
  <c r="R895" i="12"/>
  <c r="T895" i="12"/>
  <c r="U895" i="12"/>
  <c r="V895" i="12"/>
  <c r="Z895" i="12"/>
  <c r="S895" i="12"/>
  <c r="W895" i="12"/>
  <c r="X895" i="12"/>
  <c r="Y895" i="12"/>
  <c r="AA895" i="12"/>
  <c r="R896" i="12"/>
  <c r="T896" i="12"/>
  <c r="U896" i="12"/>
  <c r="V896" i="12"/>
  <c r="Z896" i="12"/>
  <c r="S896" i="12"/>
  <c r="W896" i="12"/>
  <c r="X896" i="12"/>
  <c r="Y896" i="12"/>
  <c r="AA896" i="12"/>
  <c r="R897" i="12"/>
  <c r="T897" i="12"/>
  <c r="U897" i="12"/>
  <c r="V897" i="12"/>
  <c r="Z897" i="12"/>
  <c r="S897" i="12"/>
  <c r="W897" i="12"/>
  <c r="X897" i="12"/>
  <c r="Y897" i="12"/>
  <c r="AA897" i="12"/>
  <c r="R898" i="12"/>
  <c r="T898" i="12"/>
  <c r="U898" i="12"/>
  <c r="V898" i="12"/>
  <c r="Z898" i="12"/>
  <c r="S898" i="12"/>
  <c r="W898" i="12"/>
  <c r="X898" i="12"/>
  <c r="Y898" i="12"/>
  <c r="AA898" i="12"/>
  <c r="R899" i="12"/>
  <c r="T899" i="12"/>
  <c r="U899" i="12"/>
  <c r="V899" i="12"/>
  <c r="Z899" i="12"/>
  <c r="S899" i="12"/>
  <c r="W899" i="12"/>
  <c r="X899" i="12"/>
  <c r="Y899" i="12"/>
  <c r="AA899" i="12"/>
  <c r="R900" i="12"/>
  <c r="T900" i="12"/>
  <c r="U900" i="12"/>
  <c r="V900" i="12"/>
  <c r="Z900" i="12"/>
  <c r="S900" i="12"/>
  <c r="W900" i="12"/>
  <c r="X900" i="12"/>
  <c r="Y900" i="12"/>
  <c r="AA900" i="12"/>
  <c r="R901" i="12"/>
  <c r="T901" i="12"/>
  <c r="U901" i="12"/>
  <c r="V901" i="12"/>
  <c r="Z901" i="12"/>
  <c r="S901" i="12"/>
  <c r="W901" i="12"/>
  <c r="X901" i="12"/>
  <c r="Y901" i="12"/>
  <c r="AA901" i="12"/>
  <c r="R902" i="12"/>
  <c r="T902" i="12"/>
  <c r="U902" i="12"/>
  <c r="V902" i="12"/>
  <c r="Z902" i="12"/>
  <c r="S902" i="12"/>
  <c r="W902" i="12"/>
  <c r="X902" i="12"/>
  <c r="Y902" i="12"/>
  <c r="AA902" i="12"/>
  <c r="R903" i="12"/>
  <c r="T903" i="12"/>
  <c r="U903" i="12"/>
  <c r="V903" i="12"/>
  <c r="Z903" i="12"/>
  <c r="S903" i="12"/>
  <c r="W903" i="12"/>
  <c r="X903" i="12"/>
  <c r="Y903" i="12"/>
  <c r="AA903" i="12"/>
  <c r="R904" i="12"/>
  <c r="T904" i="12"/>
  <c r="U904" i="12"/>
  <c r="V904" i="12"/>
  <c r="Z904" i="12"/>
  <c r="S904" i="12"/>
  <c r="W904" i="12"/>
  <c r="X904" i="12"/>
  <c r="Y904" i="12"/>
  <c r="AA904" i="12"/>
  <c r="R905" i="12"/>
  <c r="T905" i="12"/>
  <c r="U905" i="12"/>
  <c r="V905" i="12"/>
  <c r="Z905" i="12"/>
  <c r="S905" i="12"/>
  <c r="W905" i="12"/>
  <c r="X905" i="12"/>
  <c r="Y905" i="12"/>
  <c r="AA905" i="12"/>
  <c r="R906" i="12"/>
  <c r="T906" i="12"/>
  <c r="U906" i="12"/>
  <c r="V906" i="12"/>
  <c r="Z906" i="12"/>
  <c r="S906" i="12"/>
  <c r="W906" i="12"/>
  <c r="X906" i="12"/>
  <c r="Y906" i="12"/>
  <c r="AA906" i="12"/>
  <c r="R907" i="12"/>
  <c r="T907" i="12"/>
  <c r="U907" i="12"/>
  <c r="V907" i="12"/>
  <c r="Z907" i="12"/>
  <c r="S907" i="12"/>
  <c r="W907" i="12"/>
  <c r="X907" i="12"/>
  <c r="Y907" i="12"/>
  <c r="AA907" i="12"/>
  <c r="R908" i="12"/>
  <c r="T908" i="12"/>
  <c r="U908" i="12"/>
  <c r="V908" i="12"/>
  <c r="Z908" i="12"/>
  <c r="S908" i="12"/>
  <c r="W908" i="12"/>
  <c r="X908" i="12"/>
  <c r="Y908" i="12"/>
  <c r="AA908" i="12"/>
  <c r="R909" i="12"/>
  <c r="T909" i="12"/>
  <c r="U909" i="12"/>
  <c r="V909" i="12"/>
  <c r="Z909" i="12"/>
  <c r="S909" i="12"/>
  <c r="W909" i="12"/>
  <c r="X909" i="12"/>
  <c r="Y909" i="12"/>
  <c r="AA909" i="12"/>
  <c r="R910" i="12"/>
  <c r="T910" i="12"/>
  <c r="U910" i="12"/>
  <c r="V910" i="12"/>
  <c r="Z910" i="12"/>
  <c r="S910" i="12"/>
  <c r="W910" i="12"/>
  <c r="X910" i="12"/>
  <c r="Y910" i="12"/>
  <c r="AA910" i="12"/>
  <c r="R911" i="12"/>
  <c r="T911" i="12"/>
  <c r="U911" i="12"/>
  <c r="V911" i="12"/>
  <c r="Z911" i="12"/>
  <c r="S911" i="12"/>
  <c r="W911" i="12"/>
  <c r="X911" i="12"/>
  <c r="Y911" i="12"/>
  <c r="AA911" i="12"/>
  <c r="R912" i="12"/>
  <c r="T912" i="12"/>
  <c r="U912" i="12"/>
  <c r="V912" i="12"/>
  <c r="Z912" i="12"/>
  <c r="S912" i="12"/>
  <c r="W912" i="12"/>
  <c r="X912" i="12"/>
  <c r="Y912" i="12"/>
  <c r="AA912" i="12"/>
  <c r="R913" i="12"/>
  <c r="T913" i="12"/>
  <c r="U913" i="12"/>
  <c r="V913" i="12"/>
  <c r="Z913" i="12"/>
  <c r="S913" i="12"/>
  <c r="W913" i="12"/>
  <c r="X913" i="12"/>
  <c r="Y913" i="12"/>
  <c r="AA913" i="12"/>
  <c r="R914" i="12"/>
  <c r="T914" i="12"/>
  <c r="U914" i="12"/>
  <c r="V914" i="12"/>
  <c r="Z914" i="12"/>
  <c r="S914" i="12"/>
  <c r="W914" i="12"/>
  <c r="X914" i="12"/>
  <c r="Y914" i="12"/>
  <c r="AA914" i="12"/>
  <c r="R915" i="12"/>
  <c r="T915" i="12"/>
  <c r="U915" i="12"/>
  <c r="V915" i="12"/>
  <c r="Z915" i="12"/>
  <c r="S915" i="12"/>
  <c r="W915" i="12"/>
  <c r="X915" i="12"/>
  <c r="Y915" i="12"/>
  <c r="AA915" i="12"/>
  <c r="R916" i="12"/>
  <c r="T916" i="12"/>
  <c r="U916" i="12"/>
  <c r="V916" i="12"/>
  <c r="Z916" i="12"/>
  <c r="S916" i="12"/>
  <c r="W916" i="12"/>
  <c r="X916" i="12"/>
  <c r="Y916" i="12"/>
  <c r="AA916" i="12"/>
  <c r="R917" i="12"/>
  <c r="T917" i="12"/>
  <c r="U917" i="12"/>
  <c r="V917" i="12"/>
  <c r="Z917" i="12"/>
  <c r="S917" i="12"/>
  <c r="W917" i="12"/>
  <c r="X917" i="12"/>
  <c r="Y917" i="12"/>
  <c r="AA917" i="12"/>
  <c r="R918" i="12"/>
  <c r="T918" i="12"/>
  <c r="U918" i="12"/>
  <c r="V918" i="12"/>
  <c r="Z918" i="12"/>
  <c r="S918" i="12"/>
  <c r="W918" i="12"/>
  <c r="X918" i="12"/>
  <c r="Y918" i="12"/>
  <c r="AA918" i="12"/>
  <c r="R919" i="12"/>
  <c r="T919" i="12"/>
  <c r="U919" i="12"/>
  <c r="V919" i="12"/>
  <c r="Z919" i="12"/>
  <c r="S919" i="12"/>
  <c r="W919" i="12"/>
  <c r="X919" i="12"/>
  <c r="Y919" i="12"/>
  <c r="AA919" i="12"/>
  <c r="R920" i="12"/>
  <c r="T920" i="12"/>
  <c r="U920" i="12"/>
  <c r="V920" i="12"/>
  <c r="Z920" i="12"/>
  <c r="S920" i="12"/>
  <c r="W920" i="12"/>
  <c r="X920" i="12"/>
  <c r="Y920" i="12"/>
  <c r="AA920" i="12"/>
  <c r="R921" i="12"/>
  <c r="T921" i="12"/>
  <c r="U921" i="12"/>
  <c r="V921" i="12"/>
  <c r="Z921" i="12"/>
  <c r="S921" i="12"/>
  <c r="W921" i="12"/>
  <c r="X921" i="12"/>
  <c r="Y921" i="12"/>
  <c r="AA921" i="12"/>
  <c r="R922" i="12"/>
  <c r="T922" i="12"/>
  <c r="U922" i="12"/>
  <c r="V922" i="12"/>
  <c r="Z922" i="12"/>
  <c r="S922" i="12"/>
  <c r="W922" i="12"/>
  <c r="X922" i="12"/>
  <c r="Y922" i="12"/>
  <c r="AA922" i="12"/>
  <c r="R923" i="12"/>
  <c r="T923" i="12"/>
  <c r="U923" i="12"/>
  <c r="V923" i="12"/>
  <c r="Z923" i="12"/>
  <c r="S923" i="12"/>
  <c r="W923" i="12"/>
  <c r="X923" i="12"/>
  <c r="Y923" i="12"/>
  <c r="AA923" i="12"/>
  <c r="R924" i="12"/>
  <c r="T924" i="12"/>
  <c r="U924" i="12"/>
  <c r="V924" i="12"/>
  <c r="Z924" i="12"/>
  <c r="S924" i="12"/>
  <c r="W924" i="12"/>
  <c r="X924" i="12"/>
  <c r="Y924" i="12"/>
  <c r="AA924" i="12"/>
  <c r="R925" i="12"/>
  <c r="T925" i="12"/>
  <c r="U925" i="12"/>
  <c r="V925" i="12"/>
  <c r="Z925" i="12"/>
  <c r="S925" i="12"/>
  <c r="W925" i="12"/>
  <c r="X925" i="12"/>
  <c r="Y925" i="12"/>
  <c r="AA925" i="12"/>
  <c r="R926" i="12"/>
  <c r="T926" i="12"/>
  <c r="U926" i="12"/>
  <c r="V926" i="12"/>
  <c r="Z926" i="12"/>
  <c r="S926" i="12"/>
  <c r="W926" i="12"/>
  <c r="X926" i="12"/>
  <c r="Y926" i="12"/>
  <c r="AA926" i="12"/>
  <c r="R927" i="12"/>
  <c r="T927" i="12"/>
  <c r="U927" i="12"/>
  <c r="V927" i="12"/>
  <c r="Z927" i="12"/>
  <c r="S927" i="12"/>
  <c r="W927" i="12"/>
  <c r="X927" i="12"/>
  <c r="Y927" i="12"/>
  <c r="AA927" i="12"/>
  <c r="R928" i="12"/>
  <c r="T928" i="12"/>
  <c r="U928" i="12"/>
  <c r="V928" i="12"/>
  <c r="Z928" i="12"/>
  <c r="S928" i="12"/>
  <c r="W928" i="12"/>
  <c r="X928" i="12"/>
  <c r="Y928" i="12"/>
  <c r="AA928" i="12"/>
  <c r="R929" i="12"/>
  <c r="T929" i="12"/>
  <c r="U929" i="12"/>
  <c r="V929" i="12"/>
  <c r="Z929" i="12"/>
  <c r="S929" i="12"/>
  <c r="W929" i="12"/>
  <c r="X929" i="12"/>
  <c r="Y929" i="12"/>
  <c r="AA929" i="12"/>
  <c r="R930" i="12"/>
  <c r="T930" i="12"/>
  <c r="U930" i="12"/>
  <c r="V930" i="12"/>
  <c r="Z930" i="12"/>
  <c r="S930" i="12"/>
  <c r="W930" i="12"/>
  <c r="X930" i="12"/>
  <c r="Y930" i="12"/>
  <c r="AA930" i="12"/>
  <c r="R931" i="12"/>
  <c r="T931" i="12"/>
  <c r="U931" i="12"/>
  <c r="V931" i="12"/>
  <c r="Z931" i="12"/>
  <c r="S931" i="12"/>
  <c r="W931" i="12"/>
  <c r="X931" i="12"/>
  <c r="Y931" i="12"/>
  <c r="AA931" i="12"/>
  <c r="R932" i="12"/>
  <c r="T932" i="12"/>
  <c r="U932" i="12"/>
  <c r="V932" i="12"/>
  <c r="Z932" i="12"/>
  <c r="S932" i="12"/>
  <c r="W932" i="12"/>
  <c r="X932" i="12"/>
  <c r="Y932" i="12"/>
  <c r="AA932" i="12"/>
  <c r="R933" i="12"/>
  <c r="T933" i="12"/>
  <c r="U933" i="12"/>
  <c r="V933" i="12"/>
  <c r="Z933" i="12"/>
  <c r="S933" i="12"/>
  <c r="W933" i="12"/>
  <c r="X933" i="12"/>
  <c r="Y933" i="12"/>
  <c r="AA933" i="12"/>
  <c r="R934" i="12"/>
  <c r="T934" i="12"/>
  <c r="U934" i="12"/>
  <c r="V934" i="12"/>
  <c r="Z934" i="12"/>
  <c r="S934" i="12"/>
  <c r="W934" i="12"/>
  <c r="X934" i="12"/>
  <c r="Y934" i="12"/>
  <c r="AA934" i="12"/>
  <c r="R935" i="12"/>
  <c r="T935" i="12"/>
  <c r="U935" i="12"/>
  <c r="V935" i="12"/>
  <c r="Z935" i="12"/>
  <c r="S935" i="12"/>
  <c r="W935" i="12"/>
  <c r="X935" i="12"/>
  <c r="Y935" i="12"/>
  <c r="AA935" i="12"/>
  <c r="R936" i="12"/>
  <c r="T936" i="12"/>
  <c r="U936" i="12"/>
  <c r="V936" i="12"/>
  <c r="Z936" i="12"/>
  <c r="S936" i="12"/>
  <c r="W936" i="12"/>
  <c r="X936" i="12"/>
  <c r="Y936" i="12"/>
  <c r="AA936" i="12"/>
  <c r="R937" i="12"/>
  <c r="T937" i="12"/>
  <c r="U937" i="12"/>
  <c r="V937" i="12"/>
  <c r="Z937" i="12"/>
  <c r="S937" i="12"/>
  <c r="W937" i="12"/>
  <c r="X937" i="12"/>
  <c r="Y937" i="12"/>
  <c r="AA937" i="12"/>
  <c r="R938" i="12"/>
  <c r="T938" i="12"/>
  <c r="U938" i="12"/>
  <c r="V938" i="12"/>
  <c r="Z938" i="12"/>
  <c r="S938" i="12"/>
  <c r="W938" i="12"/>
  <c r="X938" i="12"/>
  <c r="Y938" i="12"/>
  <c r="AA938" i="12"/>
  <c r="R939" i="12"/>
  <c r="T939" i="12"/>
  <c r="U939" i="12"/>
  <c r="V939" i="12"/>
  <c r="Z939" i="12"/>
  <c r="S939" i="12"/>
  <c r="W939" i="12"/>
  <c r="X939" i="12"/>
  <c r="Y939" i="12"/>
  <c r="AA939" i="12"/>
  <c r="R940" i="12"/>
  <c r="T940" i="12"/>
  <c r="U940" i="12"/>
  <c r="V940" i="12"/>
  <c r="Z940" i="12"/>
  <c r="S940" i="12"/>
  <c r="W940" i="12"/>
  <c r="X940" i="12"/>
  <c r="Y940" i="12"/>
  <c r="AA940" i="12"/>
  <c r="R941" i="12"/>
  <c r="T941" i="12"/>
  <c r="U941" i="12"/>
  <c r="V941" i="12"/>
  <c r="Z941" i="12"/>
  <c r="S941" i="12"/>
  <c r="W941" i="12"/>
  <c r="X941" i="12"/>
  <c r="Y941" i="12"/>
  <c r="AA941" i="12"/>
  <c r="R942" i="12"/>
  <c r="T942" i="12"/>
  <c r="U942" i="12"/>
  <c r="V942" i="12"/>
  <c r="Z942" i="12"/>
  <c r="S942" i="12"/>
  <c r="W942" i="12"/>
  <c r="X942" i="12"/>
  <c r="Y942" i="12"/>
  <c r="AA942" i="12"/>
  <c r="R943" i="12"/>
  <c r="T943" i="12"/>
  <c r="U943" i="12"/>
  <c r="V943" i="12"/>
  <c r="Z943" i="12"/>
  <c r="S943" i="12"/>
  <c r="W943" i="12"/>
  <c r="X943" i="12"/>
  <c r="Y943" i="12"/>
  <c r="AA943" i="12"/>
  <c r="R944" i="12"/>
  <c r="T944" i="12"/>
  <c r="U944" i="12"/>
  <c r="V944" i="12"/>
  <c r="Z944" i="12"/>
  <c r="S944" i="12"/>
  <c r="W944" i="12"/>
  <c r="X944" i="12"/>
  <c r="Y944" i="12"/>
  <c r="AA944" i="12"/>
  <c r="R945" i="12"/>
  <c r="T945" i="12"/>
  <c r="U945" i="12"/>
  <c r="V945" i="12"/>
  <c r="Z945" i="12"/>
  <c r="S945" i="12"/>
  <c r="W945" i="12"/>
  <c r="X945" i="12"/>
  <c r="Y945" i="12"/>
  <c r="AA945" i="12"/>
  <c r="R946" i="12"/>
  <c r="T946" i="12"/>
  <c r="U946" i="12"/>
  <c r="V946" i="12"/>
  <c r="Z946" i="12"/>
  <c r="S946" i="12"/>
  <c r="W946" i="12"/>
  <c r="X946" i="12"/>
  <c r="Y946" i="12"/>
  <c r="AA946" i="12"/>
  <c r="R947" i="12"/>
  <c r="T947" i="12"/>
  <c r="U947" i="12"/>
  <c r="V947" i="12"/>
  <c r="Z947" i="12"/>
  <c r="S947" i="12"/>
  <c r="W947" i="12"/>
  <c r="X947" i="12"/>
  <c r="Y947" i="12"/>
  <c r="AA947" i="12"/>
  <c r="R948" i="12"/>
  <c r="T948" i="12"/>
  <c r="U948" i="12"/>
  <c r="V948" i="12"/>
  <c r="Z948" i="12"/>
  <c r="S948" i="12"/>
  <c r="W948" i="12"/>
  <c r="X948" i="12"/>
  <c r="Y948" i="12"/>
  <c r="AA948" i="12"/>
  <c r="R949" i="12"/>
  <c r="T949" i="12"/>
  <c r="U949" i="12"/>
  <c r="V949" i="12"/>
  <c r="Z949" i="12"/>
  <c r="S949" i="12"/>
  <c r="W949" i="12"/>
  <c r="X949" i="12"/>
  <c r="Y949" i="12"/>
  <c r="AA949" i="12"/>
  <c r="R950" i="12"/>
  <c r="T950" i="12"/>
  <c r="U950" i="12"/>
  <c r="V950" i="12"/>
  <c r="Z950" i="12"/>
  <c r="S950" i="12"/>
  <c r="W950" i="12"/>
  <c r="X950" i="12"/>
  <c r="Y950" i="12"/>
  <c r="AA950" i="12"/>
  <c r="R951" i="12"/>
  <c r="T951" i="12"/>
  <c r="U951" i="12"/>
  <c r="V951" i="12"/>
  <c r="Z951" i="12"/>
  <c r="S951" i="12"/>
  <c r="W951" i="12"/>
  <c r="X951" i="12"/>
  <c r="Y951" i="12"/>
  <c r="AA951" i="12"/>
  <c r="R952" i="12"/>
  <c r="T952" i="12"/>
  <c r="U952" i="12"/>
  <c r="V952" i="12"/>
  <c r="Z952" i="12"/>
  <c r="S952" i="12"/>
  <c r="W952" i="12"/>
  <c r="X952" i="12"/>
  <c r="Y952" i="12"/>
  <c r="AA952" i="12"/>
  <c r="R953" i="12"/>
  <c r="T953" i="12"/>
  <c r="U953" i="12"/>
  <c r="V953" i="12"/>
  <c r="Z953" i="12"/>
  <c r="S953" i="12"/>
  <c r="W953" i="12"/>
  <c r="X953" i="12"/>
  <c r="Y953" i="12"/>
  <c r="AA953" i="12"/>
  <c r="R954" i="12"/>
  <c r="T954" i="12"/>
  <c r="U954" i="12"/>
  <c r="V954" i="12"/>
  <c r="Z954" i="12"/>
  <c r="S954" i="12"/>
  <c r="W954" i="12"/>
  <c r="X954" i="12"/>
  <c r="Y954" i="12"/>
  <c r="AA954" i="12"/>
  <c r="R955" i="12"/>
  <c r="T955" i="12"/>
  <c r="U955" i="12"/>
  <c r="V955" i="12"/>
  <c r="Z955" i="12"/>
  <c r="S955" i="12"/>
  <c r="W955" i="12"/>
  <c r="X955" i="12"/>
  <c r="Y955" i="12"/>
  <c r="AA955" i="12"/>
  <c r="R956" i="12"/>
  <c r="T956" i="12"/>
  <c r="U956" i="12"/>
  <c r="V956" i="12"/>
  <c r="Z956" i="12"/>
  <c r="S956" i="12"/>
  <c r="W956" i="12"/>
  <c r="X956" i="12"/>
  <c r="Y956" i="12"/>
  <c r="AA956" i="12"/>
  <c r="R957" i="12"/>
  <c r="T957" i="12"/>
  <c r="U957" i="12"/>
  <c r="V957" i="12"/>
  <c r="Z957" i="12"/>
  <c r="S957" i="12"/>
  <c r="W957" i="12"/>
  <c r="X957" i="12"/>
  <c r="Y957" i="12"/>
  <c r="AA957" i="12"/>
  <c r="R958" i="12"/>
  <c r="T958" i="12"/>
  <c r="U958" i="12"/>
  <c r="V958" i="12"/>
  <c r="Z958" i="12"/>
  <c r="S958" i="12"/>
  <c r="W958" i="12"/>
  <c r="X958" i="12"/>
  <c r="Y958" i="12"/>
  <c r="AA958" i="12"/>
  <c r="R959" i="12"/>
  <c r="T959" i="12"/>
  <c r="U959" i="12"/>
  <c r="V959" i="12"/>
  <c r="Z959" i="12"/>
  <c r="S959" i="12"/>
  <c r="W959" i="12"/>
  <c r="X959" i="12"/>
  <c r="Y959" i="12"/>
  <c r="AA959" i="12"/>
  <c r="R960" i="12"/>
  <c r="T960" i="12"/>
  <c r="U960" i="12"/>
  <c r="V960" i="12"/>
  <c r="Z960" i="12"/>
  <c r="S960" i="12"/>
  <c r="W960" i="12"/>
  <c r="X960" i="12"/>
  <c r="Y960" i="12"/>
  <c r="AA960" i="12"/>
  <c r="R961" i="12"/>
  <c r="T961" i="12"/>
  <c r="U961" i="12"/>
  <c r="V961" i="12"/>
  <c r="Z961" i="12"/>
  <c r="S961" i="12"/>
  <c r="W961" i="12"/>
  <c r="X961" i="12"/>
  <c r="Y961" i="12"/>
  <c r="AA961" i="12"/>
  <c r="R962" i="12"/>
  <c r="T962" i="12"/>
  <c r="U962" i="12"/>
  <c r="V962" i="12"/>
  <c r="Z962" i="12"/>
  <c r="S962" i="12"/>
  <c r="W962" i="12"/>
  <c r="X962" i="12"/>
  <c r="Y962" i="12"/>
  <c r="AA962" i="12"/>
  <c r="R963" i="12"/>
  <c r="T963" i="12"/>
  <c r="U963" i="12"/>
  <c r="V963" i="12"/>
  <c r="Z963" i="12"/>
  <c r="S963" i="12"/>
  <c r="W963" i="12"/>
  <c r="X963" i="12"/>
  <c r="Y963" i="12"/>
  <c r="AA963" i="12"/>
  <c r="R964" i="12"/>
  <c r="T964" i="12"/>
  <c r="U964" i="12"/>
  <c r="V964" i="12"/>
  <c r="Z964" i="12"/>
  <c r="S964" i="12"/>
  <c r="W964" i="12"/>
  <c r="X964" i="12"/>
  <c r="Y964" i="12"/>
  <c r="AA964" i="12"/>
  <c r="R965" i="12"/>
  <c r="T965" i="12"/>
  <c r="U965" i="12"/>
  <c r="V965" i="12"/>
  <c r="Z965" i="12"/>
  <c r="S965" i="12"/>
  <c r="W965" i="12"/>
  <c r="X965" i="12"/>
  <c r="Y965" i="12"/>
  <c r="AA965" i="12"/>
  <c r="R966" i="12"/>
  <c r="T966" i="12"/>
  <c r="U966" i="12"/>
  <c r="V966" i="12"/>
  <c r="Z966" i="12"/>
  <c r="S966" i="12"/>
  <c r="W966" i="12"/>
  <c r="X966" i="12"/>
  <c r="Y966" i="12"/>
  <c r="AA966" i="12"/>
  <c r="R967" i="12"/>
  <c r="T967" i="12"/>
  <c r="U967" i="12"/>
  <c r="V967" i="12"/>
  <c r="Z967" i="12"/>
  <c r="S967" i="12"/>
  <c r="W967" i="12"/>
  <c r="X967" i="12"/>
  <c r="Y967" i="12"/>
  <c r="AA967" i="12"/>
  <c r="R968" i="12"/>
  <c r="T968" i="12"/>
  <c r="U968" i="12"/>
  <c r="V968" i="12"/>
  <c r="Z968" i="12"/>
  <c r="S968" i="12"/>
  <c r="W968" i="12"/>
  <c r="X968" i="12"/>
  <c r="Y968" i="12"/>
  <c r="AA968" i="12"/>
  <c r="R969" i="12"/>
  <c r="T969" i="12"/>
  <c r="U969" i="12"/>
  <c r="V969" i="12"/>
  <c r="Z969" i="12"/>
  <c r="S969" i="12"/>
  <c r="W969" i="12"/>
  <c r="X969" i="12"/>
  <c r="Y969" i="12"/>
  <c r="AA969" i="12"/>
  <c r="R970" i="12"/>
  <c r="T970" i="12"/>
  <c r="U970" i="12"/>
  <c r="V970" i="12"/>
  <c r="Z970" i="12"/>
  <c r="S970" i="12"/>
  <c r="W970" i="12"/>
  <c r="X970" i="12"/>
  <c r="Y970" i="12"/>
  <c r="AA970" i="12"/>
  <c r="R971" i="12"/>
  <c r="T971" i="12"/>
  <c r="U971" i="12"/>
  <c r="V971" i="12"/>
  <c r="Z971" i="12"/>
  <c r="S971" i="12"/>
  <c r="W971" i="12"/>
  <c r="X971" i="12"/>
  <c r="Y971" i="12"/>
  <c r="AA971" i="12"/>
  <c r="R972" i="12"/>
  <c r="T972" i="12"/>
  <c r="U972" i="12"/>
  <c r="V972" i="12"/>
  <c r="Z972" i="12"/>
  <c r="S972" i="12"/>
  <c r="W972" i="12"/>
  <c r="X972" i="12"/>
  <c r="Y972" i="12"/>
  <c r="AA972" i="12"/>
  <c r="R973" i="12"/>
  <c r="T973" i="12"/>
  <c r="U973" i="12"/>
  <c r="V973" i="12"/>
  <c r="Z973" i="12"/>
  <c r="S973" i="12"/>
  <c r="W973" i="12"/>
  <c r="X973" i="12"/>
  <c r="Y973" i="12"/>
  <c r="AA973" i="12"/>
  <c r="R974" i="12"/>
  <c r="T974" i="12"/>
  <c r="U974" i="12"/>
  <c r="V974" i="12"/>
  <c r="Z974" i="12"/>
  <c r="S974" i="12"/>
  <c r="W974" i="12"/>
  <c r="X974" i="12"/>
  <c r="Y974" i="12"/>
  <c r="AA974" i="12"/>
  <c r="R975" i="12"/>
  <c r="T975" i="12"/>
  <c r="U975" i="12"/>
  <c r="V975" i="12"/>
  <c r="Z975" i="12"/>
  <c r="S975" i="12"/>
  <c r="W975" i="12"/>
  <c r="X975" i="12"/>
  <c r="Y975" i="12"/>
  <c r="AA975" i="12"/>
  <c r="R976" i="12"/>
  <c r="T976" i="12"/>
  <c r="U976" i="12"/>
  <c r="V976" i="12"/>
  <c r="Z976" i="12"/>
  <c r="S976" i="12"/>
  <c r="W976" i="12"/>
  <c r="X976" i="12"/>
  <c r="Y976" i="12"/>
  <c r="AA976" i="12"/>
  <c r="R977" i="12"/>
  <c r="T977" i="12"/>
  <c r="U977" i="12"/>
  <c r="V977" i="12"/>
  <c r="Z977" i="12"/>
  <c r="S977" i="12"/>
  <c r="W977" i="12"/>
  <c r="X977" i="12"/>
  <c r="Y977" i="12"/>
  <c r="AA977" i="12"/>
  <c r="R978" i="12"/>
  <c r="T978" i="12"/>
  <c r="U978" i="12"/>
  <c r="V978" i="12"/>
  <c r="Z978" i="12"/>
  <c r="S978" i="12"/>
  <c r="W978" i="12"/>
  <c r="X978" i="12"/>
  <c r="Y978" i="12"/>
  <c r="AA978" i="12"/>
  <c r="R979" i="12"/>
  <c r="T979" i="12"/>
  <c r="U979" i="12"/>
  <c r="V979" i="12"/>
  <c r="Z979" i="12"/>
  <c r="S979" i="12"/>
  <c r="W979" i="12"/>
  <c r="X979" i="12"/>
  <c r="Y979" i="12"/>
  <c r="AA979" i="12"/>
  <c r="R980" i="12"/>
  <c r="T980" i="12"/>
  <c r="U980" i="12"/>
  <c r="V980" i="12"/>
  <c r="Z980" i="12"/>
  <c r="S980" i="12"/>
  <c r="W980" i="12"/>
  <c r="X980" i="12"/>
  <c r="Y980" i="12"/>
  <c r="AA980" i="12"/>
  <c r="R981" i="12"/>
  <c r="T981" i="12"/>
  <c r="U981" i="12"/>
  <c r="V981" i="12"/>
  <c r="Z981" i="12"/>
  <c r="S981" i="12"/>
  <c r="W981" i="12"/>
  <c r="X981" i="12"/>
  <c r="Y981" i="12"/>
  <c r="AA981" i="12"/>
  <c r="R982" i="12"/>
  <c r="T982" i="12"/>
  <c r="U982" i="12"/>
  <c r="V982" i="12"/>
  <c r="Z982" i="12"/>
  <c r="S982" i="12"/>
  <c r="W982" i="12"/>
  <c r="X982" i="12"/>
  <c r="Y982" i="12"/>
  <c r="AA982" i="12"/>
  <c r="R983" i="12"/>
  <c r="T983" i="12"/>
  <c r="U983" i="12"/>
  <c r="V983" i="12"/>
  <c r="Z983" i="12"/>
  <c r="S983" i="12"/>
  <c r="W983" i="12"/>
  <c r="X983" i="12"/>
  <c r="Y983" i="12"/>
  <c r="AA983" i="12"/>
  <c r="R984" i="12"/>
  <c r="T984" i="12"/>
  <c r="U984" i="12"/>
  <c r="V984" i="12"/>
  <c r="Z984" i="12"/>
  <c r="S984" i="12"/>
  <c r="W984" i="12"/>
  <c r="X984" i="12"/>
  <c r="Y984" i="12"/>
  <c r="AA984" i="12"/>
  <c r="R985" i="12"/>
  <c r="T985" i="12"/>
  <c r="U985" i="12"/>
  <c r="V985" i="12"/>
  <c r="Z985" i="12"/>
  <c r="S985" i="12"/>
  <c r="W985" i="12"/>
  <c r="X985" i="12"/>
  <c r="Y985" i="12"/>
  <c r="AA985" i="12"/>
  <c r="R986" i="12"/>
  <c r="T986" i="12"/>
  <c r="U986" i="12"/>
  <c r="V986" i="12"/>
  <c r="Z986" i="12"/>
  <c r="S986" i="12"/>
  <c r="W986" i="12"/>
  <c r="X986" i="12"/>
  <c r="Y986" i="12"/>
  <c r="AA986" i="12"/>
  <c r="R987" i="12"/>
  <c r="T987" i="12"/>
  <c r="U987" i="12"/>
  <c r="V987" i="12"/>
  <c r="Z987" i="12"/>
  <c r="S987" i="12"/>
  <c r="W987" i="12"/>
  <c r="X987" i="12"/>
  <c r="Y987" i="12"/>
  <c r="AA987" i="12"/>
  <c r="R988" i="12"/>
  <c r="T988" i="12"/>
  <c r="U988" i="12"/>
  <c r="V988" i="12"/>
  <c r="Z988" i="12"/>
  <c r="S988" i="12"/>
  <c r="W988" i="12"/>
  <c r="X988" i="12"/>
  <c r="Y988" i="12"/>
  <c r="AA988" i="12"/>
  <c r="R989" i="12"/>
  <c r="T989" i="12"/>
  <c r="U989" i="12"/>
  <c r="V989" i="12"/>
  <c r="Z989" i="12"/>
  <c r="S989" i="12"/>
  <c r="W989" i="12"/>
  <c r="X989" i="12"/>
  <c r="Y989" i="12"/>
  <c r="AA989" i="12"/>
  <c r="R990" i="12"/>
  <c r="T990" i="12"/>
  <c r="U990" i="12"/>
  <c r="V990" i="12"/>
  <c r="Z990" i="12"/>
  <c r="S990" i="12"/>
  <c r="W990" i="12"/>
  <c r="X990" i="12"/>
  <c r="Y990" i="12"/>
  <c r="AA990" i="12"/>
  <c r="R991" i="12"/>
  <c r="T991" i="12"/>
  <c r="U991" i="12"/>
  <c r="V991" i="12"/>
  <c r="Z991" i="12"/>
  <c r="S991" i="12"/>
  <c r="W991" i="12"/>
  <c r="X991" i="12"/>
  <c r="Y991" i="12"/>
  <c r="AA991" i="12"/>
  <c r="R992" i="12"/>
  <c r="T992" i="12"/>
  <c r="U992" i="12"/>
  <c r="V992" i="12"/>
  <c r="Z992" i="12"/>
  <c r="S992" i="12"/>
  <c r="W992" i="12"/>
  <c r="X992" i="12"/>
  <c r="Y992" i="12"/>
  <c r="AA992" i="12"/>
  <c r="R993" i="12"/>
  <c r="T993" i="12"/>
  <c r="U993" i="12"/>
  <c r="V993" i="12"/>
  <c r="Z993" i="12"/>
  <c r="S993" i="12"/>
  <c r="W993" i="12"/>
  <c r="X993" i="12"/>
  <c r="Y993" i="12"/>
  <c r="AA993" i="12"/>
  <c r="R994" i="12"/>
  <c r="T994" i="12"/>
  <c r="U994" i="12"/>
  <c r="V994" i="12"/>
  <c r="Z994" i="12"/>
  <c r="S994" i="12"/>
  <c r="W994" i="12"/>
  <c r="X994" i="12"/>
  <c r="Y994" i="12"/>
  <c r="AA994" i="12"/>
  <c r="R995" i="12"/>
  <c r="T995" i="12"/>
  <c r="U995" i="12"/>
  <c r="V995" i="12"/>
  <c r="Z995" i="12"/>
  <c r="S995" i="12"/>
  <c r="W995" i="12"/>
  <c r="X995" i="12"/>
  <c r="Y995" i="12"/>
  <c r="AA995" i="12"/>
  <c r="R996" i="12"/>
  <c r="T996" i="12"/>
  <c r="U996" i="12"/>
  <c r="V996" i="12"/>
  <c r="Z996" i="12"/>
  <c r="S996" i="12"/>
  <c r="W996" i="12"/>
  <c r="X996" i="12"/>
  <c r="Y996" i="12"/>
  <c r="AA996" i="12"/>
  <c r="R997" i="12"/>
  <c r="T997" i="12"/>
  <c r="U997" i="12"/>
  <c r="V997" i="12"/>
  <c r="Z997" i="12"/>
  <c r="S997" i="12"/>
  <c r="W997" i="12"/>
  <c r="X997" i="12"/>
  <c r="Y997" i="12"/>
  <c r="AA997" i="12"/>
  <c r="R998" i="12"/>
  <c r="T998" i="12"/>
  <c r="U998" i="12"/>
  <c r="V998" i="12"/>
  <c r="Z998" i="12"/>
  <c r="S998" i="12"/>
  <c r="W998" i="12"/>
  <c r="X998" i="12"/>
  <c r="Y998" i="12"/>
  <c r="AA998" i="12"/>
  <c r="R999" i="12"/>
  <c r="T999" i="12"/>
  <c r="U999" i="12"/>
  <c r="V999" i="12"/>
  <c r="Z999" i="12"/>
  <c r="S999" i="12"/>
  <c r="W999" i="12"/>
  <c r="X999" i="12"/>
  <c r="Y999" i="12"/>
  <c r="AA999" i="12"/>
  <c r="R1000" i="12"/>
  <c r="T1000" i="12"/>
  <c r="U1000" i="12"/>
  <c r="V1000" i="12"/>
  <c r="Z1000" i="12"/>
  <c r="S1000" i="12"/>
  <c r="W1000" i="12"/>
  <c r="X1000" i="12"/>
  <c r="Y1000" i="12"/>
  <c r="AA1000" i="12"/>
  <c r="R1001" i="12"/>
  <c r="T1001" i="12"/>
  <c r="U1001" i="12"/>
  <c r="V1001" i="12"/>
  <c r="Z1001" i="12"/>
  <c r="S1001" i="12"/>
  <c r="W1001" i="12"/>
  <c r="X1001" i="12"/>
  <c r="Y1001" i="12"/>
  <c r="AA1001" i="12"/>
  <c r="R1002" i="12"/>
  <c r="T1002" i="12"/>
  <c r="U1002" i="12"/>
  <c r="V1002" i="12"/>
  <c r="Z1002" i="12"/>
  <c r="S1002" i="12"/>
  <c r="W1002" i="12"/>
  <c r="X1002" i="12"/>
  <c r="Y1002" i="12"/>
  <c r="AA1002" i="12"/>
  <c r="R1003" i="12"/>
  <c r="T1003" i="12"/>
  <c r="U1003" i="12"/>
  <c r="V1003" i="12"/>
  <c r="Z1003" i="12"/>
  <c r="S1003" i="12"/>
  <c r="W1003" i="12"/>
  <c r="X1003" i="12"/>
  <c r="Y1003" i="12"/>
  <c r="AA1003" i="12"/>
  <c r="R1004" i="12"/>
  <c r="T1004" i="12"/>
  <c r="U1004" i="12"/>
  <c r="V1004" i="12"/>
  <c r="Z1004" i="12"/>
  <c r="S1004" i="12"/>
  <c r="W1004" i="12"/>
  <c r="X1004" i="12"/>
  <c r="Y1004" i="12"/>
  <c r="AA1004" i="12"/>
  <c r="R1005" i="12"/>
  <c r="T1005" i="12"/>
  <c r="U1005" i="12"/>
  <c r="V1005" i="12"/>
  <c r="Z1005" i="12"/>
  <c r="S1005" i="12"/>
  <c r="W1005" i="12"/>
  <c r="X1005" i="12"/>
  <c r="Y1005" i="12"/>
  <c r="AA1005" i="12"/>
  <c r="R1006" i="12"/>
  <c r="T1006" i="12"/>
  <c r="U1006" i="12"/>
  <c r="V1006" i="12"/>
  <c r="Z1006" i="12"/>
  <c r="S1006" i="12"/>
  <c r="W1006" i="12"/>
  <c r="X1006" i="12"/>
  <c r="Y1006" i="12"/>
  <c r="AA1006" i="12"/>
  <c r="R1007" i="12"/>
  <c r="T1007" i="12"/>
  <c r="U1007" i="12"/>
  <c r="V1007" i="12"/>
  <c r="Z1007" i="12"/>
  <c r="S1007" i="12"/>
  <c r="W1007" i="12"/>
  <c r="X1007" i="12"/>
  <c r="Y1007" i="12"/>
  <c r="AA1007" i="12"/>
  <c r="R1008" i="12"/>
  <c r="T1008" i="12"/>
  <c r="U1008" i="12"/>
  <c r="V1008" i="12"/>
  <c r="Z1008" i="12"/>
  <c r="S1008" i="12"/>
  <c r="W1008" i="12"/>
  <c r="X1008" i="12"/>
  <c r="Y1008" i="12"/>
  <c r="AA1008" i="12"/>
  <c r="R1009" i="12"/>
  <c r="T1009" i="12"/>
  <c r="U1009" i="12"/>
  <c r="V1009" i="12"/>
  <c r="Z1009" i="12"/>
  <c r="S1009" i="12"/>
  <c r="W1009" i="12"/>
  <c r="X1009" i="12"/>
  <c r="Y1009" i="12"/>
  <c r="AA1009" i="12"/>
  <c r="R1010" i="12"/>
  <c r="T1010" i="12"/>
  <c r="U1010" i="12"/>
  <c r="V1010" i="12"/>
  <c r="Z1010" i="12"/>
  <c r="S1010" i="12"/>
  <c r="W1010" i="12"/>
  <c r="X1010" i="12"/>
  <c r="Y1010" i="12"/>
  <c r="AA1010" i="12"/>
  <c r="R1011" i="12"/>
  <c r="T1011" i="12"/>
  <c r="U1011" i="12"/>
  <c r="V1011" i="12"/>
  <c r="Z1011" i="12"/>
  <c r="S1011" i="12"/>
  <c r="W1011" i="12"/>
  <c r="X1011" i="12"/>
  <c r="Y1011" i="12"/>
  <c r="AA1011" i="12"/>
  <c r="R1012" i="12"/>
  <c r="T1012" i="12"/>
  <c r="U1012" i="12"/>
  <c r="V1012" i="12"/>
  <c r="Z1012" i="12"/>
  <c r="S1012" i="12"/>
  <c r="W1012" i="12"/>
  <c r="X1012" i="12"/>
  <c r="Y1012" i="12"/>
  <c r="AA1012" i="12"/>
  <c r="R1013" i="12"/>
  <c r="T1013" i="12"/>
  <c r="U1013" i="12"/>
  <c r="V1013" i="12"/>
  <c r="Z1013" i="12"/>
  <c r="S1013" i="12"/>
  <c r="W1013" i="12"/>
  <c r="X1013" i="12"/>
  <c r="Y1013" i="12"/>
  <c r="AA1013" i="12"/>
  <c r="R1014" i="12"/>
  <c r="T1014" i="12"/>
  <c r="U1014" i="12"/>
  <c r="V1014" i="12"/>
  <c r="Z1014" i="12"/>
  <c r="S1014" i="12"/>
  <c r="W1014" i="12"/>
  <c r="X1014" i="12"/>
  <c r="Y1014" i="12"/>
  <c r="AA1014" i="12"/>
  <c r="R1015" i="12"/>
  <c r="T1015" i="12"/>
  <c r="U1015" i="12"/>
  <c r="V1015" i="12"/>
  <c r="Z1015" i="12"/>
  <c r="S1015" i="12"/>
  <c r="W1015" i="12"/>
  <c r="X1015" i="12"/>
  <c r="Y1015" i="12"/>
  <c r="AA1015" i="12"/>
  <c r="R1016" i="12"/>
  <c r="T1016" i="12"/>
  <c r="U1016" i="12"/>
  <c r="V1016" i="12"/>
  <c r="Z1016" i="12"/>
  <c r="S1016" i="12"/>
  <c r="W1016" i="12"/>
  <c r="X1016" i="12"/>
  <c r="Y1016" i="12"/>
  <c r="AA1016" i="12"/>
  <c r="R1017" i="12"/>
  <c r="T1017" i="12"/>
  <c r="U1017" i="12"/>
  <c r="V1017" i="12"/>
  <c r="Z1017" i="12"/>
  <c r="S1017" i="12"/>
  <c r="W1017" i="12"/>
  <c r="X1017" i="12"/>
  <c r="Y1017" i="12"/>
  <c r="AA1017" i="12"/>
  <c r="R1018" i="12"/>
  <c r="T1018" i="12"/>
  <c r="U1018" i="12"/>
  <c r="V1018" i="12"/>
  <c r="Z1018" i="12"/>
  <c r="S1018" i="12"/>
  <c r="W1018" i="12"/>
  <c r="X1018" i="12"/>
  <c r="Y1018" i="12"/>
  <c r="AA1018" i="12"/>
  <c r="R1019" i="12"/>
  <c r="T1019" i="12"/>
  <c r="U1019" i="12"/>
  <c r="V1019" i="12"/>
  <c r="Z1019" i="12"/>
  <c r="S1019" i="12"/>
  <c r="W1019" i="12"/>
  <c r="X1019" i="12"/>
  <c r="Y1019" i="12"/>
  <c r="AA1019" i="12"/>
  <c r="R1020" i="12"/>
  <c r="T1020" i="12"/>
  <c r="U1020" i="12"/>
  <c r="V1020" i="12"/>
  <c r="Z1020" i="12"/>
  <c r="S1020" i="12"/>
  <c r="W1020" i="12"/>
  <c r="X1020" i="12"/>
  <c r="Y1020" i="12"/>
  <c r="AA1020" i="12"/>
  <c r="R1021" i="12"/>
  <c r="T1021" i="12"/>
  <c r="U1021" i="12"/>
  <c r="V1021" i="12"/>
  <c r="Z1021" i="12"/>
  <c r="S1021" i="12"/>
  <c r="W1021" i="12"/>
  <c r="X1021" i="12"/>
  <c r="Y1021" i="12"/>
  <c r="AA1021" i="12"/>
  <c r="R1022" i="12"/>
  <c r="T1022" i="12"/>
  <c r="U1022" i="12"/>
  <c r="V1022" i="12"/>
  <c r="Z1022" i="12"/>
  <c r="S1022" i="12"/>
  <c r="W1022" i="12"/>
  <c r="X1022" i="12"/>
  <c r="Y1022" i="12"/>
  <c r="AA1022" i="12"/>
  <c r="R1023" i="12"/>
  <c r="T1023" i="12"/>
  <c r="U1023" i="12"/>
  <c r="V1023" i="12"/>
  <c r="Z1023" i="12"/>
  <c r="S1023" i="12"/>
  <c r="W1023" i="12"/>
  <c r="X1023" i="12"/>
  <c r="Y1023" i="12"/>
  <c r="AA1023" i="12"/>
  <c r="R1024" i="12"/>
  <c r="T1024" i="12"/>
  <c r="U1024" i="12"/>
  <c r="V1024" i="12"/>
  <c r="Z1024" i="12"/>
  <c r="S1024" i="12"/>
  <c r="W1024" i="12"/>
  <c r="X1024" i="12"/>
  <c r="Y1024" i="12"/>
  <c r="AA1024" i="12"/>
  <c r="R1025" i="12"/>
  <c r="T1025" i="12"/>
  <c r="U1025" i="12"/>
  <c r="V1025" i="12"/>
  <c r="Z1025" i="12"/>
  <c r="S1025" i="12"/>
  <c r="W1025" i="12"/>
  <c r="X1025" i="12"/>
  <c r="Y1025" i="12"/>
  <c r="AA1025" i="12"/>
  <c r="R1026" i="12"/>
  <c r="T1026" i="12"/>
  <c r="U1026" i="12"/>
  <c r="V1026" i="12"/>
  <c r="Z1026" i="12"/>
  <c r="S1026" i="12"/>
  <c r="W1026" i="12"/>
  <c r="X1026" i="12"/>
  <c r="Y1026" i="12"/>
  <c r="AA1026" i="12"/>
  <c r="R1027" i="12"/>
  <c r="T1027" i="12"/>
  <c r="U1027" i="12"/>
  <c r="V1027" i="12"/>
  <c r="Z1027" i="12"/>
  <c r="S1027" i="12"/>
  <c r="W1027" i="12"/>
  <c r="X1027" i="12"/>
  <c r="Y1027" i="12"/>
  <c r="AA1027" i="12"/>
  <c r="R1028" i="12"/>
  <c r="T1028" i="12"/>
  <c r="U1028" i="12"/>
  <c r="V1028" i="12"/>
  <c r="Z1028" i="12"/>
  <c r="S1028" i="12"/>
  <c r="W1028" i="12"/>
  <c r="X1028" i="12"/>
  <c r="Y1028" i="12"/>
  <c r="AA1028" i="12"/>
  <c r="R1029" i="12"/>
  <c r="T1029" i="12"/>
  <c r="U1029" i="12"/>
  <c r="V1029" i="12"/>
  <c r="Z1029" i="12"/>
  <c r="S1029" i="12"/>
  <c r="W1029" i="12"/>
  <c r="X1029" i="12"/>
  <c r="Y1029" i="12"/>
  <c r="AA1029" i="12"/>
  <c r="R1030" i="12"/>
  <c r="T1030" i="12"/>
  <c r="U1030" i="12"/>
  <c r="V1030" i="12"/>
  <c r="Z1030" i="12"/>
  <c r="S1030" i="12"/>
  <c r="W1030" i="12"/>
  <c r="X1030" i="12"/>
  <c r="Y1030" i="12"/>
  <c r="AA1030" i="12"/>
  <c r="R1031" i="12"/>
  <c r="T1031" i="12"/>
  <c r="U1031" i="12"/>
  <c r="V1031" i="12"/>
  <c r="Z1031" i="12"/>
  <c r="S1031" i="12"/>
  <c r="W1031" i="12"/>
  <c r="X1031" i="12"/>
  <c r="Y1031" i="12"/>
  <c r="AA1031" i="12"/>
  <c r="R1032" i="12"/>
  <c r="T1032" i="12"/>
  <c r="U1032" i="12"/>
  <c r="V1032" i="12"/>
  <c r="Z1032" i="12"/>
  <c r="S1032" i="12"/>
  <c r="W1032" i="12"/>
  <c r="X1032" i="12"/>
  <c r="Y1032" i="12"/>
  <c r="AA1032" i="12"/>
  <c r="R1033" i="12"/>
  <c r="T1033" i="12"/>
  <c r="U1033" i="12"/>
  <c r="V1033" i="12"/>
  <c r="Z1033" i="12"/>
  <c r="S1033" i="12"/>
  <c r="W1033" i="12"/>
  <c r="X1033" i="12"/>
  <c r="Y1033" i="12"/>
  <c r="AA1033" i="12"/>
  <c r="R1034" i="12"/>
  <c r="T1034" i="12"/>
  <c r="U1034" i="12"/>
  <c r="V1034" i="12"/>
  <c r="Z1034" i="12"/>
  <c r="S1034" i="12"/>
  <c r="W1034" i="12"/>
  <c r="X1034" i="12"/>
  <c r="Y1034" i="12"/>
  <c r="AA1034" i="12"/>
  <c r="R1035" i="12"/>
  <c r="T1035" i="12"/>
  <c r="U1035" i="12"/>
  <c r="V1035" i="12"/>
  <c r="Z1035" i="12"/>
  <c r="S1035" i="12"/>
  <c r="W1035" i="12"/>
  <c r="X1035" i="12"/>
  <c r="Y1035" i="12"/>
  <c r="AA1035" i="12"/>
  <c r="R1036" i="12"/>
  <c r="T1036" i="12"/>
  <c r="U1036" i="12"/>
  <c r="V1036" i="12"/>
  <c r="Z1036" i="12"/>
  <c r="S1036" i="12"/>
  <c r="W1036" i="12"/>
  <c r="X1036" i="12"/>
  <c r="Y1036" i="12"/>
  <c r="AA1036" i="12"/>
  <c r="R1037" i="12"/>
  <c r="T1037" i="12"/>
  <c r="U1037" i="12"/>
  <c r="V1037" i="12"/>
  <c r="Z1037" i="12"/>
  <c r="S1037" i="12"/>
  <c r="W1037" i="12"/>
  <c r="X1037" i="12"/>
  <c r="Y1037" i="12"/>
  <c r="AA1037" i="12"/>
  <c r="R1038" i="12"/>
  <c r="T1038" i="12"/>
  <c r="U1038" i="12"/>
  <c r="V1038" i="12"/>
  <c r="Z1038" i="12"/>
  <c r="S1038" i="12"/>
  <c r="W1038" i="12"/>
  <c r="X1038" i="12"/>
  <c r="Y1038" i="12"/>
  <c r="AA1038" i="12"/>
  <c r="R1039" i="12"/>
  <c r="T1039" i="12"/>
  <c r="U1039" i="12"/>
  <c r="V1039" i="12"/>
  <c r="Z1039" i="12"/>
  <c r="S1039" i="12"/>
  <c r="W1039" i="12"/>
  <c r="X1039" i="12"/>
  <c r="Y1039" i="12"/>
  <c r="AA1039" i="12"/>
  <c r="R1040" i="12"/>
  <c r="T1040" i="12"/>
  <c r="U1040" i="12"/>
  <c r="V1040" i="12"/>
  <c r="Z1040" i="12"/>
  <c r="S1040" i="12"/>
  <c r="W1040" i="12"/>
  <c r="X1040" i="12"/>
  <c r="Y1040" i="12"/>
  <c r="AA1040" i="12"/>
  <c r="R1041" i="12"/>
  <c r="T1041" i="12"/>
  <c r="U1041" i="12"/>
  <c r="V1041" i="12"/>
  <c r="Z1041" i="12"/>
  <c r="S1041" i="12"/>
  <c r="W1041" i="12"/>
  <c r="X1041" i="12"/>
  <c r="Y1041" i="12"/>
  <c r="AA1041" i="12"/>
  <c r="R1042" i="12"/>
  <c r="T1042" i="12"/>
  <c r="U1042" i="12"/>
  <c r="V1042" i="12"/>
  <c r="Z1042" i="12"/>
  <c r="S1042" i="12"/>
  <c r="W1042" i="12"/>
  <c r="X1042" i="12"/>
  <c r="Y1042" i="12"/>
  <c r="AA1042" i="12"/>
  <c r="R1043" i="12"/>
  <c r="T1043" i="12"/>
  <c r="U1043" i="12"/>
  <c r="V1043" i="12"/>
  <c r="Z1043" i="12"/>
  <c r="S1043" i="12"/>
  <c r="W1043" i="12"/>
  <c r="X1043" i="12"/>
  <c r="Y1043" i="12"/>
  <c r="AA1043" i="12"/>
  <c r="R1044" i="12"/>
  <c r="T1044" i="12"/>
  <c r="U1044" i="12"/>
  <c r="V1044" i="12"/>
  <c r="Z1044" i="12"/>
  <c r="S1044" i="12"/>
  <c r="W1044" i="12"/>
  <c r="X1044" i="12"/>
  <c r="Y1044" i="12"/>
  <c r="AA1044" i="12"/>
  <c r="R1045" i="12"/>
  <c r="T1045" i="12"/>
  <c r="U1045" i="12"/>
  <c r="V1045" i="12"/>
  <c r="Z1045" i="12"/>
  <c r="S1045" i="12"/>
  <c r="W1045" i="12"/>
  <c r="X1045" i="12"/>
  <c r="Y1045" i="12"/>
  <c r="AA1045" i="12"/>
  <c r="R1046" i="12"/>
  <c r="T1046" i="12"/>
  <c r="U1046" i="12"/>
  <c r="V1046" i="12"/>
  <c r="Z1046" i="12"/>
  <c r="S1046" i="12"/>
  <c r="W1046" i="12"/>
  <c r="X1046" i="12"/>
  <c r="Y1046" i="12"/>
  <c r="AA1046" i="12"/>
  <c r="R1047" i="12"/>
  <c r="T1047" i="12"/>
  <c r="U1047" i="12"/>
  <c r="V1047" i="12"/>
  <c r="Z1047" i="12"/>
  <c r="S1047" i="12"/>
  <c r="W1047" i="12"/>
  <c r="X1047" i="12"/>
  <c r="Y1047" i="12"/>
  <c r="AA1047" i="12"/>
  <c r="R1048" i="12"/>
  <c r="T1048" i="12"/>
  <c r="U1048" i="12"/>
  <c r="V1048" i="12"/>
  <c r="Z1048" i="12"/>
  <c r="S1048" i="12"/>
  <c r="W1048" i="12"/>
  <c r="X1048" i="12"/>
  <c r="Y1048" i="12"/>
  <c r="AA1048" i="12"/>
  <c r="R1049" i="12"/>
  <c r="T1049" i="12"/>
  <c r="U1049" i="12"/>
  <c r="V1049" i="12"/>
  <c r="Z1049" i="12"/>
  <c r="S1049" i="12"/>
  <c r="W1049" i="12"/>
  <c r="X1049" i="12"/>
  <c r="Y1049" i="12"/>
  <c r="AA1049" i="12"/>
  <c r="R1050" i="12"/>
  <c r="T1050" i="12"/>
  <c r="U1050" i="12"/>
  <c r="V1050" i="12"/>
  <c r="Z1050" i="12"/>
  <c r="S1050" i="12"/>
  <c r="W1050" i="12"/>
  <c r="X1050" i="12"/>
  <c r="Y1050" i="12"/>
  <c r="AA1050" i="12"/>
  <c r="R1051" i="12"/>
  <c r="T1051" i="12"/>
  <c r="U1051" i="12"/>
  <c r="V1051" i="12"/>
  <c r="Z1051" i="12"/>
  <c r="S1051" i="12"/>
  <c r="W1051" i="12"/>
  <c r="X1051" i="12"/>
  <c r="Y1051" i="12"/>
  <c r="AA1051" i="12"/>
  <c r="R1052" i="12"/>
  <c r="T1052" i="12"/>
  <c r="U1052" i="12"/>
  <c r="V1052" i="12"/>
  <c r="Z1052" i="12"/>
  <c r="S1052" i="12"/>
  <c r="W1052" i="12"/>
  <c r="X1052" i="12"/>
  <c r="Y1052" i="12"/>
  <c r="AA1052" i="12"/>
  <c r="R1053" i="12"/>
  <c r="T1053" i="12"/>
  <c r="U1053" i="12"/>
  <c r="V1053" i="12"/>
  <c r="Z1053" i="12"/>
  <c r="S1053" i="12"/>
  <c r="W1053" i="12"/>
  <c r="X1053" i="12"/>
  <c r="Y1053" i="12"/>
  <c r="AA1053" i="12"/>
  <c r="R1054" i="12"/>
  <c r="T1054" i="12"/>
  <c r="U1054" i="12"/>
  <c r="V1054" i="12"/>
  <c r="Z1054" i="12"/>
  <c r="S1054" i="12"/>
  <c r="W1054" i="12"/>
  <c r="X1054" i="12"/>
  <c r="Y1054" i="12"/>
  <c r="AA1054" i="12"/>
  <c r="R1055" i="12"/>
  <c r="T1055" i="12"/>
  <c r="U1055" i="12"/>
  <c r="V1055" i="12"/>
  <c r="Z1055" i="12"/>
  <c r="S1055" i="12"/>
  <c r="W1055" i="12"/>
  <c r="X1055" i="12"/>
  <c r="Y1055" i="12"/>
  <c r="AA1055" i="12"/>
  <c r="R1056" i="12"/>
  <c r="T1056" i="12"/>
  <c r="U1056" i="12"/>
  <c r="V1056" i="12"/>
  <c r="Z1056" i="12"/>
  <c r="S1056" i="12"/>
  <c r="W1056" i="12"/>
  <c r="X1056" i="12"/>
  <c r="Y1056" i="12"/>
  <c r="AA1056" i="12"/>
  <c r="R1057" i="12"/>
  <c r="T1057" i="12"/>
  <c r="U1057" i="12"/>
  <c r="V1057" i="12"/>
  <c r="Z1057" i="12"/>
  <c r="S1057" i="12"/>
  <c r="W1057" i="12"/>
  <c r="X1057" i="12"/>
  <c r="Y1057" i="12"/>
  <c r="AA1057" i="12"/>
  <c r="R1058" i="12"/>
  <c r="T1058" i="12"/>
  <c r="U1058" i="12"/>
  <c r="V1058" i="12"/>
  <c r="Z1058" i="12"/>
  <c r="S1058" i="12"/>
  <c r="W1058" i="12"/>
  <c r="X1058" i="12"/>
  <c r="Y1058" i="12"/>
  <c r="AA1058" i="12"/>
  <c r="R1059" i="12"/>
  <c r="T1059" i="12"/>
  <c r="U1059" i="12"/>
  <c r="V1059" i="12"/>
  <c r="Z1059" i="12"/>
  <c r="S1059" i="12"/>
  <c r="W1059" i="12"/>
  <c r="X1059" i="12"/>
  <c r="Y1059" i="12"/>
  <c r="AA1059" i="12"/>
  <c r="R1060" i="12"/>
  <c r="T1060" i="12"/>
  <c r="U1060" i="12"/>
  <c r="V1060" i="12"/>
  <c r="Z1060" i="12"/>
  <c r="S1060" i="12"/>
  <c r="W1060" i="12"/>
  <c r="X1060" i="12"/>
  <c r="Y1060" i="12"/>
  <c r="AA1060" i="12"/>
  <c r="R1061" i="12"/>
  <c r="T1061" i="12"/>
  <c r="U1061" i="12"/>
  <c r="V1061" i="12"/>
  <c r="Z1061" i="12"/>
  <c r="S1061" i="12"/>
  <c r="W1061" i="12"/>
  <c r="X1061" i="12"/>
  <c r="Y1061" i="12"/>
  <c r="AA1061" i="12"/>
  <c r="R1062" i="12"/>
  <c r="T1062" i="12"/>
  <c r="U1062" i="12"/>
  <c r="V1062" i="12"/>
  <c r="Z1062" i="12"/>
  <c r="S1062" i="12"/>
  <c r="W1062" i="12"/>
  <c r="X1062" i="12"/>
  <c r="Y1062" i="12"/>
  <c r="AA1062" i="12"/>
  <c r="R1063" i="12"/>
  <c r="T1063" i="12"/>
  <c r="U1063" i="12"/>
  <c r="V1063" i="12"/>
  <c r="Z1063" i="12"/>
  <c r="S1063" i="12"/>
  <c r="W1063" i="12"/>
  <c r="X1063" i="12"/>
  <c r="Y1063" i="12"/>
  <c r="AA1063" i="12"/>
  <c r="R1064" i="12"/>
  <c r="T1064" i="12"/>
  <c r="U1064" i="12"/>
  <c r="V1064" i="12"/>
  <c r="Z1064" i="12"/>
  <c r="S1064" i="12"/>
  <c r="W1064" i="12"/>
  <c r="X1064" i="12"/>
  <c r="Y1064" i="12"/>
  <c r="AA1064" i="12"/>
  <c r="R1065" i="12"/>
  <c r="T1065" i="12"/>
  <c r="U1065" i="12"/>
  <c r="V1065" i="12"/>
  <c r="Z1065" i="12"/>
  <c r="S1065" i="12"/>
  <c r="W1065" i="12"/>
  <c r="X1065" i="12"/>
  <c r="Y1065" i="12"/>
  <c r="AA1065" i="12"/>
  <c r="R1066" i="12"/>
  <c r="T1066" i="12"/>
  <c r="U1066" i="12"/>
  <c r="V1066" i="12"/>
  <c r="Z1066" i="12"/>
  <c r="S1066" i="12"/>
  <c r="W1066" i="12"/>
  <c r="X1066" i="12"/>
  <c r="Y1066" i="12"/>
  <c r="AA1066" i="12"/>
  <c r="R1067" i="12"/>
  <c r="T1067" i="12"/>
  <c r="U1067" i="12"/>
  <c r="V1067" i="12"/>
  <c r="Z1067" i="12"/>
  <c r="S1067" i="12"/>
  <c r="W1067" i="12"/>
  <c r="X1067" i="12"/>
  <c r="Y1067" i="12"/>
  <c r="AA1067" i="12"/>
  <c r="R1068" i="12"/>
  <c r="T1068" i="12"/>
  <c r="U1068" i="12"/>
  <c r="V1068" i="12"/>
  <c r="Z1068" i="12"/>
  <c r="S1068" i="12"/>
  <c r="W1068" i="12"/>
  <c r="X1068" i="12"/>
  <c r="Y1068" i="12"/>
  <c r="AA1068" i="12"/>
  <c r="R1069" i="12"/>
  <c r="T1069" i="12"/>
  <c r="U1069" i="12"/>
  <c r="V1069" i="12"/>
  <c r="Z1069" i="12"/>
  <c r="S1069" i="12"/>
  <c r="W1069" i="12"/>
  <c r="X1069" i="12"/>
  <c r="Y1069" i="12"/>
  <c r="AA1069" i="12"/>
  <c r="R1070" i="12"/>
  <c r="T1070" i="12"/>
  <c r="U1070" i="12"/>
  <c r="V1070" i="12"/>
  <c r="Z1070" i="12"/>
  <c r="S1070" i="12"/>
  <c r="W1070" i="12"/>
  <c r="X1070" i="12"/>
  <c r="Y1070" i="12"/>
  <c r="AA1070" i="12"/>
  <c r="R1071" i="12"/>
  <c r="T1071" i="12"/>
  <c r="U1071" i="12"/>
  <c r="V1071" i="12"/>
  <c r="Z1071" i="12"/>
  <c r="S1071" i="12"/>
  <c r="W1071" i="12"/>
  <c r="X1071" i="12"/>
  <c r="Y1071" i="12"/>
  <c r="AA1071" i="12"/>
  <c r="R1072" i="12"/>
  <c r="T1072" i="12"/>
  <c r="U1072" i="12"/>
  <c r="V1072" i="12"/>
  <c r="Z1072" i="12"/>
  <c r="S1072" i="12"/>
  <c r="W1072" i="12"/>
  <c r="X1072" i="12"/>
  <c r="Y1072" i="12"/>
  <c r="AA1072" i="12"/>
  <c r="R1073" i="12"/>
  <c r="T1073" i="12"/>
  <c r="U1073" i="12"/>
  <c r="V1073" i="12"/>
  <c r="Z1073" i="12"/>
  <c r="S1073" i="12"/>
  <c r="W1073" i="12"/>
  <c r="X1073" i="12"/>
  <c r="Y1073" i="12"/>
  <c r="AA1073" i="12"/>
  <c r="R1074" i="12"/>
  <c r="T1074" i="12"/>
  <c r="U1074" i="12"/>
  <c r="V1074" i="12"/>
  <c r="Z1074" i="12"/>
  <c r="S1074" i="12"/>
  <c r="W1074" i="12"/>
  <c r="X1074" i="12"/>
  <c r="Y1074" i="12"/>
  <c r="AA1074" i="12"/>
  <c r="R1075" i="12"/>
  <c r="T1075" i="12"/>
  <c r="U1075" i="12"/>
  <c r="V1075" i="12"/>
  <c r="Z1075" i="12"/>
  <c r="S1075" i="12"/>
  <c r="W1075" i="12"/>
  <c r="X1075" i="12"/>
  <c r="Y1075" i="12"/>
  <c r="AA1075" i="12"/>
  <c r="R1076" i="12"/>
  <c r="T1076" i="12"/>
  <c r="U1076" i="12"/>
  <c r="V1076" i="12"/>
  <c r="Z1076" i="12"/>
  <c r="S1076" i="12"/>
  <c r="W1076" i="12"/>
  <c r="X1076" i="12"/>
  <c r="Y1076" i="12"/>
  <c r="AA1076" i="12"/>
  <c r="R1077" i="12"/>
  <c r="T1077" i="12"/>
  <c r="U1077" i="12"/>
  <c r="V1077" i="12"/>
  <c r="Z1077" i="12"/>
  <c r="S1077" i="12"/>
  <c r="W1077" i="12"/>
  <c r="X1077" i="12"/>
  <c r="Y1077" i="12"/>
  <c r="AA1077" i="12"/>
  <c r="R1078" i="12"/>
  <c r="T1078" i="12"/>
  <c r="U1078" i="12"/>
  <c r="V1078" i="12"/>
  <c r="Z1078" i="12"/>
  <c r="S1078" i="12"/>
  <c r="W1078" i="12"/>
  <c r="X1078" i="12"/>
  <c r="Y1078" i="12"/>
  <c r="AA1078" i="12"/>
  <c r="R1079" i="12"/>
  <c r="T1079" i="12"/>
  <c r="U1079" i="12"/>
  <c r="V1079" i="12"/>
  <c r="Z1079" i="12"/>
  <c r="S1079" i="12"/>
  <c r="W1079" i="12"/>
  <c r="X1079" i="12"/>
  <c r="Y1079" i="12"/>
  <c r="AA1079" i="12"/>
  <c r="R1080" i="12"/>
  <c r="T1080" i="12"/>
  <c r="U1080" i="12"/>
  <c r="V1080" i="12"/>
  <c r="Z1080" i="12"/>
  <c r="S1080" i="12"/>
  <c r="W1080" i="12"/>
  <c r="X1080" i="12"/>
  <c r="Y1080" i="12"/>
  <c r="AA1080" i="12"/>
  <c r="R1081" i="12"/>
  <c r="T1081" i="12"/>
  <c r="U1081" i="12"/>
  <c r="V1081" i="12"/>
  <c r="Z1081" i="12"/>
  <c r="S1081" i="12"/>
  <c r="W1081" i="12"/>
  <c r="X1081" i="12"/>
  <c r="Y1081" i="12"/>
  <c r="AA1081" i="12"/>
  <c r="R1082" i="12"/>
  <c r="T1082" i="12"/>
  <c r="U1082" i="12"/>
  <c r="V1082" i="12"/>
  <c r="Z1082" i="12"/>
  <c r="S1082" i="12"/>
  <c r="W1082" i="12"/>
  <c r="X1082" i="12"/>
  <c r="Y1082" i="12"/>
  <c r="AA1082" i="12"/>
  <c r="R1083" i="12"/>
  <c r="T1083" i="12"/>
  <c r="U1083" i="12"/>
  <c r="V1083" i="12"/>
  <c r="Z1083" i="12"/>
  <c r="S1083" i="12"/>
  <c r="W1083" i="12"/>
  <c r="X1083" i="12"/>
  <c r="Y1083" i="12"/>
  <c r="AA1083" i="12"/>
  <c r="R1084" i="12"/>
  <c r="T1084" i="12"/>
  <c r="U1084" i="12"/>
  <c r="V1084" i="12"/>
  <c r="Z1084" i="12"/>
  <c r="S1084" i="12"/>
  <c r="W1084" i="12"/>
  <c r="X1084" i="12"/>
  <c r="Y1084" i="12"/>
  <c r="AA1084" i="12"/>
  <c r="R1085" i="12"/>
  <c r="T1085" i="12"/>
  <c r="U1085" i="12"/>
  <c r="V1085" i="12"/>
  <c r="Z1085" i="12"/>
  <c r="S1085" i="12"/>
  <c r="W1085" i="12"/>
  <c r="X1085" i="12"/>
  <c r="Y1085" i="12"/>
  <c r="AA1085" i="12"/>
  <c r="R1086" i="12"/>
  <c r="T1086" i="12"/>
  <c r="U1086" i="12"/>
  <c r="V1086" i="12"/>
  <c r="Z1086" i="12"/>
  <c r="S1086" i="12"/>
  <c r="W1086" i="12"/>
  <c r="X1086" i="12"/>
  <c r="Y1086" i="12"/>
  <c r="AA1086" i="12"/>
  <c r="R1087" i="12"/>
  <c r="T1087" i="12"/>
  <c r="U1087" i="12"/>
  <c r="V1087" i="12"/>
  <c r="Z1087" i="12"/>
  <c r="S1087" i="12"/>
  <c r="W1087" i="12"/>
  <c r="X1087" i="12"/>
  <c r="Y1087" i="12"/>
  <c r="AA1087" i="12"/>
  <c r="R1088" i="12"/>
  <c r="T1088" i="12"/>
  <c r="U1088" i="12"/>
  <c r="V1088" i="12"/>
  <c r="Z1088" i="12"/>
  <c r="S1088" i="12"/>
  <c r="W1088" i="12"/>
  <c r="X1088" i="12"/>
  <c r="Y1088" i="12"/>
  <c r="AA1088" i="12"/>
  <c r="R1089" i="12"/>
  <c r="T1089" i="12"/>
  <c r="U1089" i="12"/>
  <c r="V1089" i="12"/>
  <c r="Z1089" i="12"/>
  <c r="S1089" i="12"/>
  <c r="W1089" i="12"/>
  <c r="X1089" i="12"/>
  <c r="Y1089" i="12"/>
  <c r="AA1089" i="12"/>
  <c r="R1090" i="12"/>
  <c r="T1090" i="12"/>
  <c r="U1090" i="12"/>
  <c r="V1090" i="12"/>
  <c r="Z1090" i="12"/>
  <c r="S1090" i="12"/>
  <c r="W1090" i="12"/>
  <c r="X1090" i="12"/>
  <c r="Y1090" i="12"/>
  <c r="AA1090" i="12"/>
  <c r="R1091" i="12"/>
  <c r="T1091" i="12"/>
  <c r="U1091" i="12"/>
  <c r="V1091" i="12"/>
  <c r="Z1091" i="12"/>
  <c r="S1091" i="12"/>
  <c r="W1091" i="12"/>
  <c r="X1091" i="12"/>
  <c r="Y1091" i="12"/>
  <c r="AA1091" i="12"/>
  <c r="R1092" i="12"/>
  <c r="T1092" i="12"/>
  <c r="U1092" i="12"/>
  <c r="V1092" i="12"/>
  <c r="Z1092" i="12"/>
  <c r="S1092" i="12"/>
  <c r="W1092" i="12"/>
  <c r="X1092" i="12"/>
  <c r="Y1092" i="12"/>
  <c r="AA1092" i="12"/>
  <c r="R1093" i="12"/>
  <c r="T1093" i="12"/>
  <c r="U1093" i="12"/>
  <c r="V1093" i="12"/>
  <c r="Z1093" i="12"/>
  <c r="S1093" i="12"/>
  <c r="W1093" i="12"/>
  <c r="X1093" i="12"/>
  <c r="Y1093" i="12"/>
  <c r="AA1093" i="12"/>
  <c r="R1094" i="12"/>
  <c r="T1094" i="12"/>
  <c r="U1094" i="12"/>
  <c r="V1094" i="12"/>
  <c r="Z1094" i="12"/>
  <c r="S1094" i="12"/>
  <c r="W1094" i="12"/>
  <c r="X1094" i="12"/>
  <c r="Y1094" i="12"/>
  <c r="AA1094" i="12"/>
  <c r="R1095" i="12"/>
  <c r="T1095" i="12"/>
  <c r="U1095" i="12"/>
  <c r="V1095" i="12"/>
  <c r="Z1095" i="12"/>
  <c r="S1095" i="12"/>
  <c r="W1095" i="12"/>
  <c r="X1095" i="12"/>
  <c r="Y1095" i="12"/>
  <c r="AA1095" i="12"/>
  <c r="R1096" i="12"/>
  <c r="T1096" i="12"/>
  <c r="U1096" i="12"/>
  <c r="V1096" i="12"/>
  <c r="Z1096" i="12"/>
  <c r="S1096" i="12"/>
  <c r="W1096" i="12"/>
  <c r="X1096" i="12"/>
  <c r="Y1096" i="12"/>
  <c r="AA1096" i="12"/>
  <c r="R1097" i="12"/>
  <c r="T1097" i="12"/>
  <c r="U1097" i="12"/>
  <c r="V1097" i="12"/>
  <c r="Z1097" i="12"/>
  <c r="S1097" i="12"/>
  <c r="W1097" i="12"/>
  <c r="X1097" i="12"/>
  <c r="Y1097" i="12"/>
  <c r="AA1097" i="12"/>
  <c r="R1098" i="12"/>
  <c r="T1098" i="12"/>
  <c r="U1098" i="12"/>
  <c r="V1098" i="12"/>
  <c r="Z1098" i="12"/>
  <c r="S1098" i="12"/>
  <c r="W1098" i="12"/>
  <c r="X1098" i="12"/>
  <c r="Y1098" i="12"/>
  <c r="AA1098" i="12"/>
  <c r="R1099" i="12"/>
  <c r="T1099" i="12"/>
  <c r="U1099" i="12"/>
  <c r="V1099" i="12"/>
  <c r="Z1099" i="12"/>
  <c r="S1099" i="12"/>
  <c r="W1099" i="12"/>
  <c r="X1099" i="12"/>
  <c r="Y1099" i="12"/>
  <c r="AA1099" i="12"/>
  <c r="R1100" i="12"/>
  <c r="T1100" i="12"/>
  <c r="U1100" i="12"/>
  <c r="V1100" i="12"/>
  <c r="Z1100" i="12"/>
  <c r="S1100" i="12"/>
  <c r="W1100" i="12"/>
  <c r="X1100" i="12"/>
  <c r="Y1100" i="12"/>
  <c r="AA1100" i="12"/>
  <c r="R1101" i="12"/>
  <c r="T1101" i="12"/>
  <c r="U1101" i="12"/>
  <c r="V1101" i="12"/>
  <c r="Z1101" i="12"/>
  <c r="S1101" i="12"/>
  <c r="W1101" i="12"/>
  <c r="X1101" i="12"/>
  <c r="Y1101" i="12"/>
  <c r="AA1101" i="12"/>
  <c r="R1102" i="12"/>
  <c r="T1102" i="12"/>
  <c r="U1102" i="12"/>
  <c r="V1102" i="12"/>
  <c r="Z1102" i="12"/>
  <c r="S1102" i="12"/>
  <c r="W1102" i="12"/>
  <c r="X1102" i="12"/>
  <c r="Y1102" i="12"/>
  <c r="AA1102" i="12"/>
  <c r="R1103" i="12"/>
  <c r="T1103" i="12"/>
  <c r="U1103" i="12"/>
  <c r="V1103" i="12"/>
  <c r="Z1103" i="12"/>
  <c r="S1103" i="12"/>
  <c r="W1103" i="12"/>
  <c r="X1103" i="12"/>
  <c r="Y1103" i="12"/>
  <c r="AA1103" i="12"/>
  <c r="R1104" i="12"/>
  <c r="T1104" i="12"/>
  <c r="U1104" i="12"/>
  <c r="V1104" i="12"/>
  <c r="Z1104" i="12"/>
  <c r="S1104" i="12"/>
  <c r="W1104" i="12"/>
  <c r="X1104" i="12"/>
  <c r="Y1104" i="12"/>
  <c r="AA1104" i="12"/>
  <c r="R1105" i="12"/>
  <c r="T1105" i="12"/>
  <c r="U1105" i="12"/>
  <c r="V1105" i="12"/>
  <c r="Z1105" i="12"/>
  <c r="S1105" i="12"/>
  <c r="W1105" i="12"/>
  <c r="X1105" i="12"/>
  <c r="Y1105" i="12"/>
  <c r="AA1105" i="12"/>
  <c r="R1106" i="12"/>
  <c r="T1106" i="12"/>
  <c r="U1106" i="12"/>
  <c r="V1106" i="12"/>
  <c r="Z1106" i="12"/>
  <c r="S1106" i="12"/>
  <c r="W1106" i="12"/>
  <c r="X1106" i="12"/>
  <c r="Y1106" i="12"/>
  <c r="AA1106" i="12"/>
  <c r="R1107" i="12"/>
  <c r="T1107" i="12"/>
  <c r="U1107" i="12"/>
  <c r="V1107" i="12"/>
  <c r="Z1107" i="12"/>
  <c r="S1107" i="12"/>
  <c r="W1107" i="12"/>
  <c r="X1107" i="12"/>
  <c r="Y1107" i="12"/>
  <c r="AA1107" i="12"/>
  <c r="R1108" i="12"/>
  <c r="T1108" i="12"/>
  <c r="U1108" i="12"/>
  <c r="V1108" i="12"/>
  <c r="Z1108" i="12"/>
  <c r="S1108" i="12"/>
  <c r="W1108" i="12"/>
  <c r="X1108" i="12"/>
  <c r="Y1108" i="12"/>
  <c r="AA1108" i="12"/>
  <c r="R1109" i="12"/>
  <c r="T1109" i="12"/>
  <c r="U1109" i="12"/>
  <c r="V1109" i="12"/>
  <c r="Z1109" i="12"/>
  <c r="S1109" i="12"/>
  <c r="W1109" i="12"/>
  <c r="X1109" i="12"/>
  <c r="Y1109" i="12"/>
  <c r="AA1109" i="12"/>
  <c r="R1110" i="12"/>
  <c r="T1110" i="12"/>
  <c r="U1110" i="12"/>
  <c r="V1110" i="12"/>
  <c r="Z1110" i="12"/>
  <c r="S1110" i="12"/>
  <c r="W1110" i="12"/>
  <c r="X1110" i="12"/>
  <c r="Y1110" i="12"/>
  <c r="AA1110" i="12"/>
  <c r="R1111" i="12"/>
  <c r="T1111" i="12"/>
  <c r="U1111" i="12"/>
  <c r="V1111" i="12"/>
  <c r="Z1111" i="12"/>
  <c r="S1111" i="12"/>
  <c r="W1111" i="12"/>
  <c r="X1111" i="12"/>
  <c r="Y1111" i="12"/>
  <c r="AA1111" i="12"/>
  <c r="R1112" i="12"/>
  <c r="T1112" i="12"/>
  <c r="U1112" i="12"/>
  <c r="V1112" i="12"/>
  <c r="Z1112" i="12"/>
  <c r="S1112" i="12"/>
  <c r="W1112" i="12"/>
  <c r="X1112" i="12"/>
  <c r="Y1112" i="12"/>
  <c r="AA1112" i="12"/>
  <c r="R1113" i="12"/>
  <c r="T1113" i="12"/>
  <c r="U1113" i="12"/>
  <c r="V1113" i="12"/>
  <c r="Z1113" i="12"/>
  <c r="S1113" i="12"/>
  <c r="W1113" i="12"/>
  <c r="X1113" i="12"/>
  <c r="Y1113" i="12"/>
  <c r="AA1113" i="12"/>
  <c r="R1114" i="12"/>
  <c r="T1114" i="12"/>
  <c r="U1114" i="12"/>
  <c r="V1114" i="12"/>
  <c r="Z1114" i="12"/>
  <c r="S1114" i="12"/>
  <c r="W1114" i="12"/>
  <c r="X1114" i="12"/>
  <c r="Y1114" i="12"/>
  <c r="AA1114" i="12"/>
  <c r="R1115" i="12"/>
  <c r="T1115" i="12"/>
  <c r="U1115" i="12"/>
  <c r="V1115" i="12"/>
  <c r="Z1115" i="12"/>
  <c r="S1115" i="12"/>
  <c r="W1115" i="12"/>
  <c r="X1115" i="12"/>
  <c r="Y1115" i="12"/>
  <c r="AA1115" i="12"/>
  <c r="R1116" i="12"/>
  <c r="T1116" i="12"/>
  <c r="U1116" i="12"/>
  <c r="V1116" i="12"/>
  <c r="Z1116" i="12"/>
  <c r="S1116" i="12"/>
  <c r="W1116" i="12"/>
  <c r="X1116" i="12"/>
  <c r="Y1116" i="12"/>
  <c r="AA1116" i="12"/>
  <c r="R1117" i="12"/>
  <c r="T1117" i="12"/>
  <c r="U1117" i="12"/>
  <c r="V1117" i="12"/>
  <c r="Z1117" i="12"/>
  <c r="S1117" i="12"/>
  <c r="W1117" i="12"/>
  <c r="X1117" i="12"/>
  <c r="Y1117" i="12"/>
  <c r="AA1117" i="12"/>
  <c r="R1118" i="12"/>
  <c r="T1118" i="12"/>
  <c r="U1118" i="12"/>
  <c r="V1118" i="12"/>
  <c r="Z1118" i="12"/>
  <c r="S1118" i="12"/>
  <c r="W1118" i="12"/>
  <c r="X1118" i="12"/>
  <c r="Y1118" i="12"/>
  <c r="AA1118" i="12"/>
  <c r="R1119" i="12"/>
  <c r="T1119" i="12"/>
  <c r="U1119" i="12"/>
  <c r="V1119" i="12"/>
  <c r="Z1119" i="12"/>
  <c r="S1119" i="12"/>
  <c r="W1119" i="12"/>
  <c r="X1119" i="12"/>
  <c r="Y1119" i="12"/>
  <c r="AA1119" i="12"/>
  <c r="R1120" i="12"/>
  <c r="T1120" i="12"/>
  <c r="U1120" i="12"/>
  <c r="V1120" i="12"/>
  <c r="Z1120" i="12"/>
  <c r="S1120" i="12"/>
  <c r="W1120" i="12"/>
  <c r="X1120" i="12"/>
  <c r="Y1120" i="12"/>
  <c r="AA1120" i="12"/>
  <c r="R1121" i="12"/>
  <c r="T1121" i="12"/>
  <c r="U1121" i="12"/>
  <c r="V1121" i="12"/>
  <c r="Z1121" i="12"/>
  <c r="S1121" i="12"/>
  <c r="W1121" i="12"/>
  <c r="X1121" i="12"/>
  <c r="Y1121" i="12"/>
  <c r="AA1121" i="12"/>
  <c r="R1122" i="12"/>
  <c r="T1122" i="12"/>
  <c r="U1122" i="12"/>
  <c r="V1122" i="12"/>
  <c r="Z1122" i="12"/>
  <c r="S1122" i="12"/>
  <c r="W1122" i="12"/>
  <c r="X1122" i="12"/>
  <c r="Y1122" i="12"/>
  <c r="AA1122" i="12"/>
  <c r="R1123" i="12"/>
  <c r="T1123" i="12"/>
  <c r="U1123" i="12"/>
  <c r="V1123" i="12"/>
  <c r="Z1123" i="12"/>
  <c r="S1123" i="12"/>
  <c r="W1123" i="12"/>
  <c r="X1123" i="12"/>
  <c r="Y1123" i="12"/>
  <c r="AA1123" i="12"/>
  <c r="R1124" i="12"/>
  <c r="T1124" i="12"/>
  <c r="U1124" i="12"/>
  <c r="V1124" i="12"/>
  <c r="Z1124" i="12"/>
  <c r="S1124" i="12"/>
  <c r="W1124" i="12"/>
  <c r="X1124" i="12"/>
  <c r="Y1124" i="12"/>
  <c r="AA1124" i="12"/>
  <c r="R1125" i="12"/>
  <c r="T1125" i="12"/>
  <c r="U1125" i="12"/>
  <c r="V1125" i="12"/>
  <c r="Z1125" i="12"/>
  <c r="S1125" i="12"/>
  <c r="W1125" i="12"/>
  <c r="X1125" i="12"/>
  <c r="Y1125" i="12"/>
  <c r="AA1125" i="12"/>
  <c r="R1126" i="12"/>
  <c r="T1126" i="12"/>
  <c r="U1126" i="12"/>
  <c r="V1126" i="12"/>
  <c r="Z1126" i="12"/>
  <c r="S1126" i="12"/>
  <c r="W1126" i="12"/>
  <c r="X1126" i="12"/>
  <c r="Y1126" i="12"/>
  <c r="AA1126" i="12"/>
  <c r="R1127" i="12"/>
  <c r="T1127" i="12"/>
  <c r="U1127" i="12"/>
  <c r="V1127" i="12"/>
  <c r="Z1127" i="12"/>
  <c r="S1127" i="12"/>
  <c r="W1127" i="12"/>
  <c r="X1127" i="12"/>
  <c r="Y1127" i="12"/>
  <c r="AA1127" i="12"/>
  <c r="R1128" i="12"/>
  <c r="T1128" i="12"/>
  <c r="U1128" i="12"/>
  <c r="V1128" i="12"/>
  <c r="Z1128" i="12"/>
  <c r="S1128" i="12"/>
  <c r="W1128" i="12"/>
  <c r="X1128" i="12"/>
  <c r="Y1128" i="12"/>
  <c r="AA1128" i="12"/>
  <c r="R1129" i="12"/>
  <c r="T1129" i="12"/>
  <c r="U1129" i="12"/>
  <c r="V1129" i="12"/>
  <c r="Z1129" i="12"/>
  <c r="S1129" i="12"/>
  <c r="W1129" i="12"/>
  <c r="X1129" i="12"/>
  <c r="Y1129" i="12"/>
  <c r="AA1129" i="12"/>
  <c r="R1130" i="12"/>
  <c r="T1130" i="12"/>
  <c r="U1130" i="12"/>
  <c r="V1130" i="12"/>
  <c r="Z1130" i="12"/>
  <c r="S1130" i="12"/>
  <c r="W1130" i="12"/>
  <c r="X1130" i="12"/>
  <c r="Y1130" i="12"/>
  <c r="AA1130" i="12"/>
  <c r="R1131" i="12"/>
  <c r="T1131" i="12"/>
  <c r="U1131" i="12"/>
  <c r="V1131" i="12"/>
  <c r="Z1131" i="12"/>
  <c r="S1131" i="12"/>
  <c r="W1131" i="12"/>
  <c r="X1131" i="12"/>
  <c r="Y1131" i="12"/>
  <c r="AA1131" i="12"/>
  <c r="R1132" i="12"/>
  <c r="T1132" i="12"/>
  <c r="U1132" i="12"/>
  <c r="V1132" i="12"/>
  <c r="Z1132" i="12"/>
  <c r="S1132" i="12"/>
  <c r="W1132" i="12"/>
  <c r="X1132" i="12"/>
  <c r="Y1132" i="12"/>
  <c r="AA1132" i="12"/>
  <c r="R1133" i="12"/>
  <c r="T1133" i="12"/>
  <c r="U1133" i="12"/>
  <c r="V1133" i="12"/>
  <c r="Z1133" i="12"/>
  <c r="S1133" i="12"/>
  <c r="W1133" i="12"/>
  <c r="X1133" i="12"/>
  <c r="Y1133" i="12"/>
  <c r="AA1133" i="12"/>
  <c r="R1134" i="12"/>
  <c r="T1134" i="12"/>
  <c r="U1134" i="12"/>
  <c r="V1134" i="12"/>
  <c r="Z1134" i="12"/>
  <c r="S1134" i="12"/>
  <c r="W1134" i="12"/>
  <c r="X1134" i="12"/>
  <c r="Y1134" i="12"/>
  <c r="AA1134" i="12"/>
  <c r="R1135" i="12"/>
  <c r="T1135" i="12"/>
  <c r="U1135" i="12"/>
  <c r="V1135" i="12"/>
  <c r="Z1135" i="12"/>
  <c r="S1135" i="12"/>
  <c r="W1135" i="12"/>
  <c r="X1135" i="12"/>
  <c r="Y1135" i="12"/>
  <c r="AA1135" i="12"/>
  <c r="R1136" i="12"/>
  <c r="T1136" i="12"/>
  <c r="U1136" i="12"/>
  <c r="V1136" i="12"/>
  <c r="Z1136" i="12"/>
  <c r="S1136" i="12"/>
  <c r="W1136" i="12"/>
  <c r="X1136" i="12"/>
  <c r="Y1136" i="12"/>
  <c r="AA1136" i="12"/>
  <c r="R1137" i="12"/>
  <c r="T1137" i="12"/>
  <c r="U1137" i="12"/>
  <c r="V1137" i="12"/>
  <c r="Z1137" i="12"/>
  <c r="S1137" i="12"/>
  <c r="W1137" i="12"/>
  <c r="X1137" i="12"/>
  <c r="Y1137" i="12"/>
  <c r="AA1137" i="12"/>
  <c r="R1138" i="12"/>
  <c r="T1138" i="12"/>
  <c r="U1138" i="12"/>
  <c r="V1138" i="12"/>
  <c r="Z1138" i="12"/>
  <c r="S1138" i="12"/>
  <c r="W1138" i="12"/>
  <c r="X1138" i="12"/>
  <c r="Y1138" i="12"/>
  <c r="AA1138" i="12"/>
  <c r="R1139" i="12"/>
  <c r="T1139" i="12"/>
  <c r="U1139" i="12"/>
  <c r="V1139" i="12"/>
  <c r="Z1139" i="12"/>
  <c r="S1139" i="12"/>
  <c r="W1139" i="12"/>
  <c r="X1139" i="12"/>
  <c r="Y1139" i="12"/>
  <c r="AA1139" i="12"/>
  <c r="R1140" i="12"/>
  <c r="T1140" i="12"/>
  <c r="U1140" i="12"/>
  <c r="V1140" i="12"/>
  <c r="Z1140" i="12"/>
  <c r="S1140" i="12"/>
  <c r="W1140" i="12"/>
  <c r="X1140" i="12"/>
  <c r="Y1140" i="12"/>
  <c r="AA1140" i="12"/>
  <c r="R1141" i="12"/>
  <c r="T1141" i="12"/>
  <c r="U1141" i="12"/>
  <c r="V1141" i="12"/>
  <c r="Z1141" i="12"/>
  <c r="S1141" i="12"/>
  <c r="W1141" i="12"/>
  <c r="X1141" i="12"/>
  <c r="Y1141" i="12"/>
  <c r="AA1141" i="12"/>
  <c r="R1142" i="12"/>
  <c r="T1142" i="12"/>
  <c r="U1142" i="12"/>
  <c r="V1142" i="12"/>
  <c r="Z1142" i="12"/>
  <c r="S1142" i="12"/>
  <c r="W1142" i="12"/>
  <c r="X1142" i="12"/>
  <c r="Y1142" i="12"/>
  <c r="AA1142" i="12"/>
  <c r="R1143" i="12"/>
  <c r="T1143" i="12"/>
  <c r="U1143" i="12"/>
  <c r="V1143" i="12"/>
  <c r="Z1143" i="12"/>
  <c r="S1143" i="12"/>
  <c r="W1143" i="12"/>
  <c r="X1143" i="12"/>
  <c r="Y1143" i="12"/>
  <c r="AA1143" i="12"/>
  <c r="R1144" i="12"/>
  <c r="T1144" i="12"/>
  <c r="U1144" i="12"/>
  <c r="V1144" i="12"/>
  <c r="Z1144" i="12"/>
  <c r="S1144" i="12"/>
  <c r="W1144" i="12"/>
  <c r="X1144" i="12"/>
  <c r="Y1144" i="12"/>
  <c r="AA1144" i="12"/>
  <c r="R1145" i="12"/>
  <c r="T1145" i="12"/>
  <c r="U1145" i="12"/>
  <c r="V1145" i="12"/>
  <c r="Z1145" i="12"/>
  <c r="S1145" i="12"/>
  <c r="W1145" i="12"/>
  <c r="X1145" i="12"/>
  <c r="Y1145" i="12"/>
  <c r="AA1145" i="12"/>
  <c r="R1146" i="12"/>
  <c r="T1146" i="12"/>
  <c r="U1146" i="12"/>
  <c r="V1146" i="12"/>
  <c r="Z1146" i="12"/>
  <c r="S1146" i="12"/>
  <c r="W1146" i="12"/>
  <c r="X1146" i="12"/>
  <c r="Y1146" i="12"/>
  <c r="AA1146" i="12"/>
  <c r="R1147" i="12"/>
  <c r="T1147" i="12"/>
  <c r="U1147" i="12"/>
  <c r="V1147" i="12"/>
  <c r="Z1147" i="12"/>
  <c r="S1147" i="12"/>
  <c r="W1147" i="12"/>
  <c r="X1147" i="12"/>
  <c r="Y1147" i="12"/>
  <c r="AA1147" i="12"/>
  <c r="R1148" i="12"/>
  <c r="T1148" i="12"/>
  <c r="U1148" i="12"/>
  <c r="V1148" i="12"/>
  <c r="Z1148" i="12"/>
  <c r="S1148" i="12"/>
  <c r="W1148" i="12"/>
  <c r="X1148" i="12"/>
  <c r="Y1148" i="12"/>
  <c r="AA1148" i="12"/>
  <c r="R1149" i="12"/>
  <c r="T1149" i="12"/>
  <c r="U1149" i="12"/>
  <c r="V1149" i="12"/>
  <c r="Z1149" i="12"/>
  <c r="S1149" i="12"/>
  <c r="W1149" i="12"/>
  <c r="X1149" i="12"/>
  <c r="Y1149" i="12"/>
  <c r="AA1149" i="12"/>
  <c r="R1150" i="12"/>
  <c r="T1150" i="12"/>
  <c r="U1150" i="12"/>
  <c r="V1150" i="12"/>
  <c r="Z1150" i="12"/>
  <c r="S1150" i="12"/>
  <c r="W1150" i="12"/>
  <c r="X1150" i="12"/>
  <c r="Y1150" i="12"/>
  <c r="AA1150" i="12"/>
  <c r="R1151" i="12"/>
  <c r="T1151" i="12"/>
  <c r="U1151" i="12"/>
  <c r="V1151" i="12"/>
  <c r="Z1151" i="12"/>
  <c r="S1151" i="12"/>
  <c r="W1151" i="12"/>
  <c r="X1151" i="12"/>
  <c r="Y1151" i="12"/>
  <c r="AA1151" i="12"/>
  <c r="R1152" i="12"/>
  <c r="T1152" i="12"/>
  <c r="U1152" i="12"/>
  <c r="V1152" i="12"/>
  <c r="Z1152" i="12"/>
  <c r="S1152" i="12"/>
  <c r="W1152" i="12"/>
  <c r="X1152" i="12"/>
  <c r="Y1152" i="12"/>
  <c r="AA1152" i="12"/>
  <c r="R1153" i="12"/>
  <c r="T1153" i="12"/>
  <c r="U1153" i="12"/>
  <c r="V1153" i="12"/>
  <c r="Z1153" i="12"/>
  <c r="S1153" i="12"/>
  <c r="W1153" i="12"/>
  <c r="X1153" i="12"/>
  <c r="Y1153" i="12"/>
  <c r="AA1153" i="12"/>
  <c r="R1154" i="12"/>
  <c r="T1154" i="12"/>
  <c r="U1154" i="12"/>
  <c r="V1154" i="12"/>
  <c r="Z1154" i="12"/>
  <c r="S1154" i="12"/>
  <c r="W1154" i="12"/>
  <c r="X1154" i="12"/>
  <c r="Y1154" i="12"/>
  <c r="AA1154" i="12"/>
  <c r="R1155" i="12"/>
  <c r="T1155" i="12"/>
  <c r="U1155" i="12"/>
  <c r="V1155" i="12"/>
  <c r="Z1155" i="12"/>
  <c r="S1155" i="12"/>
  <c r="W1155" i="12"/>
  <c r="X1155" i="12"/>
  <c r="Y1155" i="12"/>
  <c r="AA1155" i="12"/>
  <c r="R1156" i="12"/>
  <c r="T1156" i="12"/>
  <c r="U1156" i="12"/>
  <c r="V1156" i="12"/>
  <c r="Z1156" i="12"/>
  <c r="S1156" i="12"/>
  <c r="W1156" i="12"/>
  <c r="X1156" i="12"/>
  <c r="Y1156" i="12"/>
  <c r="AA1156" i="12"/>
  <c r="R1157" i="12"/>
  <c r="T1157" i="12"/>
  <c r="U1157" i="12"/>
  <c r="V1157" i="12"/>
  <c r="Z1157" i="12"/>
  <c r="S1157" i="12"/>
  <c r="W1157" i="12"/>
  <c r="X1157" i="12"/>
  <c r="Y1157" i="12"/>
  <c r="AA1157" i="12"/>
  <c r="R1158" i="12"/>
  <c r="T1158" i="12"/>
  <c r="U1158" i="12"/>
  <c r="V1158" i="12"/>
  <c r="Z1158" i="12"/>
  <c r="S1158" i="12"/>
  <c r="W1158" i="12"/>
  <c r="X1158" i="12"/>
  <c r="Y1158" i="12"/>
  <c r="AA1158" i="12"/>
  <c r="R1159" i="12"/>
  <c r="T1159" i="12"/>
  <c r="U1159" i="12"/>
  <c r="V1159" i="12"/>
  <c r="Z1159" i="12"/>
  <c r="S1159" i="12"/>
  <c r="W1159" i="12"/>
  <c r="X1159" i="12"/>
  <c r="Y1159" i="12"/>
  <c r="AA1159" i="12"/>
  <c r="R1160" i="12"/>
  <c r="T1160" i="12"/>
  <c r="U1160" i="12"/>
  <c r="V1160" i="12"/>
  <c r="Z1160" i="12"/>
  <c r="S1160" i="12"/>
  <c r="W1160" i="12"/>
  <c r="X1160" i="12"/>
  <c r="Y1160" i="12"/>
  <c r="AA1160" i="12"/>
  <c r="R1161" i="12"/>
  <c r="T1161" i="12"/>
  <c r="U1161" i="12"/>
  <c r="V1161" i="12"/>
  <c r="Z1161" i="12"/>
  <c r="S1161" i="12"/>
  <c r="W1161" i="12"/>
  <c r="X1161" i="12"/>
  <c r="Y1161" i="12"/>
  <c r="AA1161" i="12"/>
  <c r="R1162" i="12"/>
  <c r="T1162" i="12"/>
  <c r="U1162" i="12"/>
  <c r="V1162" i="12"/>
  <c r="Z1162" i="12"/>
  <c r="S1162" i="12"/>
  <c r="W1162" i="12"/>
  <c r="X1162" i="12"/>
  <c r="Y1162" i="12"/>
  <c r="AA1162" i="12"/>
  <c r="R1163" i="12"/>
  <c r="T1163" i="12"/>
  <c r="U1163" i="12"/>
  <c r="V1163" i="12"/>
  <c r="Z1163" i="12"/>
  <c r="S1163" i="12"/>
  <c r="W1163" i="12"/>
  <c r="X1163" i="12"/>
  <c r="Y1163" i="12"/>
  <c r="AA1163" i="12"/>
  <c r="R1164" i="12"/>
  <c r="T1164" i="12"/>
  <c r="U1164" i="12"/>
  <c r="V1164" i="12"/>
  <c r="Z1164" i="12"/>
  <c r="S1164" i="12"/>
  <c r="W1164" i="12"/>
  <c r="X1164" i="12"/>
  <c r="Y1164" i="12"/>
  <c r="AA1164" i="12"/>
  <c r="R1165" i="12"/>
  <c r="T1165" i="12"/>
  <c r="U1165" i="12"/>
  <c r="V1165" i="12"/>
  <c r="Z1165" i="12"/>
  <c r="S1165" i="12"/>
  <c r="W1165" i="12"/>
  <c r="X1165" i="12"/>
  <c r="Y1165" i="12"/>
  <c r="AA1165" i="12"/>
  <c r="R1166" i="12"/>
  <c r="T1166" i="12"/>
  <c r="U1166" i="12"/>
  <c r="V1166" i="12"/>
  <c r="Z1166" i="12"/>
  <c r="S1166" i="12"/>
  <c r="W1166" i="12"/>
  <c r="X1166" i="12"/>
  <c r="Y1166" i="12"/>
  <c r="AA1166" i="12"/>
  <c r="R1167" i="12"/>
  <c r="T1167" i="12"/>
  <c r="U1167" i="12"/>
  <c r="V1167" i="12"/>
  <c r="Z1167" i="12"/>
  <c r="S1167" i="12"/>
  <c r="W1167" i="12"/>
  <c r="X1167" i="12"/>
  <c r="Y1167" i="12"/>
  <c r="AA1167" i="12"/>
  <c r="R1168" i="12"/>
  <c r="T1168" i="12"/>
  <c r="U1168" i="12"/>
  <c r="V1168" i="12"/>
  <c r="Z1168" i="12"/>
  <c r="S1168" i="12"/>
  <c r="W1168" i="12"/>
  <c r="X1168" i="12"/>
  <c r="Y1168" i="12"/>
  <c r="AA1168" i="12"/>
  <c r="R1169" i="12"/>
  <c r="T1169" i="12"/>
  <c r="U1169" i="12"/>
  <c r="V1169" i="12"/>
  <c r="Z1169" i="12"/>
  <c r="S1169" i="12"/>
  <c r="W1169" i="12"/>
  <c r="X1169" i="12"/>
  <c r="Y1169" i="12"/>
  <c r="AA1169" i="12"/>
  <c r="R1170" i="12"/>
  <c r="T1170" i="12"/>
  <c r="U1170" i="12"/>
  <c r="V1170" i="12"/>
  <c r="Z1170" i="12"/>
  <c r="S1170" i="12"/>
  <c r="W1170" i="12"/>
  <c r="X1170" i="12"/>
  <c r="Y1170" i="12"/>
  <c r="AA1170" i="12"/>
  <c r="R1171" i="12"/>
  <c r="T1171" i="12"/>
  <c r="U1171" i="12"/>
  <c r="V1171" i="12"/>
  <c r="Z1171" i="12"/>
  <c r="S1171" i="12"/>
  <c r="W1171" i="12"/>
  <c r="X1171" i="12"/>
  <c r="Y1171" i="12"/>
  <c r="AA1171" i="12"/>
  <c r="R1172" i="12"/>
  <c r="T1172" i="12"/>
  <c r="U1172" i="12"/>
  <c r="V1172" i="12"/>
  <c r="Z1172" i="12"/>
  <c r="S1172" i="12"/>
  <c r="W1172" i="12"/>
  <c r="X1172" i="12"/>
  <c r="Y1172" i="12"/>
  <c r="AA1172" i="12"/>
  <c r="R1173" i="12"/>
  <c r="T1173" i="12"/>
  <c r="U1173" i="12"/>
  <c r="V1173" i="12"/>
  <c r="Z1173" i="12"/>
  <c r="S1173" i="12"/>
  <c r="W1173" i="12"/>
  <c r="X1173" i="12"/>
  <c r="Y1173" i="12"/>
  <c r="AA1173" i="12"/>
  <c r="R1174" i="12"/>
  <c r="T1174" i="12"/>
  <c r="U1174" i="12"/>
  <c r="V1174" i="12"/>
  <c r="Z1174" i="12"/>
  <c r="S1174" i="12"/>
  <c r="W1174" i="12"/>
  <c r="X1174" i="12"/>
  <c r="Y1174" i="12"/>
  <c r="AA1174" i="12"/>
  <c r="R1175" i="12"/>
  <c r="T1175" i="12"/>
  <c r="U1175" i="12"/>
  <c r="V1175" i="12"/>
  <c r="Z1175" i="12"/>
  <c r="S1175" i="12"/>
  <c r="W1175" i="12"/>
  <c r="X1175" i="12"/>
  <c r="Y1175" i="12"/>
  <c r="AA1175" i="12"/>
  <c r="R1176" i="12"/>
  <c r="T1176" i="12"/>
  <c r="U1176" i="12"/>
  <c r="V1176" i="12"/>
  <c r="Z1176" i="12"/>
  <c r="S1176" i="12"/>
  <c r="W1176" i="12"/>
  <c r="X1176" i="12"/>
  <c r="Y1176" i="12"/>
  <c r="AA1176" i="12"/>
  <c r="R1177" i="12"/>
  <c r="T1177" i="12"/>
  <c r="U1177" i="12"/>
  <c r="V1177" i="12"/>
  <c r="Z1177" i="12"/>
  <c r="S1177" i="12"/>
  <c r="W1177" i="12"/>
  <c r="X1177" i="12"/>
  <c r="Y1177" i="12"/>
  <c r="AA1177" i="12"/>
  <c r="R1178" i="12"/>
  <c r="T1178" i="12"/>
  <c r="U1178" i="12"/>
  <c r="V1178" i="12"/>
  <c r="Z1178" i="12"/>
  <c r="S1178" i="12"/>
  <c r="W1178" i="12"/>
  <c r="X1178" i="12"/>
  <c r="Y1178" i="12"/>
  <c r="AA1178" i="12"/>
  <c r="R1179" i="12"/>
  <c r="T1179" i="12"/>
  <c r="U1179" i="12"/>
  <c r="V1179" i="12"/>
  <c r="Z1179" i="12"/>
  <c r="S1179" i="12"/>
  <c r="W1179" i="12"/>
  <c r="X1179" i="12"/>
  <c r="Y1179" i="12"/>
  <c r="AA1179" i="12"/>
  <c r="R1180" i="12"/>
  <c r="T1180" i="12"/>
  <c r="U1180" i="12"/>
  <c r="V1180" i="12"/>
  <c r="Z1180" i="12"/>
  <c r="S1180" i="12"/>
  <c r="W1180" i="12"/>
  <c r="X1180" i="12"/>
  <c r="Y1180" i="12"/>
  <c r="AA1180" i="12"/>
  <c r="R1181" i="12"/>
  <c r="T1181" i="12"/>
  <c r="U1181" i="12"/>
  <c r="V1181" i="12"/>
  <c r="Z1181" i="12"/>
  <c r="S1181" i="12"/>
  <c r="W1181" i="12"/>
  <c r="X1181" i="12"/>
  <c r="Y1181" i="12"/>
  <c r="AA1181" i="12"/>
  <c r="R1182" i="12"/>
  <c r="T1182" i="12"/>
  <c r="U1182" i="12"/>
  <c r="V1182" i="12"/>
  <c r="Z1182" i="12"/>
  <c r="S1182" i="12"/>
  <c r="W1182" i="12"/>
  <c r="X1182" i="12"/>
  <c r="Y1182" i="12"/>
  <c r="AA1182" i="12"/>
  <c r="R1183" i="12"/>
  <c r="T1183" i="12"/>
  <c r="U1183" i="12"/>
  <c r="V1183" i="12"/>
  <c r="Z1183" i="12"/>
  <c r="S1183" i="12"/>
  <c r="W1183" i="12"/>
  <c r="X1183" i="12"/>
  <c r="Y1183" i="12"/>
  <c r="AA1183" i="12"/>
  <c r="R1184" i="12"/>
  <c r="T1184" i="12"/>
  <c r="U1184" i="12"/>
  <c r="V1184" i="12"/>
  <c r="Z1184" i="12"/>
  <c r="S1184" i="12"/>
  <c r="W1184" i="12"/>
  <c r="X1184" i="12"/>
  <c r="Y1184" i="12"/>
  <c r="AA1184" i="12"/>
  <c r="R1185" i="12"/>
  <c r="T1185" i="12"/>
  <c r="U1185" i="12"/>
  <c r="V1185" i="12"/>
  <c r="Z1185" i="12"/>
  <c r="S1185" i="12"/>
  <c r="W1185" i="12"/>
  <c r="X1185" i="12"/>
  <c r="Y1185" i="12"/>
  <c r="AA1185" i="12"/>
  <c r="R1186" i="12"/>
  <c r="T1186" i="12"/>
  <c r="U1186" i="12"/>
  <c r="V1186" i="12"/>
  <c r="Z1186" i="12"/>
  <c r="S1186" i="12"/>
  <c r="W1186" i="12"/>
  <c r="X1186" i="12"/>
  <c r="Y1186" i="12"/>
  <c r="AA1186" i="12"/>
  <c r="R1187" i="12"/>
  <c r="T1187" i="12"/>
  <c r="U1187" i="12"/>
  <c r="V1187" i="12"/>
  <c r="Z1187" i="12"/>
  <c r="S1187" i="12"/>
  <c r="W1187" i="12"/>
  <c r="X1187" i="12"/>
  <c r="Y1187" i="12"/>
  <c r="AA1187" i="12"/>
  <c r="R1188" i="12"/>
  <c r="T1188" i="12"/>
  <c r="U1188" i="12"/>
  <c r="V1188" i="12"/>
  <c r="Z1188" i="12"/>
  <c r="S1188" i="12"/>
  <c r="W1188" i="12"/>
  <c r="X1188" i="12"/>
  <c r="Y1188" i="12"/>
  <c r="AA1188" i="12"/>
  <c r="R1189" i="12"/>
  <c r="T1189" i="12"/>
  <c r="U1189" i="12"/>
  <c r="V1189" i="12"/>
  <c r="Z1189" i="12"/>
  <c r="S1189" i="12"/>
  <c r="W1189" i="12"/>
  <c r="X1189" i="12"/>
  <c r="Y1189" i="12"/>
  <c r="AA1189" i="12"/>
  <c r="R1190" i="12"/>
  <c r="T1190" i="12"/>
  <c r="U1190" i="12"/>
  <c r="V1190" i="12"/>
  <c r="Z1190" i="12"/>
  <c r="S1190" i="12"/>
  <c r="W1190" i="12"/>
  <c r="X1190" i="12"/>
  <c r="Y1190" i="12"/>
  <c r="AA1190" i="12"/>
  <c r="R1191" i="12"/>
  <c r="T1191" i="12"/>
  <c r="U1191" i="12"/>
  <c r="V1191" i="12"/>
  <c r="Z1191" i="12"/>
  <c r="S1191" i="12"/>
  <c r="W1191" i="12"/>
  <c r="X1191" i="12"/>
  <c r="Y1191" i="12"/>
  <c r="AA1191" i="12"/>
  <c r="R1192" i="12"/>
  <c r="T1192" i="12"/>
  <c r="U1192" i="12"/>
  <c r="V1192" i="12"/>
  <c r="Z1192" i="12"/>
  <c r="S1192" i="12"/>
  <c r="W1192" i="12"/>
  <c r="X1192" i="12"/>
  <c r="Y1192" i="12"/>
  <c r="AA1192" i="12"/>
  <c r="R1193" i="12"/>
  <c r="T1193" i="12"/>
  <c r="U1193" i="12"/>
  <c r="V1193" i="12"/>
  <c r="Z1193" i="12"/>
  <c r="S1193" i="12"/>
  <c r="W1193" i="12"/>
  <c r="X1193" i="12"/>
  <c r="Y1193" i="12"/>
  <c r="AA1193" i="12"/>
  <c r="R1194" i="12"/>
  <c r="T1194" i="12"/>
  <c r="U1194" i="12"/>
  <c r="V1194" i="12"/>
  <c r="Z1194" i="12"/>
  <c r="S1194" i="12"/>
  <c r="W1194" i="12"/>
  <c r="X1194" i="12"/>
  <c r="Y1194" i="12"/>
  <c r="AA1194" i="12"/>
  <c r="R1195" i="12"/>
  <c r="T1195" i="12"/>
  <c r="U1195" i="12"/>
  <c r="V1195" i="12"/>
  <c r="Z1195" i="12"/>
  <c r="S1195" i="12"/>
  <c r="W1195" i="12"/>
  <c r="X1195" i="12"/>
  <c r="Y1195" i="12"/>
  <c r="AA1195" i="12"/>
  <c r="R1196" i="12"/>
  <c r="T1196" i="12"/>
  <c r="U1196" i="12"/>
  <c r="V1196" i="12"/>
  <c r="Z1196" i="12"/>
  <c r="S1196" i="12"/>
  <c r="W1196" i="12"/>
  <c r="X1196" i="12"/>
  <c r="Y1196" i="12"/>
  <c r="AA1196" i="12"/>
  <c r="R1197" i="12"/>
  <c r="T1197" i="12"/>
  <c r="U1197" i="12"/>
  <c r="V1197" i="12"/>
  <c r="Z1197" i="12"/>
  <c r="S1197" i="12"/>
  <c r="W1197" i="12"/>
  <c r="X1197" i="12"/>
  <c r="Y1197" i="12"/>
  <c r="AA1197" i="12"/>
  <c r="R1198" i="12"/>
  <c r="T1198" i="12"/>
  <c r="U1198" i="12"/>
  <c r="V1198" i="12"/>
  <c r="Z1198" i="12"/>
  <c r="S1198" i="12"/>
  <c r="W1198" i="12"/>
  <c r="X1198" i="12"/>
  <c r="Y1198" i="12"/>
  <c r="AA1198" i="12"/>
  <c r="R1199" i="12"/>
  <c r="T1199" i="12"/>
  <c r="U1199" i="12"/>
  <c r="V1199" i="12"/>
  <c r="Z1199" i="12"/>
  <c r="S1199" i="12"/>
  <c r="W1199" i="12"/>
  <c r="X1199" i="12"/>
  <c r="Y1199" i="12"/>
  <c r="AA1199" i="12"/>
  <c r="R1200" i="12"/>
  <c r="T1200" i="12"/>
  <c r="U1200" i="12"/>
  <c r="V1200" i="12"/>
  <c r="Z1200" i="12"/>
  <c r="S1200" i="12"/>
  <c r="W1200" i="12"/>
  <c r="X1200" i="12"/>
  <c r="Y1200" i="12"/>
  <c r="AA1200" i="12"/>
  <c r="R1201" i="12"/>
  <c r="T1201" i="12"/>
  <c r="U1201" i="12"/>
  <c r="V1201" i="12"/>
  <c r="Z1201" i="12"/>
  <c r="S1201" i="12"/>
  <c r="W1201" i="12"/>
  <c r="X1201" i="12"/>
  <c r="Y1201" i="12"/>
  <c r="AA1201" i="12"/>
  <c r="R1202" i="12"/>
  <c r="T1202" i="12"/>
  <c r="U1202" i="12"/>
  <c r="V1202" i="12"/>
  <c r="Z1202" i="12"/>
  <c r="S1202" i="12"/>
  <c r="W1202" i="12"/>
  <c r="X1202" i="12"/>
  <c r="Y1202" i="12"/>
  <c r="AA1202" i="12"/>
  <c r="R1203" i="12"/>
  <c r="T1203" i="12"/>
  <c r="U1203" i="12"/>
  <c r="V1203" i="12"/>
  <c r="Z1203" i="12"/>
  <c r="S1203" i="12"/>
  <c r="W1203" i="12"/>
  <c r="X1203" i="12"/>
  <c r="Y1203" i="12"/>
  <c r="AA1203" i="12"/>
  <c r="R1204" i="12"/>
  <c r="T1204" i="12"/>
  <c r="U1204" i="12"/>
  <c r="V1204" i="12"/>
  <c r="Z1204" i="12"/>
  <c r="S1204" i="12"/>
  <c r="W1204" i="12"/>
  <c r="X1204" i="12"/>
  <c r="Y1204" i="12"/>
  <c r="AA1204" i="12"/>
  <c r="R1205" i="12"/>
  <c r="T1205" i="12"/>
  <c r="U1205" i="12"/>
  <c r="V1205" i="12"/>
  <c r="Z1205" i="12"/>
  <c r="S1205" i="12"/>
  <c r="W1205" i="12"/>
  <c r="X1205" i="12"/>
  <c r="Y1205" i="12"/>
  <c r="AA1205" i="12"/>
  <c r="R1206" i="12"/>
  <c r="T1206" i="12"/>
  <c r="U1206" i="12"/>
  <c r="V1206" i="12"/>
  <c r="Z1206" i="12"/>
  <c r="S1206" i="12"/>
  <c r="W1206" i="12"/>
  <c r="X1206" i="12"/>
  <c r="Y1206" i="12"/>
  <c r="AA1206" i="12"/>
  <c r="R1207" i="12"/>
  <c r="T1207" i="12"/>
  <c r="U1207" i="12"/>
  <c r="V1207" i="12"/>
  <c r="Z1207" i="12"/>
  <c r="S1207" i="12"/>
  <c r="W1207" i="12"/>
  <c r="X1207" i="12"/>
  <c r="Y1207" i="12"/>
  <c r="AA1207" i="12"/>
  <c r="R1208" i="12"/>
  <c r="T1208" i="12"/>
  <c r="U1208" i="12"/>
  <c r="V1208" i="12"/>
  <c r="Z1208" i="12"/>
  <c r="S1208" i="12"/>
  <c r="W1208" i="12"/>
  <c r="X1208" i="12"/>
  <c r="Y1208" i="12"/>
  <c r="AA1208" i="12"/>
  <c r="R1209" i="12"/>
  <c r="T1209" i="12"/>
  <c r="U1209" i="12"/>
  <c r="V1209" i="12"/>
  <c r="Z1209" i="12"/>
  <c r="S1209" i="12"/>
  <c r="W1209" i="12"/>
  <c r="X1209" i="12"/>
  <c r="Y1209" i="12"/>
  <c r="AA1209" i="12"/>
  <c r="R1210" i="12"/>
  <c r="T1210" i="12"/>
  <c r="U1210" i="12"/>
  <c r="V1210" i="12"/>
  <c r="Z1210" i="12"/>
  <c r="S1210" i="12"/>
  <c r="W1210" i="12"/>
  <c r="X1210" i="12"/>
  <c r="Y1210" i="12"/>
  <c r="AA1210" i="12"/>
  <c r="R1211" i="12"/>
  <c r="T1211" i="12"/>
  <c r="U1211" i="12"/>
  <c r="V1211" i="12"/>
  <c r="Z1211" i="12"/>
  <c r="S1211" i="12"/>
  <c r="W1211" i="12"/>
  <c r="X1211" i="12"/>
  <c r="Y1211" i="12"/>
  <c r="AA1211" i="12"/>
  <c r="R1212" i="12"/>
  <c r="T1212" i="12"/>
  <c r="U1212" i="12"/>
  <c r="V1212" i="12"/>
  <c r="Z1212" i="12"/>
  <c r="S1212" i="12"/>
  <c r="W1212" i="12"/>
  <c r="X1212" i="12"/>
  <c r="Y1212" i="12"/>
  <c r="AA1212" i="12"/>
  <c r="R1213" i="12"/>
  <c r="T1213" i="12"/>
  <c r="U1213" i="12"/>
  <c r="V1213" i="12"/>
  <c r="Z1213" i="12"/>
  <c r="S1213" i="12"/>
  <c r="W1213" i="12"/>
  <c r="X1213" i="12"/>
  <c r="Y1213" i="12"/>
  <c r="AA1213" i="12"/>
  <c r="R1214" i="12"/>
  <c r="T1214" i="12"/>
  <c r="U1214" i="12"/>
  <c r="V1214" i="12"/>
  <c r="Z1214" i="12"/>
  <c r="S1214" i="12"/>
  <c r="W1214" i="12"/>
  <c r="X1214" i="12"/>
  <c r="Y1214" i="12"/>
  <c r="AA1214" i="12"/>
  <c r="R1215" i="12"/>
  <c r="T1215" i="12"/>
  <c r="U1215" i="12"/>
  <c r="V1215" i="12"/>
  <c r="Z1215" i="12"/>
  <c r="S1215" i="12"/>
  <c r="W1215" i="12"/>
  <c r="X1215" i="12"/>
  <c r="Y1215" i="12"/>
  <c r="AA1215" i="12"/>
  <c r="R1216" i="12"/>
  <c r="T1216" i="12"/>
  <c r="U1216" i="12"/>
  <c r="V1216" i="12"/>
  <c r="Z1216" i="12"/>
  <c r="S1216" i="12"/>
  <c r="W1216" i="12"/>
  <c r="X1216" i="12"/>
  <c r="Y1216" i="12"/>
  <c r="AA1216" i="12"/>
  <c r="R1217" i="12"/>
  <c r="T1217" i="12"/>
  <c r="U1217" i="12"/>
  <c r="V1217" i="12"/>
  <c r="Z1217" i="12"/>
  <c r="S1217" i="12"/>
  <c r="W1217" i="12"/>
  <c r="X1217" i="12"/>
  <c r="Y1217" i="12"/>
  <c r="AA1217" i="12"/>
  <c r="R1218" i="12"/>
  <c r="T1218" i="12"/>
  <c r="U1218" i="12"/>
  <c r="V1218" i="12"/>
  <c r="Z1218" i="12"/>
  <c r="S1218" i="12"/>
  <c r="W1218" i="12"/>
  <c r="X1218" i="12"/>
  <c r="Y1218" i="12"/>
  <c r="AA1218" i="12"/>
  <c r="R1219" i="12"/>
  <c r="T1219" i="12"/>
  <c r="U1219" i="12"/>
  <c r="V1219" i="12"/>
  <c r="Z1219" i="12"/>
  <c r="S1219" i="12"/>
  <c r="W1219" i="12"/>
  <c r="X1219" i="12"/>
  <c r="Y1219" i="12"/>
  <c r="AA1219" i="12"/>
  <c r="R1220" i="12"/>
  <c r="T1220" i="12"/>
  <c r="U1220" i="12"/>
  <c r="V1220" i="12"/>
  <c r="Z1220" i="12"/>
  <c r="S1220" i="12"/>
  <c r="W1220" i="12"/>
  <c r="X1220" i="12"/>
  <c r="Y1220" i="12"/>
  <c r="AA1220" i="12"/>
  <c r="R1221" i="12"/>
  <c r="T1221" i="12"/>
  <c r="U1221" i="12"/>
  <c r="V1221" i="12"/>
  <c r="Z1221" i="12"/>
  <c r="S1221" i="12"/>
  <c r="W1221" i="12"/>
  <c r="X1221" i="12"/>
  <c r="Y1221" i="12"/>
  <c r="AA1221" i="12"/>
  <c r="R1222" i="12"/>
  <c r="T1222" i="12"/>
  <c r="U1222" i="12"/>
  <c r="V1222" i="12"/>
  <c r="Z1222" i="12"/>
  <c r="S1222" i="12"/>
  <c r="W1222" i="12"/>
  <c r="X1222" i="12"/>
  <c r="Y1222" i="12"/>
  <c r="AA1222" i="12"/>
  <c r="R1223" i="12"/>
  <c r="T1223" i="12"/>
  <c r="U1223" i="12"/>
  <c r="V1223" i="12"/>
  <c r="Z1223" i="12"/>
  <c r="S1223" i="12"/>
  <c r="W1223" i="12"/>
  <c r="X1223" i="12"/>
  <c r="Y1223" i="12"/>
  <c r="AA1223" i="12"/>
  <c r="R1224" i="12"/>
  <c r="T1224" i="12"/>
  <c r="U1224" i="12"/>
  <c r="V1224" i="12"/>
  <c r="Z1224" i="12"/>
  <c r="S1224" i="12"/>
  <c r="W1224" i="12"/>
  <c r="X1224" i="12"/>
  <c r="Y1224" i="12"/>
  <c r="AA1224" i="12"/>
  <c r="R1225" i="12"/>
  <c r="T1225" i="12"/>
  <c r="U1225" i="12"/>
  <c r="V1225" i="12"/>
  <c r="Z1225" i="12"/>
  <c r="S1225" i="12"/>
  <c r="W1225" i="12"/>
  <c r="X1225" i="12"/>
  <c r="Y1225" i="12"/>
  <c r="AA1225" i="12"/>
  <c r="R1226" i="12"/>
  <c r="T1226" i="12"/>
  <c r="U1226" i="12"/>
  <c r="V1226" i="12"/>
  <c r="Z1226" i="12"/>
  <c r="S1226" i="12"/>
  <c r="W1226" i="12"/>
  <c r="X1226" i="12"/>
  <c r="Y1226" i="12"/>
  <c r="AA1226" i="12"/>
  <c r="R1227" i="12"/>
  <c r="T1227" i="12"/>
  <c r="U1227" i="12"/>
  <c r="V1227" i="12"/>
  <c r="Z1227" i="12"/>
  <c r="S1227" i="12"/>
  <c r="W1227" i="12"/>
  <c r="X1227" i="12"/>
  <c r="Y1227" i="12"/>
  <c r="AA1227" i="12"/>
  <c r="R1228" i="12"/>
  <c r="T1228" i="12"/>
  <c r="U1228" i="12"/>
  <c r="V1228" i="12"/>
  <c r="Z1228" i="12"/>
  <c r="S1228" i="12"/>
  <c r="W1228" i="12"/>
  <c r="X1228" i="12"/>
  <c r="Y1228" i="12"/>
  <c r="AA1228" i="12"/>
  <c r="R1229" i="12"/>
  <c r="T1229" i="12"/>
  <c r="U1229" i="12"/>
  <c r="V1229" i="12"/>
  <c r="Z1229" i="12"/>
  <c r="S1229" i="12"/>
  <c r="W1229" i="12"/>
  <c r="X1229" i="12"/>
  <c r="Y1229" i="12"/>
  <c r="AA1229" i="12"/>
  <c r="R1230" i="12"/>
  <c r="T1230" i="12"/>
  <c r="U1230" i="12"/>
  <c r="V1230" i="12"/>
  <c r="Z1230" i="12"/>
  <c r="S1230" i="12"/>
  <c r="W1230" i="12"/>
  <c r="X1230" i="12"/>
  <c r="Y1230" i="12"/>
  <c r="AA1230" i="12"/>
  <c r="R1231" i="12"/>
  <c r="T1231" i="12"/>
  <c r="U1231" i="12"/>
  <c r="V1231" i="12"/>
  <c r="Z1231" i="12"/>
  <c r="S1231" i="12"/>
  <c r="W1231" i="12"/>
  <c r="X1231" i="12"/>
  <c r="Y1231" i="12"/>
  <c r="AA1231" i="12"/>
  <c r="R1232" i="12"/>
  <c r="T1232" i="12"/>
  <c r="U1232" i="12"/>
  <c r="V1232" i="12"/>
  <c r="Z1232" i="12"/>
  <c r="S1232" i="12"/>
  <c r="W1232" i="12"/>
  <c r="X1232" i="12"/>
  <c r="Y1232" i="12"/>
  <c r="AA1232" i="12"/>
  <c r="R1233" i="12"/>
  <c r="T1233" i="12"/>
  <c r="U1233" i="12"/>
  <c r="V1233" i="12"/>
  <c r="Z1233" i="12"/>
  <c r="S1233" i="12"/>
  <c r="W1233" i="12"/>
  <c r="X1233" i="12"/>
  <c r="Y1233" i="12"/>
  <c r="AA1233" i="12"/>
  <c r="R1234" i="12"/>
  <c r="T1234" i="12"/>
  <c r="U1234" i="12"/>
  <c r="V1234" i="12"/>
  <c r="Z1234" i="12"/>
  <c r="S1234" i="12"/>
  <c r="W1234" i="12"/>
  <c r="X1234" i="12"/>
  <c r="Y1234" i="12"/>
  <c r="AA1234" i="12"/>
  <c r="R1235" i="12"/>
  <c r="T1235" i="12"/>
  <c r="U1235" i="12"/>
  <c r="V1235" i="12"/>
  <c r="Z1235" i="12"/>
  <c r="S1235" i="12"/>
  <c r="W1235" i="12"/>
  <c r="X1235" i="12"/>
  <c r="Y1235" i="12"/>
  <c r="AA1235" i="12"/>
  <c r="R1236" i="12"/>
  <c r="T1236" i="12"/>
  <c r="U1236" i="12"/>
  <c r="V1236" i="12"/>
  <c r="Z1236" i="12"/>
  <c r="S1236" i="12"/>
  <c r="W1236" i="12"/>
  <c r="X1236" i="12"/>
  <c r="Y1236" i="12"/>
  <c r="AA1236" i="12"/>
  <c r="R1237" i="12"/>
  <c r="T1237" i="12"/>
  <c r="U1237" i="12"/>
  <c r="V1237" i="12"/>
  <c r="Z1237" i="12"/>
  <c r="S1237" i="12"/>
  <c r="W1237" i="12"/>
  <c r="X1237" i="12"/>
  <c r="Y1237" i="12"/>
  <c r="AA1237" i="12"/>
  <c r="R1238" i="12"/>
  <c r="T1238" i="12"/>
  <c r="U1238" i="12"/>
  <c r="V1238" i="12"/>
  <c r="Z1238" i="12"/>
  <c r="S1238" i="12"/>
  <c r="W1238" i="12"/>
  <c r="X1238" i="12"/>
  <c r="Y1238" i="12"/>
  <c r="AA1238" i="12"/>
  <c r="R1239" i="12"/>
  <c r="T1239" i="12"/>
  <c r="U1239" i="12"/>
  <c r="V1239" i="12"/>
  <c r="Z1239" i="12"/>
  <c r="S1239" i="12"/>
  <c r="W1239" i="12"/>
  <c r="X1239" i="12"/>
  <c r="Y1239" i="12"/>
  <c r="AA1239" i="12"/>
  <c r="R1240" i="12"/>
  <c r="T1240" i="12"/>
  <c r="U1240" i="12"/>
  <c r="V1240" i="12"/>
  <c r="Z1240" i="12"/>
  <c r="S1240" i="12"/>
  <c r="W1240" i="12"/>
  <c r="X1240" i="12"/>
  <c r="Y1240" i="12"/>
  <c r="AA1240" i="12"/>
  <c r="R1241" i="12"/>
  <c r="T1241" i="12"/>
  <c r="U1241" i="12"/>
  <c r="V1241" i="12"/>
  <c r="Z1241" i="12"/>
  <c r="S1241" i="12"/>
  <c r="W1241" i="12"/>
  <c r="X1241" i="12"/>
  <c r="Y1241" i="12"/>
  <c r="AA1241" i="12"/>
  <c r="R1242" i="12"/>
  <c r="T1242" i="12"/>
  <c r="U1242" i="12"/>
  <c r="V1242" i="12"/>
  <c r="Z1242" i="12"/>
  <c r="S1242" i="12"/>
  <c r="W1242" i="12"/>
  <c r="X1242" i="12"/>
  <c r="Y1242" i="12"/>
  <c r="AA1242" i="12"/>
  <c r="R1243" i="12"/>
  <c r="T1243" i="12"/>
  <c r="U1243" i="12"/>
  <c r="V1243" i="12"/>
  <c r="Z1243" i="12"/>
  <c r="S1243" i="12"/>
  <c r="W1243" i="12"/>
  <c r="X1243" i="12"/>
  <c r="Y1243" i="12"/>
  <c r="AA1243" i="12"/>
  <c r="R1244" i="12"/>
  <c r="T1244" i="12"/>
  <c r="U1244" i="12"/>
  <c r="V1244" i="12"/>
  <c r="Z1244" i="12"/>
  <c r="S1244" i="12"/>
  <c r="W1244" i="12"/>
  <c r="X1244" i="12"/>
  <c r="Y1244" i="12"/>
  <c r="AA1244" i="12"/>
  <c r="R1245" i="12"/>
  <c r="T1245" i="12"/>
  <c r="U1245" i="12"/>
  <c r="V1245" i="12"/>
  <c r="Z1245" i="12"/>
  <c r="S1245" i="12"/>
  <c r="W1245" i="12"/>
  <c r="X1245" i="12"/>
  <c r="Y1245" i="12"/>
  <c r="AA1245" i="12"/>
  <c r="R1246" i="12"/>
  <c r="T1246" i="12"/>
  <c r="U1246" i="12"/>
  <c r="V1246" i="12"/>
  <c r="Z1246" i="12"/>
  <c r="S1246" i="12"/>
  <c r="W1246" i="12"/>
  <c r="X1246" i="12"/>
  <c r="Y1246" i="12"/>
  <c r="AA1246" i="12"/>
  <c r="R1247" i="12"/>
  <c r="T1247" i="12"/>
  <c r="U1247" i="12"/>
  <c r="V1247" i="12"/>
  <c r="Z1247" i="12"/>
  <c r="S1247" i="12"/>
  <c r="W1247" i="12"/>
  <c r="X1247" i="12"/>
  <c r="Y1247" i="12"/>
  <c r="AA1247" i="12"/>
  <c r="R1248" i="12"/>
  <c r="T1248" i="12"/>
  <c r="U1248" i="12"/>
  <c r="V1248" i="12"/>
  <c r="Z1248" i="12"/>
  <c r="S1248" i="12"/>
  <c r="W1248" i="12"/>
  <c r="X1248" i="12"/>
  <c r="Y1248" i="12"/>
  <c r="AA1248" i="12"/>
  <c r="R1249" i="12"/>
  <c r="T1249" i="12"/>
  <c r="U1249" i="12"/>
  <c r="V1249" i="12"/>
  <c r="Z1249" i="12"/>
  <c r="S1249" i="12"/>
  <c r="W1249" i="12"/>
  <c r="X1249" i="12"/>
  <c r="Y1249" i="12"/>
  <c r="AA1249" i="12"/>
  <c r="R1250" i="12"/>
  <c r="T1250" i="12"/>
  <c r="U1250" i="12"/>
  <c r="V1250" i="12"/>
  <c r="Z1250" i="12"/>
  <c r="S1250" i="12"/>
  <c r="W1250" i="12"/>
  <c r="X1250" i="12"/>
  <c r="Y1250" i="12"/>
  <c r="AA1250" i="12"/>
  <c r="R1251" i="12"/>
  <c r="T1251" i="12"/>
  <c r="U1251" i="12"/>
  <c r="V1251" i="12"/>
  <c r="Z1251" i="12"/>
  <c r="S1251" i="12"/>
  <c r="W1251" i="12"/>
  <c r="X1251" i="12"/>
  <c r="Y1251" i="12"/>
  <c r="AA1251" i="12"/>
  <c r="R1252" i="12"/>
  <c r="T1252" i="12"/>
  <c r="U1252" i="12"/>
  <c r="V1252" i="12"/>
  <c r="Z1252" i="12"/>
  <c r="S1252" i="12"/>
  <c r="W1252" i="12"/>
  <c r="X1252" i="12"/>
  <c r="Y1252" i="12"/>
  <c r="AA1252" i="12"/>
  <c r="R1253" i="12"/>
  <c r="T1253" i="12"/>
  <c r="U1253" i="12"/>
  <c r="V1253" i="12"/>
  <c r="Z1253" i="12"/>
  <c r="S1253" i="12"/>
  <c r="W1253" i="12"/>
  <c r="X1253" i="12"/>
  <c r="Y1253" i="12"/>
  <c r="AA1253" i="12"/>
  <c r="R1254" i="12"/>
  <c r="T1254" i="12"/>
  <c r="U1254" i="12"/>
  <c r="V1254" i="12"/>
  <c r="Z1254" i="12"/>
  <c r="S1254" i="12"/>
  <c r="W1254" i="12"/>
  <c r="X1254" i="12"/>
  <c r="Y1254" i="12"/>
  <c r="AA1254" i="12"/>
  <c r="R1255" i="12"/>
  <c r="T1255" i="12"/>
  <c r="U1255" i="12"/>
  <c r="V1255" i="12"/>
  <c r="Z1255" i="12"/>
  <c r="S1255" i="12"/>
  <c r="W1255" i="12"/>
  <c r="X1255" i="12"/>
  <c r="Y1255" i="12"/>
  <c r="AA1255" i="12"/>
  <c r="R1256" i="12"/>
  <c r="T1256" i="12"/>
  <c r="U1256" i="12"/>
  <c r="V1256" i="12"/>
  <c r="Z1256" i="12"/>
  <c r="S1256" i="12"/>
  <c r="W1256" i="12"/>
  <c r="X1256" i="12"/>
  <c r="Y1256" i="12"/>
  <c r="AA1256" i="12"/>
  <c r="R1257" i="12"/>
  <c r="T1257" i="12"/>
  <c r="U1257" i="12"/>
  <c r="V1257" i="12"/>
  <c r="Z1257" i="12"/>
  <c r="S1257" i="12"/>
  <c r="W1257" i="12"/>
  <c r="X1257" i="12"/>
  <c r="Y1257" i="12"/>
  <c r="AA1257" i="12"/>
  <c r="R1258" i="12"/>
  <c r="T1258" i="12"/>
  <c r="U1258" i="12"/>
  <c r="V1258" i="12"/>
  <c r="Z1258" i="12"/>
  <c r="S1258" i="12"/>
  <c r="W1258" i="12"/>
  <c r="X1258" i="12"/>
  <c r="Y1258" i="12"/>
  <c r="AA1258" i="12"/>
  <c r="R1259" i="12"/>
  <c r="T1259" i="12"/>
  <c r="U1259" i="12"/>
  <c r="V1259" i="12"/>
  <c r="Z1259" i="12"/>
  <c r="S1259" i="12"/>
  <c r="W1259" i="12"/>
  <c r="X1259" i="12"/>
  <c r="Y1259" i="12"/>
  <c r="AA1259" i="12"/>
  <c r="R1260" i="12"/>
  <c r="T1260" i="12"/>
  <c r="U1260" i="12"/>
  <c r="V1260" i="12"/>
  <c r="Z1260" i="12"/>
  <c r="S1260" i="12"/>
  <c r="W1260" i="12"/>
  <c r="X1260" i="12"/>
  <c r="Y1260" i="12"/>
  <c r="AA1260" i="12"/>
  <c r="R1261" i="12"/>
  <c r="T1261" i="12"/>
  <c r="U1261" i="12"/>
  <c r="V1261" i="12"/>
  <c r="Z1261" i="12"/>
  <c r="S1261" i="12"/>
  <c r="W1261" i="12"/>
  <c r="X1261" i="12"/>
  <c r="Y1261" i="12"/>
  <c r="AA1261" i="12"/>
  <c r="R1262" i="12"/>
  <c r="T1262" i="12"/>
  <c r="U1262" i="12"/>
  <c r="V1262" i="12"/>
  <c r="Z1262" i="12"/>
  <c r="S1262" i="12"/>
  <c r="W1262" i="12"/>
  <c r="X1262" i="12"/>
  <c r="Y1262" i="12"/>
  <c r="AA1262" i="12"/>
  <c r="R1263" i="12"/>
  <c r="T1263" i="12"/>
  <c r="U1263" i="12"/>
  <c r="V1263" i="12"/>
  <c r="Z1263" i="12"/>
  <c r="S1263" i="12"/>
  <c r="W1263" i="12"/>
  <c r="X1263" i="12"/>
  <c r="Y1263" i="12"/>
  <c r="AA1263" i="12"/>
  <c r="R1264" i="12"/>
  <c r="T1264" i="12"/>
  <c r="U1264" i="12"/>
  <c r="V1264" i="12"/>
  <c r="Z1264" i="12"/>
  <c r="S1264" i="12"/>
  <c r="W1264" i="12"/>
  <c r="X1264" i="12"/>
  <c r="Y1264" i="12"/>
  <c r="AA1264" i="12"/>
  <c r="R1265" i="12"/>
  <c r="T1265" i="12"/>
  <c r="U1265" i="12"/>
  <c r="V1265" i="12"/>
  <c r="Z1265" i="12"/>
  <c r="S1265" i="12"/>
  <c r="W1265" i="12"/>
  <c r="X1265" i="12"/>
  <c r="Y1265" i="12"/>
  <c r="AA1265" i="12"/>
  <c r="R1266" i="12"/>
  <c r="T1266" i="12"/>
  <c r="U1266" i="12"/>
  <c r="V1266" i="12"/>
  <c r="Z1266" i="12"/>
  <c r="S1266" i="12"/>
  <c r="W1266" i="12"/>
  <c r="X1266" i="12"/>
  <c r="Y1266" i="12"/>
  <c r="AA1266" i="12"/>
  <c r="R1267" i="12"/>
  <c r="T1267" i="12"/>
  <c r="U1267" i="12"/>
  <c r="V1267" i="12"/>
  <c r="Z1267" i="12"/>
  <c r="S1267" i="12"/>
  <c r="W1267" i="12"/>
  <c r="X1267" i="12"/>
  <c r="Y1267" i="12"/>
  <c r="AA1267" i="12"/>
  <c r="R1268" i="12"/>
  <c r="T1268" i="12"/>
  <c r="U1268" i="12"/>
  <c r="V1268" i="12"/>
  <c r="Z1268" i="12"/>
  <c r="S1268" i="12"/>
  <c r="W1268" i="12"/>
  <c r="X1268" i="12"/>
  <c r="Y1268" i="12"/>
  <c r="AA1268" i="12"/>
  <c r="R1269" i="12"/>
  <c r="T1269" i="12"/>
  <c r="U1269" i="12"/>
  <c r="V1269" i="12"/>
  <c r="Z1269" i="12"/>
  <c r="S1269" i="12"/>
  <c r="W1269" i="12"/>
  <c r="X1269" i="12"/>
  <c r="Y1269" i="12"/>
  <c r="AA1269" i="12"/>
  <c r="R1270" i="12"/>
  <c r="T1270" i="12"/>
  <c r="U1270" i="12"/>
  <c r="V1270" i="12"/>
  <c r="Z1270" i="12"/>
  <c r="S1270" i="12"/>
  <c r="W1270" i="12"/>
  <c r="X1270" i="12"/>
  <c r="Y1270" i="12"/>
  <c r="AA1270" i="12"/>
  <c r="R1271" i="12"/>
  <c r="T1271" i="12"/>
  <c r="U1271" i="12"/>
  <c r="V1271" i="12"/>
  <c r="Z1271" i="12"/>
  <c r="S1271" i="12"/>
  <c r="W1271" i="12"/>
  <c r="X1271" i="12"/>
  <c r="Y1271" i="12"/>
  <c r="AA1271" i="12"/>
  <c r="R1272" i="12"/>
  <c r="T1272" i="12"/>
  <c r="U1272" i="12"/>
  <c r="V1272" i="12"/>
  <c r="Z1272" i="12"/>
  <c r="S1272" i="12"/>
  <c r="W1272" i="12"/>
  <c r="X1272" i="12"/>
  <c r="Y1272" i="12"/>
  <c r="AA1272" i="12"/>
  <c r="R1273" i="12"/>
  <c r="T1273" i="12"/>
  <c r="U1273" i="12"/>
  <c r="V1273" i="12"/>
  <c r="Z1273" i="12"/>
  <c r="S1273" i="12"/>
  <c r="W1273" i="12"/>
  <c r="X1273" i="12"/>
  <c r="Y1273" i="12"/>
  <c r="AA1273" i="12"/>
  <c r="R1274" i="12"/>
  <c r="T1274" i="12"/>
  <c r="U1274" i="12"/>
  <c r="V1274" i="12"/>
  <c r="Z1274" i="12"/>
  <c r="S1274" i="12"/>
  <c r="W1274" i="12"/>
  <c r="X1274" i="12"/>
  <c r="Y1274" i="12"/>
  <c r="AA1274" i="12"/>
  <c r="R1275" i="12"/>
  <c r="T1275" i="12"/>
  <c r="U1275" i="12"/>
  <c r="V1275" i="12"/>
  <c r="Z1275" i="12"/>
  <c r="S1275" i="12"/>
  <c r="W1275" i="12"/>
  <c r="X1275" i="12"/>
  <c r="Y1275" i="12"/>
  <c r="AA1275" i="12"/>
  <c r="R1276" i="12"/>
  <c r="T1276" i="12"/>
  <c r="U1276" i="12"/>
  <c r="V1276" i="12"/>
  <c r="Z1276" i="12"/>
  <c r="S1276" i="12"/>
  <c r="W1276" i="12"/>
  <c r="X1276" i="12"/>
  <c r="Y1276" i="12"/>
  <c r="AA1276" i="12"/>
  <c r="R1277" i="12"/>
  <c r="T1277" i="12"/>
  <c r="U1277" i="12"/>
  <c r="V1277" i="12"/>
  <c r="Z1277" i="12"/>
  <c r="S1277" i="12"/>
  <c r="W1277" i="12"/>
  <c r="X1277" i="12"/>
  <c r="Y1277" i="12"/>
  <c r="AA1277" i="12"/>
  <c r="R1278" i="12"/>
  <c r="T1278" i="12"/>
  <c r="U1278" i="12"/>
  <c r="V1278" i="12"/>
  <c r="Z1278" i="12"/>
  <c r="S1278" i="12"/>
  <c r="W1278" i="12"/>
  <c r="X1278" i="12"/>
  <c r="Y1278" i="12"/>
  <c r="AA1278" i="12"/>
  <c r="R1279" i="12"/>
  <c r="T1279" i="12"/>
  <c r="U1279" i="12"/>
  <c r="V1279" i="12"/>
  <c r="Z1279" i="12"/>
  <c r="S1279" i="12"/>
  <c r="W1279" i="12"/>
  <c r="X1279" i="12"/>
  <c r="Y1279" i="12"/>
  <c r="AA1279" i="12"/>
  <c r="R1280" i="12"/>
  <c r="T1280" i="12"/>
  <c r="U1280" i="12"/>
  <c r="V1280" i="12"/>
  <c r="Z1280" i="12"/>
  <c r="S1280" i="12"/>
  <c r="W1280" i="12"/>
  <c r="X1280" i="12"/>
  <c r="Y1280" i="12"/>
  <c r="AA1280" i="12"/>
  <c r="R1281" i="12"/>
  <c r="T1281" i="12"/>
  <c r="U1281" i="12"/>
  <c r="V1281" i="12"/>
  <c r="Z1281" i="12"/>
  <c r="S1281" i="12"/>
  <c r="W1281" i="12"/>
  <c r="X1281" i="12"/>
  <c r="Y1281" i="12"/>
  <c r="AA1281" i="12"/>
  <c r="R1282" i="12"/>
  <c r="T1282" i="12"/>
  <c r="U1282" i="12"/>
  <c r="V1282" i="12"/>
  <c r="Z1282" i="12"/>
  <c r="S1282" i="12"/>
  <c r="W1282" i="12"/>
  <c r="X1282" i="12"/>
  <c r="Y1282" i="12"/>
  <c r="AA1282" i="12"/>
  <c r="R1283" i="12"/>
  <c r="T1283" i="12"/>
  <c r="U1283" i="12"/>
  <c r="V1283" i="12"/>
  <c r="Z1283" i="12"/>
  <c r="S1283" i="12"/>
  <c r="W1283" i="12"/>
  <c r="X1283" i="12"/>
  <c r="Y1283" i="12"/>
  <c r="AA1283" i="12"/>
  <c r="R1284" i="12"/>
  <c r="T1284" i="12"/>
  <c r="U1284" i="12"/>
  <c r="V1284" i="12"/>
  <c r="Z1284" i="12"/>
  <c r="S1284" i="12"/>
  <c r="W1284" i="12"/>
  <c r="X1284" i="12"/>
  <c r="Y1284" i="12"/>
  <c r="AA1284" i="12"/>
  <c r="R1285" i="12"/>
  <c r="T1285" i="12"/>
  <c r="U1285" i="12"/>
  <c r="V1285" i="12"/>
  <c r="Z1285" i="12"/>
  <c r="S1285" i="12"/>
  <c r="W1285" i="12"/>
  <c r="X1285" i="12"/>
  <c r="Y1285" i="12"/>
  <c r="AA1285" i="12"/>
  <c r="R1286" i="12"/>
  <c r="T1286" i="12"/>
  <c r="U1286" i="12"/>
  <c r="V1286" i="12"/>
  <c r="Z1286" i="12"/>
  <c r="S1286" i="12"/>
  <c r="W1286" i="12"/>
  <c r="X1286" i="12"/>
  <c r="Y1286" i="12"/>
  <c r="AA1286" i="12"/>
  <c r="R1287" i="12"/>
  <c r="T1287" i="12"/>
  <c r="U1287" i="12"/>
  <c r="V1287" i="12"/>
  <c r="Z1287" i="12"/>
  <c r="S1287" i="12"/>
  <c r="W1287" i="12"/>
  <c r="X1287" i="12"/>
  <c r="Y1287" i="12"/>
  <c r="AA1287" i="12"/>
  <c r="R1288" i="12"/>
  <c r="T1288" i="12"/>
  <c r="U1288" i="12"/>
  <c r="V1288" i="12"/>
  <c r="Z1288" i="12"/>
  <c r="S1288" i="12"/>
  <c r="W1288" i="12"/>
  <c r="X1288" i="12"/>
  <c r="Y1288" i="12"/>
  <c r="AA1288" i="12"/>
  <c r="R1289" i="12"/>
  <c r="T1289" i="12"/>
  <c r="U1289" i="12"/>
  <c r="V1289" i="12"/>
  <c r="Z1289" i="12"/>
  <c r="S1289" i="12"/>
  <c r="W1289" i="12"/>
  <c r="X1289" i="12"/>
  <c r="Y1289" i="12"/>
  <c r="AA1289" i="12"/>
  <c r="R1290" i="12"/>
  <c r="T1290" i="12"/>
  <c r="U1290" i="12"/>
  <c r="V1290" i="12"/>
  <c r="Z1290" i="12"/>
  <c r="S1290" i="12"/>
  <c r="W1290" i="12"/>
  <c r="X1290" i="12"/>
  <c r="Y1290" i="12"/>
  <c r="AA1290" i="12"/>
  <c r="R1291" i="12"/>
  <c r="T1291" i="12"/>
  <c r="U1291" i="12"/>
  <c r="V1291" i="12"/>
  <c r="Z1291" i="12"/>
  <c r="S1291" i="12"/>
  <c r="W1291" i="12"/>
  <c r="X1291" i="12"/>
  <c r="Y1291" i="12"/>
  <c r="AA1291" i="12"/>
  <c r="R1292" i="12"/>
  <c r="T1292" i="12"/>
  <c r="U1292" i="12"/>
  <c r="V1292" i="12"/>
  <c r="Z1292" i="12"/>
  <c r="S1292" i="12"/>
  <c r="W1292" i="12"/>
  <c r="X1292" i="12"/>
  <c r="Y1292" i="12"/>
  <c r="AA1292" i="12"/>
  <c r="R1293" i="12"/>
  <c r="T1293" i="12"/>
  <c r="U1293" i="12"/>
  <c r="V1293" i="12"/>
  <c r="Z1293" i="12"/>
  <c r="S1293" i="12"/>
  <c r="W1293" i="12"/>
  <c r="X1293" i="12"/>
  <c r="Y1293" i="12"/>
  <c r="AA1293" i="12"/>
  <c r="R1294" i="12"/>
  <c r="T1294" i="12"/>
  <c r="U1294" i="12"/>
  <c r="V1294" i="12"/>
  <c r="Z1294" i="12"/>
  <c r="S1294" i="12"/>
  <c r="W1294" i="12"/>
  <c r="X1294" i="12"/>
  <c r="Y1294" i="12"/>
  <c r="AA1294" i="12"/>
  <c r="R1295" i="12"/>
  <c r="T1295" i="12"/>
  <c r="U1295" i="12"/>
  <c r="V1295" i="12"/>
  <c r="Z1295" i="12"/>
  <c r="S1295" i="12"/>
  <c r="W1295" i="12"/>
  <c r="X1295" i="12"/>
  <c r="Y1295" i="12"/>
  <c r="AA1295" i="12"/>
  <c r="R1296" i="12"/>
  <c r="T1296" i="12"/>
  <c r="U1296" i="12"/>
  <c r="V1296" i="12"/>
  <c r="Z1296" i="12"/>
  <c r="S1296" i="12"/>
  <c r="W1296" i="12"/>
  <c r="X1296" i="12"/>
  <c r="Y1296" i="12"/>
  <c r="AA1296" i="12"/>
  <c r="R1297" i="12"/>
  <c r="T1297" i="12"/>
  <c r="U1297" i="12"/>
  <c r="V1297" i="12"/>
  <c r="Z1297" i="12"/>
  <c r="S1297" i="12"/>
  <c r="W1297" i="12"/>
  <c r="X1297" i="12"/>
  <c r="Y1297" i="12"/>
  <c r="AA1297" i="12"/>
  <c r="R1298" i="12"/>
  <c r="T1298" i="12"/>
  <c r="U1298" i="12"/>
  <c r="V1298" i="12"/>
  <c r="Z1298" i="12"/>
  <c r="S1298" i="12"/>
  <c r="W1298" i="12"/>
  <c r="X1298" i="12"/>
  <c r="Y1298" i="12"/>
  <c r="AA1298" i="12"/>
  <c r="R1299" i="12"/>
  <c r="T1299" i="12"/>
  <c r="U1299" i="12"/>
  <c r="V1299" i="12"/>
  <c r="Z1299" i="12"/>
  <c r="S1299" i="12"/>
  <c r="W1299" i="12"/>
  <c r="X1299" i="12"/>
  <c r="Y1299" i="12"/>
  <c r="AA1299" i="12"/>
  <c r="R1300" i="12"/>
  <c r="T1300" i="12"/>
  <c r="U1300" i="12"/>
  <c r="V1300" i="12"/>
  <c r="Z1300" i="12"/>
  <c r="S1300" i="12"/>
  <c r="W1300" i="12"/>
  <c r="X1300" i="12"/>
  <c r="Y1300" i="12"/>
  <c r="AA1300" i="12"/>
  <c r="R1301" i="12"/>
  <c r="T1301" i="12"/>
  <c r="U1301" i="12"/>
  <c r="V1301" i="12"/>
  <c r="Z1301" i="12"/>
  <c r="S1301" i="12"/>
  <c r="W1301" i="12"/>
  <c r="X1301" i="12"/>
  <c r="Y1301" i="12"/>
  <c r="AA1301" i="12"/>
  <c r="R1302" i="12"/>
  <c r="T1302" i="12"/>
  <c r="U1302" i="12"/>
  <c r="V1302" i="12"/>
  <c r="Z1302" i="12"/>
  <c r="S1302" i="12"/>
  <c r="W1302" i="12"/>
  <c r="X1302" i="12"/>
  <c r="Y1302" i="12"/>
  <c r="AA1302" i="12"/>
  <c r="R1303" i="12"/>
  <c r="T1303" i="12"/>
  <c r="U1303" i="12"/>
  <c r="V1303" i="12"/>
  <c r="Z1303" i="12"/>
  <c r="S1303" i="12"/>
  <c r="W1303" i="12"/>
  <c r="X1303" i="12"/>
  <c r="Y1303" i="12"/>
  <c r="AA1303" i="12"/>
  <c r="R1304" i="12"/>
  <c r="T1304" i="12"/>
  <c r="U1304" i="12"/>
  <c r="V1304" i="12"/>
  <c r="Z1304" i="12"/>
  <c r="S1304" i="12"/>
  <c r="W1304" i="12"/>
  <c r="X1304" i="12"/>
  <c r="Y1304" i="12"/>
  <c r="AA1304" i="12"/>
  <c r="R1305" i="12"/>
  <c r="T1305" i="12"/>
  <c r="U1305" i="12"/>
  <c r="V1305" i="12"/>
  <c r="Z1305" i="12"/>
  <c r="S1305" i="12"/>
  <c r="W1305" i="12"/>
  <c r="X1305" i="12"/>
  <c r="Y1305" i="12"/>
  <c r="AA1305" i="12"/>
  <c r="R1306" i="12"/>
  <c r="T1306" i="12"/>
  <c r="U1306" i="12"/>
  <c r="V1306" i="12"/>
  <c r="Z1306" i="12"/>
  <c r="S1306" i="12"/>
  <c r="W1306" i="12"/>
  <c r="X1306" i="12"/>
  <c r="Y1306" i="12"/>
  <c r="AA1306" i="12"/>
  <c r="R1307" i="12"/>
  <c r="T1307" i="12"/>
  <c r="U1307" i="12"/>
  <c r="V1307" i="12"/>
  <c r="Z1307" i="12"/>
  <c r="S1307" i="12"/>
  <c r="W1307" i="12"/>
  <c r="X1307" i="12"/>
  <c r="Y1307" i="12"/>
  <c r="AA1307" i="12"/>
  <c r="R1308" i="12"/>
  <c r="T1308" i="12"/>
  <c r="U1308" i="12"/>
  <c r="V1308" i="12"/>
  <c r="Z1308" i="12"/>
  <c r="S1308" i="12"/>
  <c r="W1308" i="12"/>
  <c r="X1308" i="12"/>
  <c r="Y1308" i="12"/>
  <c r="AA1308" i="12"/>
  <c r="R1309" i="12"/>
  <c r="T1309" i="12"/>
  <c r="U1309" i="12"/>
  <c r="V1309" i="12"/>
  <c r="Z1309" i="12"/>
  <c r="S1309" i="12"/>
  <c r="W1309" i="12"/>
  <c r="X1309" i="12"/>
  <c r="Y1309" i="12"/>
  <c r="AA1309" i="12"/>
  <c r="R1310" i="12"/>
  <c r="T1310" i="12"/>
  <c r="U1310" i="12"/>
  <c r="V1310" i="12"/>
  <c r="Z1310" i="12"/>
  <c r="S1310" i="12"/>
  <c r="W1310" i="12"/>
  <c r="X1310" i="12"/>
  <c r="Y1310" i="12"/>
  <c r="AA1310" i="12"/>
  <c r="R1311" i="12"/>
  <c r="T1311" i="12"/>
  <c r="U1311" i="12"/>
  <c r="V1311" i="12"/>
  <c r="Z1311" i="12"/>
  <c r="S1311" i="12"/>
  <c r="W1311" i="12"/>
  <c r="X1311" i="12"/>
  <c r="Y1311" i="12"/>
  <c r="AA1311" i="12"/>
  <c r="R1312" i="12"/>
  <c r="T1312" i="12"/>
  <c r="U1312" i="12"/>
  <c r="V1312" i="12"/>
  <c r="Z1312" i="12"/>
  <c r="S1312" i="12"/>
  <c r="W1312" i="12"/>
  <c r="X1312" i="12"/>
  <c r="Y1312" i="12"/>
  <c r="AA1312" i="12"/>
  <c r="R1313" i="12"/>
  <c r="T1313" i="12"/>
  <c r="U1313" i="12"/>
  <c r="V1313" i="12"/>
  <c r="Z1313" i="12"/>
  <c r="S1313" i="12"/>
  <c r="W1313" i="12"/>
  <c r="X1313" i="12"/>
  <c r="Y1313" i="12"/>
  <c r="AA1313" i="12"/>
  <c r="R1314" i="12"/>
  <c r="T1314" i="12"/>
  <c r="U1314" i="12"/>
  <c r="V1314" i="12"/>
  <c r="Z1314" i="12"/>
  <c r="S1314" i="12"/>
  <c r="W1314" i="12"/>
  <c r="X1314" i="12"/>
  <c r="Y1314" i="12"/>
  <c r="AA1314" i="12"/>
  <c r="R1315" i="12"/>
  <c r="T1315" i="12"/>
  <c r="U1315" i="12"/>
  <c r="V1315" i="12"/>
  <c r="Z1315" i="12"/>
  <c r="S1315" i="12"/>
  <c r="W1315" i="12"/>
  <c r="X1315" i="12"/>
  <c r="Y1315" i="12"/>
  <c r="AA1315" i="12"/>
  <c r="R1316" i="12"/>
  <c r="T1316" i="12"/>
  <c r="U1316" i="12"/>
  <c r="V1316" i="12"/>
  <c r="Z1316" i="12"/>
  <c r="S1316" i="12"/>
  <c r="W1316" i="12"/>
  <c r="X1316" i="12"/>
  <c r="Y1316" i="12"/>
  <c r="AA1316" i="12"/>
  <c r="R1317" i="12"/>
  <c r="T1317" i="12"/>
  <c r="U1317" i="12"/>
  <c r="V1317" i="12"/>
  <c r="Z1317" i="12"/>
  <c r="S1317" i="12"/>
  <c r="W1317" i="12"/>
  <c r="X1317" i="12"/>
  <c r="Y1317" i="12"/>
  <c r="AA1317" i="12"/>
  <c r="R1318" i="12"/>
  <c r="T1318" i="12"/>
  <c r="U1318" i="12"/>
  <c r="V1318" i="12"/>
  <c r="Z1318" i="12"/>
  <c r="S1318" i="12"/>
  <c r="W1318" i="12"/>
  <c r="X1318" i="12"/>
  <c r="Y1318" i="12"/>
  <c r="AA1318" i="12"/>
  <c r="R1319" i="12"/>
  <c r="T1319" i="12"/>
  <c r="U1319" i="12"/>
  <c r="V1319" i="12"/>
  <c r="Z1319" i="12"/>
  <c r="S1319" i="12"/>
  <c r="W1319" i="12"/>
  <c r="X1319" i="12"/>
  <c r="Y1319" i="12"/>
  <c r="AA1319" i="12"/>
  <c r="R1320" i="12"/>
  <c r="T1320" i="12"/>
  <c r="U1320" i="12"/>
  <c r="V1320" i="12"/>
  <c r="Z1320" i="12"/>
  <c r="S1320" i="12"/>
  <c r="W1320" i="12"/>
  <c r="X1320" i="12"/>
  <c r="Y1320" i="12"/>
  <c r="AA1320" i="12"/>
  <c r="R1321" i="12"/>
  <c r="T1321" i="12"/>
  <c r="U1321" i="12"/>
  <c r="V1321" i="12"/>
  <c r="Z1321" i="12"/>
  <c r="S1321" i="12"/>
  <c r="W1321" i="12"/>
  <c r="X1321" i="12"/>
  <c r="Y1321" i="12"/>
  <c r="AA1321" i="12"/>
  <c r="R1322" i="12"/>
  <c r="T1322" i="12"/>
  <c r="U1322" i="12"/>
  <c r="V1322" i="12"/>
  <c r="Z1322" i="12"/>
  <c r="S1322" i="12"/>
  <c r="W1322" i="12"/>
  <c r="X1322" i="12"/>
  <c r="Y1322" i="12"/>
  <c r="AA1322" i="12"/>
  <c r="R1323" i="12"/>
  <c r="T1323" i="12"/>
  <c r="U1323" i="12"/>
  <c r="V1323" i="12"/>
  <c r="Z1323" i="12"/>
  <c r="S1323" i="12"/>
  <c r="W1323" i="12"/>
  <c r="X1323" i="12"/>
  <c r="Y1323" i="12"/>
  <c r="AA1323" i="12"/>
  <c r="R1324" i="12"/>
  <c r="T1324" i="12"/>
  <c r="U1324" i="12"/>
  <c r="V1324" i="12"/>
  <c r="Z1324" i="12"/>
  <c r="S1324" i="12"/>
  <c r="W1324" i="12"/>
  <c r="X1324" i="12"/>
  <c r="Y1324" i="12"/>
  <c r="AA1324" i="12"/>
  <c r="R1325" i="12"/>
  <c r="T1325" i="12"/>
  <c r="U1325" i="12"/>
  <c r="V1325" i="12"/>
  <c r="Z1325" i="12"/>
  <c r="S1325" i="12"/>
  <c r="W1325" i="12"/>
  <c r="X1325" i="12"/>
  <c r="Y1325" i="12"/>
  <c r="AA1325" i="12"/>
  <c r="R1326" i="12"/>
  <c r="T1326" i="12"/>
  <c r="U1326" i="12"/>
  <c r="V1326" i="12"/>
  <c r="Z1326" i="12"/>
  <c r="S1326" i="12"/>
  <c r="W1326" i="12"/>
  <c r="X1326" i="12"/>
  <c r="Y1326" i="12"/>
  <c r="AA1326" i="12"/>
  <c r="R1327" i="12"/>
  <c r="T1327" i="12"/>
  <c r="U1327" i="12"/>
  <c r="V1327" i="12"/>
  <c r="Z1327" i="12"/>
  <c r="S1327" i="12"/>
  <c r="W1327" i="12"/>
  <c r="X1327" i="12"/>
  <c r="Y1327" i="12"/>
  <c r="AA1327" i="12"/>
  <c r="R1328" i="12"/>
  <c r="T1328" i="12"/>
  <c r="U1328" i="12"/>
  <c r="V1328" i="12"/>
  <c r="Z1328" i="12"/>
  <c r="S1328" i="12"/>
  <c r="W1328" i="12"/>
  <c r="X1328" i="12"/>
  <c r="Y1328" i="12"/>
  <c r="AA1328" i="12"/>
  <c r="R1329" i="12"/>
  <c r="T1329" i="12"/>
  <c r="U1329" i="12"/>
  <c r="V1329" i="12"/>
  <c r="Z1329" i="12"/>
  <c r="S1329" i="12"/>
  <c r="W1329" i="12"/>
  <c r="X1329" i="12"/>
  <c r="Y1329" i="12"/>
  <c r="AA1329" i="12"/>
  <c r="R1330" i="12"/>
  <c r="T1330" i="12"/>
  <c r="U1330" i="12"/>
  <c r="V1330" i="12"/>
  <c r="Z1330" i="12"/>
  <c r="S1330" i="12"/>
  <c r="W1330" i="12"/>
  <c r="X1330" i="12"/>
  <c r="Y1330" i="12"/>
  <c r="AA1330" i="12"/>
  <c r="R1331" i="12"/>
  <c r="T1331" i="12"/>
  <c r="U1331" i="12"/>
  <c r="V1331" i="12"/>
  <c r="Z1331" i="12"/>
  <c r="S1331" i="12"/>
  <c r="W1331" i="12"/>
  <c r="X1331" i="12"/>
  <c r="Y1331" i="12"/>
  <c r="AA1331" i="12"/>
  <c r="R1332" i="12"/>
  <c r="T1332" i="12"/>
  <c r="U1332" i="12"/>
  <c r="V1332" i="12"/>
  <c r="Z1332" i="12"/>
  <c r="S1332" i="12"/>
  <c r="W1332" i="12"/>
  <c r="X1332" i="12"/>
  <c r="Y1332" i="12"/>
  <c r="AA1332" i="12"/>
  <c r="R1333" i="12"/>
  <c r="T1333" i="12"/>
  <c r="U1333" i="12"/>
  <c r="V1333" i="12"/>
  <c r="Z1333" i="12"/>
  <c r="S1333" i="12"/>
  <c r="W1333" i="12"/>
  <c r="X1333" i="12"/>
  <c r="Y1333" i="12"/>
  <c r="AA1333" i="12"/>
  <c r="R1334" i="12"/>
  <c r="T1334" i="12"/>
  <c r="U1334" i="12"/>
  <c r="V1334" i="12"/>
  <c r="Z1334" i="12"/>
  <c r="S1334" i="12"/>
  <c r="W1334" i="12"/>
  <c r="X1334" i="12"/>
  <c r="Y1334" i="12"/>
  <c r="AA1334" i="12"/>
  <c r="R1335" i="12"/>
  <c r="T1335" i="12"/>
  <c r="U1335" i="12"/>
  <c r="V1335" i="12"/>
  <c r="Z1335" i="12"/>
  <c r="S1335" i="12"/>
  <c r="W1335" i="12"/>
  <c r="X1335" i="12"/>
  <c r="Y1335" i="12"/>
  <c r="AA1335" i="12"/>
  <c r="R1336" i="12"/>
  <c r="T1336" i="12"/>
  <c r="U1336" i="12"/>
  <c r="V1336" i="12"/>
  <c r="Z1336" i="12"/>
  <c r="S1336" i="12"/>
  <c r="W1336" i="12"/>
  <c r="X1336" i="12"/>
  <c r="Y1336" i="12"/>
  <c r="AA1336" i="12"/>
  <c r="R1337" i="12"/>
  <c r="T1337" i="12"/>
  <c r="U1337" i="12"/>
  <c r="V1337" i="12"/>
  <c r="Z1337" i="12"/>
  <c r="S1337" i="12"/>
  <c r="W1337" i="12"/>
  <c r="X1337" i="12"/>
  <c r="Y1337" i="12"/>
  <c r="AA1337" i="12"/>
  <c r="R1338" i="12"/>
  <c r="T1338" i="12"/>
  <c r="U1338" i="12"/>
  <c r="V1338" i="12"/>
  <c r="Z1338" i="12"/>
  <c r="S1338" i="12"/>
  <c r="W1338" i="12"/>
  <c r="X1338" i="12"/>
  <c r="Y1338" i="12"/>
  <c r="AA1338" i="12"/>
  <c r="R1339" i="12"/>
  <c r="T1339" i="12"/>
  <c r="U1339" i="12"/>
  <c r="V1339" i="12"/>
  <c r="Z1339" i="12"/>
  <c r="S1339" i="12"/>
  <c r="W1339" i="12"/>
  <c r="X1339" i="12"/>
  <c r="Y1339" i="12"/>
  <c r="AA1339" i="12"/>
  <c r="R1340" i="12"/>
  <c r="T1340" i="12"/>
  <c r="U1340" i="12"/>
  <c r="V1340" i="12"/>
  <c r="Z1340" i="12"/>
  <c r="S1340" i="12"/>
  <c r="W1340" i="12"/>
  <c r="X1340" i="12"/>
  <c r="Y1340" i="12"/>
  <c r="AA1340" i="12"/>
  <c r="R1341" i="12"/>
  <c r="T1341" i="12"/>
  <c r="U1341" i="12"/>
  <c r="V1341" i="12"/>
  <c r="Z1341" i="12"/>
  <c r="S1341" i="12"/>
  <c r="W1341" i="12"/>
  <c r="X1341" i="12"/>
  <c r="Y1341" i="12"/>
  <c r="AA1341" i="12"/>
  <c r="R1342" i="12"/>
  <c r="T1342" i="12"/>
  <c r="U1342" i="12"/>
  <c r="V1342" i="12"/>
  <c r="Z1342" i="12"/>
  <c r="S1342" i="12"/>
  <c r="W1342" i="12"/>
  <c r="X1342" i="12"/>
  <c r="Y1342" i="12"/>
  <c r="AA1342" i="12"/>
  <c r="R1343" i="12"/>
  <c r="T1343" i="12"/>
  <c r="U1343" i="12"/>
  <c r="V1343" i="12"/>
  <c r="Z1343" i="12"/>
  <c r="S1343" i="12"/>
  <c r="W1343" i="12"/>
  <c r="X1343" i="12"/>
  <c r="Y1343" i="12"/>
  <c r="AA1343" i="12"/>
  <c r="R1344" i="12"/>
  <c r="T1344" i="12"/>
  <c r="U1344" i="12"/>
  <c r="V1344" i="12"/>
  <c r="Z1344" i="12"/>
  <c r="S1344" i="12"/>
  <c r="W1344" i="12"/>
  <c r="X1344" i="12"/>
  <c r="Y1344" i="12"/>
  <c r="AA1344" i="12"/>
  <c r="R1345" i="12"/>
  <c r="T1345" i="12"/>
  <c r="U1345" i="12"/>
  <c r="V1345" i="12"/>
  <c r="Z1345" i="12"/>
  <c r="S1345" i="12"/>
  <c r="W1345" i="12"/>
  <c r="X1345" i="12"/>
  <c r="Y1345" i="12"/>
  <c r="AA1345" i="12"/>
  <c r="R1346" i="12"/>
  <c r="T1346" i="12"/>
  <c r="U1346" i="12"/>
  <c r="V1346" i="12"/>
  <c r="Z1346" i="12"/>
  <c r="S1346" i="12"/>
  <c r="W1346" i="12"/>
  <c r="X1346" i="12"/>
  <c r="Y1346" i="12"/>
  <c r="AA1346" i="12"/>
  <c r="R1347" i="12"/>
  <c r="T1347" i="12"/>
  <c r="U1347" i="12"/>
  <c r="V1347" i="12"/>
  <c r="Z1347" i="12"/>
  <c r="S1347" i="12"/>
  <c r="W1347" i="12"/>
  <c r="X1347" i="12"/>
  <c r="Y1347" i="12"/>
  <c r="AA1347" i="12"/>
  <c r="R1348" i="12"/>
  <c r="T1348" i="12"/>
  <c r="U1348" i="12"/>
  <c r="V1348" i="12"/>
  <c r="Z1348" i="12"/>
  <c r="S1348" i="12"/>
  <c r="W1348" i="12"/>
  <c r="X1348" i="12"/>
  <c r="Y1348" i="12"/>
  <c r="AA1348" i="12"/>
  <c r="R1349" i="12"/>
  <c r="T1349" i="12"/>
  <c r="U1349" i="12"/>
  <c r="V1349" i="12"/>
  <c r="Z1349" i="12"/>
  <c r="S1349" i="12"/>
  <c r="W1349" i="12"/>
  <c r="X1349" i="12"/>
  <c r="Y1349" i="12"/>
  <c r="AA1349" i="12"/>
  <c r="R1350" i="12"/>
  <c r="T1350" i="12"/>
  <c r="U1350" i="12"/>
  <c r="V1350" i="12"/>
  <c r="Z1350" i="12"/>
  <c r="S1350" i="12"/>
  <c r="W1350" i="12"/>
  <c r="X1350" i="12"/>
  <c r="Y1350" i="12"/>
  <c r="AA1350" i="12"/>
  <c r="R1351" i="12"/>
  <c r="T1351" i="12"/>
  <c r="U1351" i="12"/>
  <c r="V1351" i="12"/>
  <c r="Z1351" i="12"/>
  <c r="S1351" i="12"/>
  <c r="W1351" i="12"/>
  <c r="X1351" i="12"/>
  <c r="Y1351" i="12"/>
  <c r="AA1351" i="12"/>
  <c r="R1352" i="12"/>
  <c r="T1352" i="12"/>
  <c r="U1352" i="12"/>
  <c r="V1352" i="12"/>
  <c r="Z1352" i="12"/>
  <c r="S1352" i="12"/>
  <c r="W1352" i="12"/>
  <c r="X1352" i="12"/>
  <c r="Y1352" i="12"/>
  <c r="AA1352" i="12"/>
  <c r="R1353" i="12"/>
  <c r="T1353" i="12"/>
  <c r="U1353" i="12"/>
  <c r="V1353" i="12"/>
  <c r="Z1353" i="12"/>
  <c r="S1353" i="12"/>
  <c r="W1353" i="12"/>
  <c r="X1353" i="12"/>
  <c r="Y1353" i="12"/>
  <c r="AA1353" i="12"/>
  <c r="R1354" i="12"/>
  <c r="T1354" i="12"/>
  <c r="U1354" i="12"/>
  <c r="V1354" i="12"/>
  <c r="Z1354" i="12"/>
  <c r="S1354" i="12"/>
  <c r="W1354" i="12"/>
  <c r="X1354" i="12"/>
  <c r="Y1354" i="12"/>
  <c r="AA1354" i="12"/>
  <c r="R1355" i="12"/>
  <c r="T1355" i="12"/>
  <c r="U1355" i="12"/>
  <c r="V1355" i="12"/>
  <c r="Z1355" i="12"/>
  <c r="S1355" i="12"/>
  <c r="W1355" i="12"/>
  <c r="X1355" i="12"/>
  <c r="Y1355" i="12"/>
  <c r="AA1355" i="12"/>
  <c r="R1356" i="12"/>
  <c r="T1356" i="12"/>
  <c r="U1356" i="12"/>
  <c r="V1356" i="12"/>
  <c r="Z1356" i="12"/>
  <c r="S1356" i="12"/>
  <c r="W1356" i="12"/>
  <c r="X1356" i="12"/>
  <c r="Y1356" i="12"/>
  <c r="AA1356" i="12"/>
  <c r="R1357" i="12"/>
  <c r="T1357" i="12"/>
  <c r="U1357" i="12"/>
  <c r="V1357" i="12"/>
  <c r="Z1357" i="12"/>
  <c r="S1357" i="12"/>
  <c r="W1357" i="12"/>
  <c r="X1357" i="12"/>
  <c r="Y1357" i="12"/>
  <c r="AA1357" i="12"/>
  <c r="R1358" i="12"/>
  <c r="T1358" i="12"/>
  <c r="U1358" i="12"/>
  <c r="V1358" i="12"/>
  <c r="Z1358" i="12"/>
  <c r="S1358" i="12"/>
  <c r="W1358" i="12"/>
  <c r="X1358" i="12"/>
  <c r="Y1358" i="12"/>
  <c r="AA1358" i="12"/>
  <c r="R1359" i="12"/>
  <c r="T1359" i="12"/>
  <c r="U1359" i="12"/>
  <c r="V1359" i="12"/>
  <c r="Z1359" i="12"/>
  <c r="S1359" i="12"/>
  <c r="W1359" i="12"/>
  <c r="X1359" i="12"/>
  <c r="Y1359" i="12"/>
  <c r="AA1359" i="12"/>
  <c r="R1360" i="12"/>
  <c r="T1360" i="12"/>
  <c r="U1360" i="12"/>
  <c r="V1360" i="12"/>
  <c r="Z1360" i="12"/>
  <c r="S1360" i="12"/>
  <c r="W1360" i="12"/>
  <c r="X1360" i="12"/>
  <c r="Y1360" i="12"/>
  <c r="AA1360" i="12"/>
  <c r="R1361" i="12"/>
  <c r="T1361" i="12"/>
  <c r="U1361" i="12"/>
  <c r="V1361" i="12"/>
  <c r="Z1361" i="12"/>
  <c r="S1361" i="12"/>
  <c r="W1361" i="12"/>
  <c r="X1361" i="12"/>
  <c r="Y1361" i="12"/>
  <c r="AA1361" i="12"/>
  <c r="R1362" i="12"/>
  <c r="T1362" i="12"/>
  <c r="U1362" i="12"/>
  <c r="V1362" i="12"/>
  <c r="Z1362" i="12"/>
  <c r="S1362" i="12"/>
  <c r="W1362" i="12"/>
  <c r="X1362" i="12"/>
  <c r="Y1362" i="12"/>
  <c r="AA1362" i="12"/>
  <c r="R1363" i="12"/>
  <c r="T1363" i="12"/>
  <c r="U1363" i="12"/>
  <c r="V1363" i="12"/>
  <c r="Z1363" i="12"/>
  <c r="S1363" i="12"/>
  <c r="W1363" i="12"/>
  <c r="X1363" i="12"/>
  <c r="Y1363" i="12"/>
  <c r="AA1363" i="12"/>
  <c r="R1364" i="12"/>
  <c r="T1364" i="12"/>
  <c r="U1364" i="12"/>
  <c r="V1364" i="12"/>
  <c r="Z1364" i="12"/>
  <c r="S1364" i="12"/>
  <c r="W1364" i="12"/>
  <c r="X1364" i="12"/>
  <c r="Y1364" i="12"/>
  <c r="AA1364" i="12"/>
  <c r="R1365" i="12"/>
  <c r="T1365" i="12"/>
  <c r="U1365" i="12"/>
  <c r="V1365" i="12"/>
  <c r="Z1365" i="12"/>
  <c r="S1365" i="12"/>
  <c r="W1365" i="12"/>
  <c r="X1365" i="12"/>
  <c r="Y1365" i="12"/>
  <c r="AA1365" i="12"/>
  <c r="R1366" i="12"/>
  <c r="T1366" i="12"/>
  <c r="U1366" i="12"/>
  <c r="V1366" i="12"/>
  <c r="Z1366" i="12"/>
  <c r="S1366" i="12"/>
  <c r="W1366" i="12"/>
  <c r="X1366" i="12"/>
  <c r="Y1366" i="12"/>
  <c r="AA1366" i="12"/>
  <c r="R1367" i="12"/>
  <c r="T1367" i="12"/>
  <c r="U1367" i="12"/>
  <c r="V1367" i="12"/>
  <c r="Z1367" i="12"/>
  <c r="S1367" i="12"/>
  <c r="W1367" i="12"/>
  <c r="X1367" i="12"/>
  <c r="Y1367" i="12"/>
  <c r="AA1367" i="12"/>
  <c r="R1368" i="12"/>
  <c r="T1368" i="12"/>
  <c r="U1368" i="12"/>
  <c r="V1368" i="12"/>
  <c r="Z1368" i="12"/>
  <c r="S1368" i="12"/>
  <c r="W1368" i="12"/>
  <c r="X1368" i="12"/>
  <c r="Y1368" i="12"/>
  <c r="AA1368" i="12"/>
  <c r="R1369" i="12"/>
  <c r="T1369" i="12"/>
  <c r="U1369" i="12"/>
  <c r="V1369" i="12"/>
  <c r="Z1369" i="12"/>
  <c r="S1369" i="12"/>
  <c r="W1369" i="12"/>
  <c r="X1369" i="12"/>
  <c r="Y1369" i="12"/>
  <c r="AA1369" i="12"/>
  <c r="R1370" i="12"/>
  <c r="T1370" i="12"/>
  <c r="U1370" i="12"/>
  <c r="V1370" i="12"/>
  <c r="Z1370" i="12"/>
  <c r="S1370" i="12"/>
  <c r="W1370" i="12"/>
  <c r="X1370" i="12"/>
  <c r="Y1370" i="12"/>
  <c r="AA1370" i="12"/>
  <c r="R1371" i="12"/>
  <c r="T1371" i="12"/>
  <c r="U1371" i="12"/>
  <c r="V1371" i="12"/>
  <c r="Z1371" i="12"/>
  <c r="S1371" i="12"/>
  <c r="W1371" i="12"/>
  <c r="X1371" i="12"/>
  <c r="Y1371" i="12"/>
  <c r="AA1371" i="12"/>
  <c r="R1372" i="12"/>
  <c r="T1372" i="12"/>
  <c r="U1372" i="12"/>
  <c r="V1372" i="12"/>
  <c r="Z1372" i="12"/>
  <c r="S1372" i="12"/>
  <c r="W1372" i="12"/>
  <c r="X1372" i="12"/>
  <c r="Y1372" i="12"/>
  <c r="AA1372" i="12"/>
  <c r="R1373" i="12"/>
  <c r="T1373" i="12"/>
  <c r="U1373" i="12"/>
  <c r="V1373" i="12"/>
  <c r="Z1373" i="12"/>
  <c r="S1373" i="12"/>
  <c r="W1373" i="12"/>
  <c r="X1373" i="12"/>
  <c r="Y1373" i="12"/>
  <c r="AA1373" i="12"/>
  <c r="R1374" i="12"/>
  <c r="T1374" i="12"/>
  <c r="U1374" i="12"/>
  <c r="V1374" i="12"/>
  <c r="Z1374" i="12"/>
  <c r="S1374" i="12"/>
  <c r="W1374" i="12"/>
  <c r="X1374" i="12"/>
  <c r="Y1374" i="12"/>
  <c r="AA1374" i="12"/>
  <c r="R1375" i="12"/>
  <c r="T1375" i="12"/>
  <c r="U1375" i="12"/>
  <c r="V1375" i="12"/>
  <c r="Z1375" i="12"/>
  <c r="S1375" i="12"/>
  <c r="W1375" i="12"/>
  <c r="X1375" i="12"/>
  <c r="Y1375" i="12"/>
  <c r="AA1375" i="12"/>
  <c r="R1376" i="12"/>
  <c r="T1376" i="12"/>
  <c r="U1376" i="12"/>
  <c r="V1376" i="12"/>
  <c r="Z1376" i="12"/>
  <c r="S1376" i="12"/>
  <c r="W1376" i="12"/>
  <c r="X1376" i="12"/>
  <c r="Y1376" i="12"/>
  <c r="AA1376" i="12"/>
  <c r="R1377" i="12"/>
  <c r="T1377" i="12"/>
  <c r="U1377" i="12"/>
  <c r="V1377" i="12"/>
  <c r="Z1377" i="12"/>
  <c r="S1377" i="12"/>
  <c r="W1377" i="12"/>
  <c r="X1377" i="12"/>
  <c r="Y1377" i="12"/>
  <c r="AA1377" i="12"/>
  <c r="R1378" i="12"/>
  <c r="T1378" i="12"/>
  <c r="U1378" i="12"/>
  <c r="V1378" i="12"/>
  <c r="Z1378" i="12"/>
  <c r="S1378" i="12"/>
  <c r="W1378" i="12"/>
  <c r="X1378" i="12"/>
  <c r="Y1378" i="12"/>
  <c r="AA1378" i="12"/>
  <c r="R1379" i="12"/>
  <c r="T1379" i="12"/>
  <c r="U1379" i="12"/>
  <c r="V1379" i="12"/>
  <c r="Z1379" i="12"/>
  <c r="S1379" i="12"/>
  <c r="W1379" i="12"/>
  <c r="X1379" i="12"/>
  <c r="Y1379" i="12"/>
  <c r="AA1379" i="12"/>
  <c r="R1380" i="12"/>
  <c r="T1380" i="12"/>
  <c r="U1380" i="12"/>
  <c r="V1380" i="12"/>
  <c r="Z1380" i="12"/>
  <c r="S1380" i="12"/>
  <c r="W1380" i="12"/>
  <c r="X1380" i="12"/>
  <c r="Y1380" i="12"/>
  <c r="AA1380" i="12"/>
  <c r="R1381" i="12"/>
  <c r="T1381" i="12"/>
  <c r="U1381" i="12"/>
  <c r="V1381" i="12"/>
  <c r="Z1381" i="12"/>
  <c r="S1381" i="12"/>
  <c r="W1381" i="12"/>
  <c r="X1381" i="12"/>
  <c r="Y1381" i="12"/>
  <c r="AA1381" i="12"/>
  <c r="R1382" i="12"/>
  <c r="T1382" i="12"/>
  <c r="U1382" i="12"/>
  <c r="V1382" i="12"/>
  <c r="Z1382" i="12"/>
  <c r="S1382" i="12"/>
  <c r="W1382" i="12"/>
  <c r="X1382" i="12"/>
  <c r="Y1382" i="12"/>
  <c r="AA1382" i="12"/>
  <c r="R1383" i="12"/>
  <c r="T1383" i="12"/>
  <c r="U1383" i="12"/>
  <c r="V1383" i="12"/>
  <c r="Z1383" i="12"/>
  <c r="S1383" i="12"/>
  <c r="W1383" i="12"/>
  <c r="X1383" i="12"/>
  <c r="Y1383" i="12"/>
  <c r="AA1383" i="12"/>
  <c r="R1384" i="12"/>
  <c r="T1384" i="12"/>
  <c r="U1384" i="12"/>
  <c r="V1384" i="12"/>
  <c r="Z1384" i="12"/>
  <c r="S1384" i="12"/>
  <c r="W1384" i="12"/>
  <c r="X1384" i="12"/>
  <c r="Y1384" i="12"/>
  <c r="AA1384" i="12"/>
  <c r="R1385" i="12"/>
  <c r="T1385" i="12"/>
  <c r="U1385" i="12"/>
  <c r="V1385" i="12"/>
  <c r="Z1385" i="12"/>
  <c r="S1385" i="12"/>
  <c r="W1385" i="12"/>
  <c r="X1385" i="12"/>
  <c r="Y1385" i="12"/>
  <c r="AA1385" i="12"/>
  <c r="R1386" i="12"/>
  <c r="T1386" i="12"/>
  <c r="U1386" i="12"/>
  <c r="V1386" i="12"/>
  <c r="Z1386" i="12"/>
  <c r="S1386" i="12"/>
  <c r="W1386" i="12"/>
  <c r="X1386" i="12"/>
  <c r="Y1386" i="12"/>
  <c r="AA1386" i="12"/>
  <c r="R1387" i="12"/>
  <c r="T1387" i="12"/>
  <c r="U1387" i="12"/>
  <c r="V1387" i="12"/>
  <c r="Z1387" i="12"/>
  <c r="S1387" i="12"/>
  <c r="W1387" i="12"/>
  <c r="X1387" i="12"/>
  <c r="Y1387" i="12"/>
  <c r="AA1387" i="12"/>
  <c r="R1388" i="12"/>
  <c r="T1388" i="12"/>
  <c r="U1388" i="12"/>
  <c r="V1388" i="12"/>
  <c r="Z1388" i="12"/>
  <c r="S1388" i="12"/>
  <c r="W1388" i="12"/>
  <c r="X1388" i="12"/>
  <c r="Y1388" i="12"/>
  <c r="AA1388" i="12"/>
  <c r="R1389" i="12"/>
  <c r="T1389" i="12"/>
  <c r="U1389" i="12"/>
  <c r="V1389" i="12"/>
  <c r="Z1389" i="12"/>
  <c r="S1389" i="12"/>
  <c r="W1389" i="12"/>
  <c r="X1389" i="12"/>
  <c r="Y1389" i="12"/>
  <c r="AA1389" i="12"/>
  <c r="R1390" i="12"/>
  <c r="T1390" i="12"/>
  <c r="U1390" i="12"/>
  <c r="V1390" i="12"/>
  <c r="Z1390" i="12"/>
  <c r="S1390" i="12"/>
  <c r="W1390" i="12"/>
  <c r="X1390" i="12"/>
  <c r="Y1390" i="12"/>
  <c r="AA1390" i="12"/>
  <c r="R1391" i="12"/>
  <c r="T1391" i="12"/>
  <c r="U1391" i="12"/>
  <c r="V1391" i="12"/>
  <c r="Z1391" i="12"/>
  <c r="S1391" i="12"/>
  <c r="W1391" i="12"/>
  <c r="X1391" i="12"/>
  <c r="Y1391" i="12"/>
  <c r="AA1391" i="12"/>
  <c r="R1392" i="12"/>
  <c r="T1392" i="12"/>
  <c r="U1392" i="12"/>
  <c r="V1392" i="12"/>
  <c r="Z1392" i="12"/>
  <c r="S1392" i="12"/>
  <c r="W1392" i="12"/>
  <c r="X1392" i="12"/>
  <c r="Y1392" i="12"/>
  <c r="AA1392" i="12"/>
  <c r="R1393" i="12"/>
  <c r="T1393" i="12"/>
  <c r="U1393" i="12"/>
  <c r="V1393" i="12"/>
  <c r="Z1393" i="12"/>
  <c r="S1393" i="12"/>
  <c r="W1393" i="12"/>
  <c r="X1393" i="12"/>
  <c r="Y1393" i="12"/>
  <c r="AA1393" i="12"/>
  <c r="R1394" i="12"/>
  <c r="T1394" i="12"/>
  <c r="U1394" i="12"/>
  <c r="V1394" i="12"/>
  <c r="Z1394" i="12"/>
  <c r="S1394" i="12"/>
  <c r="W1394" i="12"/>
  <c r="X1394" i="12"/>
  <c r="Y1394" i="12"/>
  <c r="AA1394" i="12"/>
  <c r="R1395" i="12"/>
  <c r="T1395" i="12"/>
  <c r="U1395" i="12"/>
  <c r="V1395" i="12"/>
  <c r="Z1395" i="12"/>
  <c r="S1395" i="12"/>
  <c r="W1395" i="12"/>
  <c r="X1395" i="12"/>
  <c r="Y1395" i="12"/>
  <c r="AA1395" i="12"/>
  <c r="R1396" i="12"/>
  <c r="T1396" i="12"/>
  <c r="U1396" i="12"/>
  <c r="V1396" i="12"/>
  <c r="Z1396" i="12"/>
  <c r="S1396" i="12"/>
  <c r="W1396" i="12"/>
  <c r="X1396" i="12"/>
  <c r="Y1396" i="12"/>
  <c r="AA1396" i="12"/>
  <c r="R1397" i="12"/>
  <c r="T1397" i="12"/>
  <c r="U1397" i="12"/>
  <c r="V1397" i="12"/>
  <c r="Z1397" i="12"/>
  <c r="S1397" i="12"/>
  <c r="W1397" i="12"/>
  <c r="X1397" i="12"/>
  <c r="Y1397" i="12"/>
  <c r="AA1397" i="12"/>
  <c r="R1398" i="12"/>
  <c r="T1398" i="12"/>
  <c r="U1398" i="12"/>
  <c r="V1398" i="12"/>
  <c r="Z1398" i="12"/>
  <c r="S1398" i="12"/>
  <c r="W1398" i="12"/>
  <c r="X1398" i="12"/>
  <c r="Y1398" i="12"/>
  <c r="AA1398" i="12"/>
  <c r="R1399" i="12"/>
  <c r="T1399" i="12"/>
  <c r="U1399" i="12"/>
  <c r="V1399" i="12"/>
  <c r="Z1399" i="12"/>
  <c r="S1399" i="12"/>
  <c r="W1399" i="12"/>
  <c r="X1399" i="12"/>
  <c r="Y1399" i="12"/>
  <c r="AA1399" i="12"/>
  <c r="R1400" i="12"/>
  <c r="T1400" i="12"/>
  <c r="U1400" i="12"/>
  <c r="V1400" i="12"/>
  <c r="Z1400" i="12"/>
  <c r="S1400" i="12"/>
  <c r="W1400" i="12"/>
  <c r="X1400" i="12"/>
  <c r="Y1400" i="12"/>
  <c r="AA1400" i="12"/>
  <c r="R1401" i="12"/>
  <c r="T1401" i="12"/>
  <c r="U1401" i="12"/>
  <c r="V1401" i="12"/>
  <c r="Z1401" i="12"/>
  <c r="S1401" i="12"/>
  <c r="W1401" i="12"/>
  <c r="X1401" i="12"/>
  <c r="Y1401" i="12"/>
  <c r="AA1401" i="12"/>
  <c r="R1402" i="12"/>
  <c r="T1402" i="12"/>
  <c r="U1402" i="12"/>
  <c r="V1402" i="12"/>
  <c r="Z1402" i="12"/>
  <c r="S1402" i="12"/>
  <c r="W1402" i="12"/>
  <c r="X1402" i="12"/>
  <c r="Y1402" i="12"/>
  <c r="AA1402" i="12"/>
  <c r="R1403" i="12"/>
  <c r="T1403" i="12"/>
  <c r="U1403" i="12"/>
  <c r="V1403" i="12"/>
  <c r="Z1403" i="12"/>
  <c r="S1403" i="12"/>
  <c r="W1403" i="12"/>
  <c r="X1403" i="12"/>
  <c r="Y1403" i="12"/>
  <c r="AA1403" i="12"/>
  <c r="R1404" i="12"/>
  <c r="T1404" i="12"/>
  <c r="U1404" i="12"/>
  <c r="V1404" i="12"/>
  <c r="Z1404" i="12"/>
  <c r="S1404" i="12"/>
  <c r="W1404" i="12"/>
  <c r="X1404" i="12"/>
  <c r="Y1404" i="12"/>
  <c r="AA1404" i="12"/>
  <c r="R1405" i="12"/>
  <c r="T1405" i="12"/>
  <c r="U1405" i="12"/>
  <c r="V1405" i="12"/>
  <c r="Z1405" i="12"/>
  <c r="S1405" i="12"/>
  <c r="W1405" i="12"/>
  <c r="X1405" i="12"/>
  <c r="Y1405" i="12"/>
  <c r="AA1405" i="12"/>
  <c r="R1406" i="12"/>
  <c r="T1406" i="12"/>
  <c r="U1406" i="12"/>
  <c r="V1406" i="12"/>
  <c r="Z1406" i="12"/>
  <c r="S1406" i="12"/>
  <c r="W1406" i="12"/>
  <c r="X1406" i="12"/>
  <c r="Y1406" i="12"/>
  <c r="AA1406" i="12"/>
  <c r="R1407" i="12"/>
  <c r="T1407" i="12"/>
  <c r="U1407" i="12"/>
  <c r="V1407" i="12"/>
  <c r="Z1407" i="12"/>
  <c r="S1407" i="12"/>
  <c r="W1407" i="12"/>
  <c r="X1407" i="12"/>
  <c r="Y1407" i="12"/>
  <c r="AA1407" i="12"/>
  <c r="R1408" i="12"/>
  <c r="T1408" i="12"/>
  <c r="U1408" i="12"/>
  <c r="V1408" i="12"/>
  <c r="Z1408" i="12"/>
  <c r="S1408" i="12"/>
  <c r="W1408" i="12"/>
  <c r="X1408" i="12"/>
  <c r="Y1408" i="12"/>
  <c r="AA1408" i="12"/>
  <c r="R1409" i="12"/>
  <c r="T1409" i="12"/>
  <c r="U1409" i="12"/>
  <c r="V1409" i="12"/>
  <c r="Z1409" i="12"/>
  <c r="S1409" i="12"/>
  <c r="W1409" i="12"/>
  <c r="X1409" i="12"/>
  <c r="Y1409" i="12"/>
  <c r="AA1409" i="12"/>
  <c r="R1410" i="12"/>
  <c r="T1410" i="12"/>
  <c r="U1410" i="12"/>
  <c r="V1410" i="12"/>
  <c r="Z1410" i="12"/>
  <c r="S1410" i="12"/>
  <c r="W1410" i="12"/>
  <c r="X1410" i="12"/>
  <c r="Y1410" i="12"/>
  <c r="AA1410" i="12"/>
  <c r="R1411" i="12"/>
  <c r="T1411" i="12"/>
  <c r="U1411" i="12"/>
  <c r="V1411" i="12"/>
  <c r="Z1411" i="12"/>
  <c r="S1411" i="12"/>
  <c r="W1411" i="12"/>
  <c r="X1411" i="12"/>
  <c r="Y1411" i="12"/>
  <c r="AA1411" i="12"/>
  <c r="R1412" i="12"/>
  <c r="T1412" i="12"/>
  <c r="U1412" i="12"/>
  <c r="V1412" i="12"/>
  <c r="Z1412" i="12"/>
  <c r="S1412" i="12"/>
  <c r="W1412" i="12"/>
  <c r="X1412" i="12"/>
  <c r="Y1412" i="12"/>
  <c r="AA1412" i="12"/>
  <c r="R1413" i="12"/>
  <c r="T1413" i="12"/>
  <c r="U1413" i="12"/>
  <c r="V1413" i="12"/>
  <c r="Z1413" i="12"/>
  <c r="S1413" i="12"/>
  <c r="W1413" i="12"/>
  <c r="X1413" i="12"/>
  <c r="Y1413" i="12"/>
  <c r="AA1413" i="12"/>
  <c r="R1414" i="12"/>
  <c r="T1414" i="12"/>
  <c r="U1414" i="12"/>
  <c r="V1414" i="12"/>
  <c r="Z1414" i="12"/>
  <c r="S1414" i="12"/>
  <c r="W1414" i="12"/>
  <c r="X1414" i="12"/>
  <c r="Y1414" i="12"/>
  <c r="AA1414" i="12"/>
  <c r="R1415" i="12"/>
  <c r="T1415" i="12"/>
  <c r="U1415" i="12"/>
  <c r="V1415" i="12"/>
  <c r="Z1415" i="12"/>
  <c r="S1415" i="12"/>
  <c r="W1415" i="12"/>
  <c r="X1415" i="12"/>
  <c r="Y1415" i="12"/>
  <c r="AA1415" i="12"/>
  <c r="R1416" i="12"/>
  <c r="T1416" i="12"/>
  <c r="U1416" i="12"/>
  <c r="V1416" i="12"/>
  <c r="Z1416" i="12"/>
  <c r="S1416" i="12"/>
  <c r="W1416" i="12"/>
  <c r="X1416" i="12"/>
  <c r="Y1416" i="12"/>
  <c r="AA1416" i="12"/>
  <c r="R1417" i="12"/>
  <c r="T1417" i="12"/>
  <c r="U1417" i="12"/>
  <c r="V1417" i="12"/>
  <c r="Z1417" i="12"/>
  <c r="S1417" i="12"/>
  <c r="W1417" i="12"/>
  <c r="X1417" i="12"/>
  <c r="Y1417" i="12"/>
  <c r="AA1417" i="12"/>
  <c r="R1418" i="12"/>
  <c r="T1418" i="12"/>
  <c r="U1418" i="12"/>
  <c r="V1418" i="12"/>
  <c r="Z1418" i="12"/>
  <c r="S1418" i="12"/>
  <c r="W1418" i="12"/>
  <c r="X1418" i="12"/>
  <c r="Y1418" i="12"/>
  <c r="AA1418" i="12"/>
  <c r="R1419" i="12"/>
  <c r="T1419" i="12"/>
  <c r="U1419" i="12"/>
  <c r="V1419" i="12"/>
  <c r="Z1419" i="12"/>
  <c r="S1419" i="12"/>
  <c r="W1419" i="12"/>
  <c r="X1419" i="12"/>
  <c r="Y1419" i="12"/>
  <c r="AA1419" i="12"/>
  <c r="R1420" i="12"/>
  <c r="T1420" i="12"/>
  <c r="U1420" i="12"/>
  <c r="V1420" i="12"/>
  <c r="Z1420" i="12"/>
  <c r="S1420" i="12"/>
  <c r="W1420" i="12"/>
  <c r="X1420" i="12"/>
  <c r="Y1420" i="12"/>
  <c r="AA1420" i="12"/>
  <c r="R1421" i="12"/>
  <c r="T1421" i="12"/>
  <c r="U1421" i="12"/>
  <c r="V1421" i="12"/>
  <c r="Z1421" i="12"/>
  <c r="S1421" i="12"/>
  <c r="W1421" i="12"/>
  <c r="X1421" i="12"/>
  <c r="Y1421" i="12"/>
  <c r="AA1421" i="12"/>
  <c r="R1422" i="12"/>
  <c r="T1422" i="12"/>
  <c r="U1422" i="12"/>
  <c r="V1422" i="12"/>
  <c r="Z1422" i="12"/>
  <c r="S1422" i="12"/>
  <c r="W1422" i="12"/>
  <c r="X1422" i="12"/>
  <c r="Y1422" i="12"/>
  <c r="AA1422" i="12"/>
  <c r="R1423" i="12"/>
  <c r="T1423" i="12"/>
  <c r="U1423" i="12"/>
  <c r="V1423" i="12"/>
  <c r="Z1423" i="12"/>
  <c r="S1423" i="12"/>
  <c r="W1423" i="12"/>
  <c r="X1423" i="12"/>
  <c r="Y1423" i="12"/>
  <c r="AA1423" i="12"/>
  <c r="R1424" i="12"/>
  <c r="T1424" i="12"/>
  <c r="U1424" i="12"/>
  <c r="V1424" i="12"/>
  <c r="Z1424" i="12"/>
  <c r="S1424" i="12"/>
  <c r="W1424" i="12"/>
  <c r="X1424" i="12"/>
  <c r="Y1424" i="12"/>
  <c r="AA1424" i="12"/>
  <c r="R1425" i="12"/>
  <c r="T1425" i="12"/>
  <c r="U1425" i="12"/>
  <c r="V1425" i="12"/>
  <c r="Z1425" i="12"/>
  <c r="S1425" i="12"/>
  <c r="W1425" i="12"/>
  <c r="X1425" i="12"/>
  <c r="Y1425" i="12"/>
  <c r="AA1425" i="12"/>
  <c r="R1426" i="12"/>
  <c r="T1426" i="12"/>
  <c r="U1426" i="12"/>
  <c r="V1426" i="12"/>
  <c r="Z1426" i="12"/>
  <c r="S1426" i="12"/>
  <c r="W1426" i="12"/>
  <c r="X1426" i="12"/>
  <c r="Y1426" i="12"/>
  <c r="AA1426" i="12"/>
  <c r="R1427" i="12"/>
  <c r="T1427" i="12"/>
  <c r="U1427" i="12"/>
  <c r="V1427" i="12"/>
  <c r="Z1427" i="12"/>
  <c r="S1427" i="12"/>
  <c r="W1427" i="12"/>
  <c r="X1427" i="12"/>
  <c r="Y1427" i="12"/>
  <c r="AA1427" i="12"/>
  <c r="R1428" i="12"/>
  <c r="T1428" i="12"/>
  <c r="U1428" i="12"/>
  <c r="V1428" i="12"/>
  <c r="Z1428" i="12"/>
  <c r="S1428" i="12"/>
  <c r="W1428" i="12"/>
  <c r="X1428" i="12"/>
  <c r="Y1428" i="12"/>
  <c r="AA1428" i="12"/>
  <c r="R1429" i="12"/>
  <c r="T1429" i="12"/>
  <c r="U1429" i="12"/>
  <c r="V1429" i="12"/>
  <c r="Z1429" i="12"/>
  <c r="S1429" i="12"/>
  <c r="W1429" i="12"/>
  <c r="X1429" i="12"/>
  <c r="Y1429" i="12"/>
  <c r="AA1429" i="12"/>
  <c r="R1430" i="12"/>
  <c r="T1430" i="12"/>
  <c r="U1430" i="12"/>
  <c r="V1430" i="12"/>
  <c r="Z1430" i="12"/>
  <c r="S1430" i="12"/>
  <c r="W1430" i="12"/>
  <c r="X1430" i="12"/>
  <c r="Y1430" i="12"/>
  <c r="AA1430" i="12"/>
  <c r="R1431" i="12"/>
  <c r="T1431" i="12"/>
  <c r="U1431" i="12"/>
  <c r="V1431" i="12"/>
  <c r="Z1431" i="12"/>
  <c r="S1431" i="12"/>
  <c r="W1431" i="12"/>
  <c r="X1431" i="12"/>
  <c r="Y1431" i="12"/>
  <c r="AA1431" i="12"/>
  <c r="R1432" i="12"/>
  <c r="T1432" i="12"/>
  <c r="U1432" i="12"/>
  <c r="V1432" i="12"/>
  <c r="Z1432" i="12"/>
  <c r="S1432" i="12"/>
  <c r="W1432" i="12"/>
  <c r="X1432" i="12"/>
  <c r="Y1432" i="12"/>
  <c r="AA1432" i="12"/>
  <c r="R1433" i="12"/>
  <c r="T1433" i="12"/>
  <c r="U1433" i="12"/>
  <c r="V1433" i="12"/>
  <c r="Z1433" i="12"/>
  <c r="S1433" i="12"/>
  <c r="W1433" i="12"/>
  <c r="X1433" i="12"/>
  <c r="Y1433" i="12"/>
  <c r="AA1433" i="12"/>
  <c r="R1434" i="12"/>
  <c r="T1434" i="12"/>
  <c r="U1434" i="12"/>
  <c r="V1434" i="12"/>
  <c r="Z1434" i="12"/>
  <c r="S1434" i="12"/>
  <c r="W1434" i="12"/>
  <c r="X1434" i="12"/>
  <c r="Y1434" i="12"/>
  <c r="AA1434" i="12"/>
  <c r="R1435" i="12"/>
  <c r="T1435" i="12"/>
  <c r="U1435" i="12"/>
  <c r="V1435" i="12"/>
  <c r="Z1435" i="12"/>
  <c r="S1435" i="12"/>
  <c r="W1435" i="12"/>
  <c r="X1435" i="12"/>
  <c r="Y1435" i="12"/>
  <c r="AA1435" i="12"/>
  <c r="R1436" i="12"/>
  <c r="T1436" i="12"/>
  <c r="U1436" i="12"/>
  <c r="V1436" i="12"/>
  <c r="Z1436" i="12"/>
  <c r="S1436" i="12"/>
  <c r="W1436" i="12"/>
  <c r="X1436" i="12"/>
  <c r="Y1436" i="12"/>
  <c r="AA1436" i="12"/>
  <c r="R1437" i="12"/>
  <c r="T1437" i="12"/>
  <c r="U1437" i="12"/>
  <c r="V1437" i="12"/>
  <c r="Z1437" i="12"/>
  <c r="S1437" i="12"/>
  <c r="W1437" i="12"/>
  <c r="X1437" i="12"/>
  <c r="Y1437" i="12"/>
  <c r="AA1437" i="12"/>
  <c r="R1438" i="12"/>
  <c r="T1438" i="12"/>
  <c r="U1438" i="12"/>
  <c r="V1438" i="12"/>
  <c r="Z1438" i="12"/>
  <c r="S1438" i="12"/>
  <c r="W1438" i="12"/>
  <c r="X1438" i="12"/>
  <c r="Y1438" i="12"/>
  <c r="AA1438" i="12"/>
  <c r="R1439" i="12"/>
  <c r="T1439" i="12"/>
  <c r="U1439" i="12"/>
  <c r="V1439" i="12"/>
  <c r="Z1439" i="12"/>
  <c r="S1439" i="12"/>
  <c r="W1439" i="12"/>
  <c r="X1439" i="12"/>
  <c r="Y1439" i="12"/>
  <c r="AA1439" i="12"/>
  <c r="R1440" i="12"/>
  <c r="T1440" i="12"/>
  <c r="U1440" i="12"/>
  <c r="V1440" i="12"/>
  <c r="Z1440" i="12"/>
  <c r="S1440" i="12"/>
  <c r="W1440" i="12"/>
  <c r="X1440" i="12"/>
  <c r="Y1440" i="12"/>
  <c r="AA1440" i="12"/>
  <c r="R1441" i="12"/>
  <c r="T1441" i="12"/>
  <c r="U1441" i="12"/>
  <c r="V1441" i="12"/>
  <c r="Z1441" i="12"/>
  <c r="S1441" i="12"/>
  <c r="W1441" i="12"/>
  <c r="X1441" i="12"/>
  <c r="Y1441" i="12"/>
  <c r="AA1441" i="12"/>
  <c r="R1442" i="12"/>
  <c r="T1442" i="12"/>
  <c r="U1442" i="12"/>
  <c r="V1442" i="12"/>
  <c r="Z1442" i="12"/>
  <c r="S1442" i="12"/>
  <c r="W1442" i="12"/>
  <c r="X1442" i="12"/>
  <c r="Y1442" i="12"/>
  <c r="AA1442" i="12"/>
  <c r="R1443" i="12"/>
  <c r="T1443" i="12"/>
  <c r="U1443" i="12"/>
  <c r="V1443" i="12"/>
  <c r="Z1443" i="12"/>
  <c r="S1443" i="12"/>
  <c r="W1443" i="12"/>
  <c r="X1443" i="12"/>
  <c r="Y1443" i="12"/>
  <c r="AA1443" i="12"/>
  <c r="R1444" i="12"/>
  <c r="T1444" i="12"/>
  <c r="U1444" i="12"/>
  <c r="V1444" i="12"/>
  <c r="Z1444" i="12"/>
  <c r="S1444" i="12"/>
  <c r="W1444" i="12"/>
  <c r="X1444" i="12"/>
  <c r="Y1444" i="12"/>
  <c r="AA1444" i="12"/>
  <c r="R1445" i="12"/>
  <c r="T1445" i="12"/>
  <c r="U1445" i="12"/>
  <c r="V1445" i="12"/>
  <c r="Z1445" i="12"/>
  <c r="S1445" i="12"/>
  <c r="W1445" i="12"/>
  <c r="X1445" i="12"/>
  <c r="Y1445" i="12"/>
  <c r="AA1445" i="12"/>
  <c r="R1446" i="12"/>
  <c r="T1446" i="12"/>
  <c r="U1446" i="12"/>
  <c r="V1446" i="12"/>
  <c r="Z1446" i="12"/>
  <c r="S1446" i="12"/>
  <c r="W1446" i="12"/>
  <c r="X1446" i="12"/>
  <c r="Y1446" i="12"/>
  <c r="AA1446" i="12"/>
  <c r="R1447" i="12"/>
  <c r="T1447" i="12"/>
  <c r="U1447" i="12"/>
  <c r="V1447" i="12"/>
  <c r="Z1447" i="12"/>
  <c r="S1447" i="12"/>
  <c r="W1447" i="12"/>
  <c r="X1447" i="12"/>
  <c r="Y1447" i="12"/>
  <c r="AA1447" i="12"/>
  <c r="R1448" i="12"/>
  <c r="T1448" i="12"/>
  <c r="U1448" i="12"/>
  <c r="V1448" i="12"/>
  <c r="Z1448" i="12"/>
  <c r="S1448" i="12"/>
  <c r="W1448" i="12"/>
  <c r="X1448" i="12"/>
  <c r="Y1448" i="12"/>
  <c r="AA1448" i="12"/>
  <c r="R1449" i="12"/>
  <c r="T1449" i="12"/>
  <c r="U1449" i="12"/>
  <c r="V1449" i="12"/>
  <c r="Z1449" i="12"/>
  <c r="S1449" i="12"/>
  <c r="W1449" i="12"/>
  <c r="X1449" i="12"/>
  <c r="Y1449" i="12"/>
  <c r="AA1449" i="12"/>
  <c r="R1450" i="12"/>
  <c r="T1450" i="12"/>
  <c r="U1450" i="12"/>
  <c r="V1450" i="12"/>
  <c r="Z1450" i="12"/>
  <c r="S1450" i="12"/>
  <c r="W1450" i="12"/>
  <c r="X1450" i="12"/>
  <c r="Y1450" i="12"/>
  <c r="AA1450" i="12"/>
  <c r="R1451" i="12"/>
  <c r="T1451" i="12"/>
  <c r="U1451" i="12"/>
  <c r="V1451" i="12"/>
  <c r="Z1451" i="12"/>
  <c r="S1451" i="12"/>
  <c r="W1451" i="12"/>
  <c r="X1451" i="12"/>
  <c r="Y1451" i="12"/>
  <c r="AA1451" i="12"/>
  <c r="R1452" i="12"/>
  <c r="T1452" i="12"/>
  <c r="U1452" i="12"/>
  <c r="V1452" i="12"/>
  <c r="Z1452" i="12"/>
  <c r="S1452" i="12"/>
  <c r="W1452" i="12"/>
  <c r="X1452" i="12"/>
  <c r="Y1452" i="12"/>
  <c r="AA1452" i="12"/>
  <c r="R1453" i="12"/>
  <c r="T1453" i="12"/>
  <c r="U1453" i="12"/>
  <c r="V1453" i="12"/>
  <c r="Z1453" i="12"/>
  <c r="S1453" i="12"/>
  <c r="W1453" i="12"/>
  <c r="X1453" i="12"/>
  <c r="Y1453" i="12"/>
  <c r="AA1453" i="12"/>
  <c r="R1454" i="12"/>
  <c r="T1454" i="12"/>
  <c r="U1454" i="12"/>
  <c r="V1454" i="12"/>
  <c r="Z1454" i="12"/>
  <c r="S1454" i="12"/>
  <c r="W1454" i="12"/>
  <c r="X1454" i="12"/>
  <c r="Y1454" i="12"/>
  <c r="AA1454" i="12"/>
  <c r="R1455" i="12"/>
  <c r="T1455" i="12"/>
  <c r="U1455" i="12"/>
  <c r="V1455" i="12"/>
  <c r="Z1455" i="12"/>
  <c r="S1455" i="12"/>
  <c r="W1455" i="12"/>
  <c r="X1455" i="12"/>
  <c r="Y1455" i="12"/>
  <c r="AA1455" i="12"/>
  <c r="R1456" i="12"/>
  <c r="T1456" i="12"/>
  <c r="U1456" i="12"/>
  <c r="V1456" i="12"/>
  <c r="Z1456" i="12"/>
  <c r="S1456" i="12"/>
  <c r="W1456" i="12"/>
  <c r="X1456" i="12"/>
  <c r="Y1456" i="12"/>
  <c r="AA1456" i="12"/>
  <c r="R1457" i="12"/>
  <c r="T1457" i="12"/>
  <c r="U1457" i="12"/>
  <c r="V1457" i="12"/>
  <c r="Z1457" i="12"/>
  <c r="S1457" i="12"/>
  <c r="W1457" i="12"/>
  <c r="X1457" i="12"/>
  <c r="Y1457" i="12"/>
  <c r="AA1457" i="12"/>
  <c r="R1458" i="12"/>
  <c r="T1458" i="12"/>
  <c r="U1458" i="12"/>
  <c r="V1458" i="12"/>
  <c r="Z1458" i="12"/>
  <c r="S1458" i="12"/>
  <c r="W1458" i="12"/>
  <c r="X1458" i="12"/>
  <c r="Y1458" i="12"/>
  <c r="AA1458" i="12"/>
  <c r="R1459" i="12"/>
  <c r="T1459" i="12"/>
  <c r="U1459" i="12"/>
  <c r="V1459" i="12"/>
  <c r="Z1459" i="12"/>
  <c r="S1459" i="12"/>
  <c r="W1459" i="12"/>
  <c r="X1459" i="12"/>
  <c r="Y1459" i="12"/>
  <c r="AA1459" i="12"/>
  <c r="R1460" i="12"/>
  <c r="T1460" i="12"/>
  <c r="U1460" i="12"/>
  <c r="V1460" i="12"/>
  <c r="Z1460" i="12"/>
  <c r="S1460" i="12"/>
  <c r="W1460" i="12"/>
  <c r="X1460" i="12"/>
  <c r="Y1460" i="12"/>
  <c r="AA1460" i="12"/>
  <c r="R1461" i="12"/>
  <c r="T1461" i="12"/>
  <c r="U1461" i="12"/>
  <c r="V1461" i="12"/>
  <c r="Z1461" i="12"/>
  <c r="S1461" i="12"/>
  <c r="W1461" i="12"/>
  <c r="X1461" i="12"/>
  <c r="Y1461" i="12"/>
  <c r="AA1461" i="12"/>
  <c r="R1462" i="12"/>
  <c r="T1462" i="12"/>
  <c r="U1462" i="12"/>
  <c r="V1462" i="12"/>
  <c r="Z1462" i="12"/>
  <c r="S1462" i="12"/>
  <c r="W1462" i="12"/>
  <c r="X1462" i="12"/>
  <c r="Y1462" i="12"/>
  <c r="AA1462" i="12"/>
  <c r="R1463" i="12"/>
  <c r="T1463" i="12"/>
  <c r="U1463" i="12"/>
  <c r="V1463" i="12"/>
  <c r="Z1463" i="12"/>
  <c r="S1463" i="12"/>
  <c r="W1463" i="12"/>
  <c r="X1463" i="12"/>
  <c r="Y1463" i="12"/>
  <c r="AA1463" i="12"/>
  <c r="R1464" i="12"/>
  <c r="T1464" i="12"/>
  <c r="U1464" i="12"/>
  <c r="V1464" i="12"/>
  <c r="Z1464" i="12"/>
  <c r="S1464" i="12"/>
  <c r="W1464" i="12"/>
  <c r="X1464" i="12"/>
  <c r="Y1464" i="12"/>
  <c r="AA1464" i="12"/>
  <c r="R1465" i="12"/>
  <c r="T1465" i="12"/>
  <c r="U1465" i="12"/>
  <c r="V1465" i="12"/>
  <c r="Z1465" i="12"/>
  <c r="S1465" i="12"/>
  <c r="W1465" i="12"/>
  <c r="X1465" i="12"/>
  <c r="Y1465" i="12"/>
  <c r="AA1465" i="12"/>
  <c r="R1466" i="12"/>
  <c r="T1466" i="12"/>
  <c r="U1466" i="12"/>
  <c r="V1466" i="12"/>
  <c r="Z1466" i="12"/>
  <c r="S1466" i="12"/>
  <c r="W1466" i="12"/>
  <c r="X1466" i="12"/>
  <c r="Y1466" i="12"/>
  <c r="AA1466" i="12"/>
  <c r="R1467" i="12"/>
  <c r="T1467" i="12"/>
  <c r="U1467" i="12"/>
  <c r="V1467" i="12"/>
  <c r="Z1467" i="12"/>
  <c r="S1467" i="12"/>
  <c r="W1467" i="12"/>
  <c r="X1467" i="12"/>
  <c r="Y1467" i="12"/>
  <c r="AA1467" i="12"/>
  <c r="R1468" i="12"/>
  <c r="T1468" i="12"/>
  <c r="U1468" i="12"/>
  <c r="V1468" i="12"/>
  <c r="Z1468" i="12"/>
  <c r="S1468" i="12"/>
  <c r="W1468" i="12"/>
  <c r="X1468" i="12"/>
  <c r="Y1468" i="12"/>
  <c r="AA1468" i="12"/>
  <c r="R1469" i="12"/>
  <c r="T1469" i="12"/>
  <c r="U1469" i="12"/>
  <c r="V1469" i="12"/>
  <c r="Z1469" i="12"/>
  <c r="S1469" i="12"/>
  <c r="W1469" i="12"/>
  <c r="X1469" i="12"/>
  <c r="Y1469" i="12"/>
  <c r="AA1469" i="12"/>
  <c r="R1470" i="12"/>
  <c r="T1470" i="12"/>
  <c r="U1470" i="12"/>
  <c r="V1470" i="12"/>
  <c r="Z1470" i="12"/>
  <c r="S1470" i="12"/>
  <c r="W1470" i="12"/>
  <c r="X1470" i="12"/>
  <c r="Y1470" i="12"/>
  <c r="AA1470" i="12"/>
  <c r="R1471" i="12"/>
  <c r="T1471" i="12"/>
  <c r="U1471" i="12"/>
  <c r="V1471" i="12"/>
  <c r="Z1471" i="12"/>
  <c r="S1471" i="12"/>
  <c r="W1471" i="12"/>
  <c r="X1471" i="12"/>
  <c r="Y1471" i="12"/>
  <c r="AA1471" i="12"/>
  <c r="R1472" i="12"/>
  <c r="T1472" i="12"/>
  <c r="U1472" i="12"/>
  <c r="V1472" i="12"/>
  <c r="Z1472" i="12"/>
  <c r="S1472" i="12"/>
  <c r="W1472" i="12"/>
  <c r="X1472" i="12"/>
  <c r="Y1472" i="12"/>
  <c r="AA1472" i="12"/>
  <c r="R1473" i="12"/>
  <c r="T1473" i="12"/>
  <c r="U1473" i="12"/>
  <c r="V1473" i="12"/>
  <c r="Z1473" i="12"/>
  <c r="S1473" i="12"/>
  <c r="W1473" i="12"/>
  <c r="X1473" i="12"/>
  <c r="Y1473" i="12"/>
  <c r="AA1473" i="12"/>
  <c r="R1474" i="12"/>
  <c r="T1474" i="12"/>
  <c r="U1474" i="12"/>
  <c r="V1474" i="12"/>
  <c r="Z1474" i="12"/>
  <c r="S1474" i="12"/>
  <c r="W1474" i="12"/>
  <c r="X1474" i="12"/>
  <c r="Y1474" i="12"/>
  <c r="AA1474" i="12"/>
  <c r="R1475" i="12"/>
  <c r="T1475" i="12"/>
  <c r="U1475" i="12"/>
  <c r="V1475" i="12"/>
  <c r="Z1475" i="12"/>
  <c r="S1475" i="12"/>
  <c r="W1475" i="12"/>
  <c r="X1475" i="12"/>
  <c r="Y1475" i="12"/>
  <c r="AA1475" i="12"/>
  <c r="R1476" i="12"/>
  <c r="T1476" i="12"/>
  <c r="U1476" i="12"/>
  <c r="V1476" i="12"/>
  <c r="Z1476" i="12"/>
  <c r="S1476" i="12"/>
  <c r="W1476" i="12"/>
  <c r="X1476" i="12"/>
  <c r="Y1476" i="12"/>
  <c r="AA1476" i="12"/>
  <c r="R1477" i="12"/>
  <c r="T1477" i="12"/>
  <c r="U1477" i="12"/>
  <c r="V1477" i="12"/>
  <c r="Z1477" i="12"/>
  <c r="S1477" i="12"/>
  <c r="W1477" i="12"/>
  <c r="X1477" i="12"/>
  <c r="Y1477" i="12"/>
  <c r="AA1477" i="12"/>
  <c r="R1478" i="12"/>
  <c r="T1478" i="12"/>
  <c r="U1478" i="12"/>
  <c r="V1478" i="12"/>
  <c r="Z1478" i="12"/>
  <c r="S1478" i="12"/>
  <c r="W1478" i="12"/>
  <c r="X1478" i="12"/>
  <c r="Y1478" i="12"/>
  <c r="AA1478" i="12"/>
  <c r="R1479" i="12"/>
  <c r="T1479" i="12"/>
  <c r="U1479" i="12"/>
  <c r="V1479" i="12"/>
  <c r="Z1479" i="12"/>
  <c r="S1479" i="12"/>
  <c r="W1479" i="12"/>
  <c r="X1479" i="12"/>
  <c r="Y1479" i="12"/>
  <c r="AA1479" i="12"/>
  <c r="R1480" i="12"/>
  <c r="T1480" i="12"/>
  <c r="U1480" i="12"/>
  <c r="V1480" i="12"/>
  <c r="Z1480" i="12"/>
  <c r="S1480" i="12"/>
  <c r="W1480" i="12"/>
  <c r="X1480" i="12"/>
  <c r="Y1480" i="12"/>
  <c r="AA1480" i="12"/>
  <c r="R1481" i="12"/>
  <c r="T1481" i="12"/>
  <c r="U1481" i="12"/>
  <c r="V1481" i="12"/>
  <c r="Z1481" i="12"/>
  <c r="S1481" i="12"/>
  <c r="W1481" i="12"/>
  <c r="X1481" i="12"/>
  <c r="Y1481" i="12"/>
  <c r="AA1481" i="12"/>
  <c r="R1482" i="12"/>
  <c r="T1482" i="12"/>
  <c r="U1482" i="12"/>
  <c r="V1482" i="12"/>
  <c r="Z1482" i="12"/>
  <c r="S1482" i="12"/>
  <c r="W1482" i="12"/>
  <c r="X1482" i="12"/>
  <c r="Y1482" i="12"/>
  <c r="AA1482" i="12"/>
  <c r="R1483" i="12"/>
  <c r="T1483" i="12"/>
  <c r="U1483" i="12"/>
  <c r="V1483" i="12"/>
  <c r="Z1483" i="12"/>
  <c r="S1483" i="12"/>
  <c r="W1483" i="12"/>
  <c r="X1483" i="12"/>
  <c r="Y1483" i="12"/>
  <c r="AA1483" i="12"/>
  <c r="R1484" i="12"/>
  <c r="T1484" i="12"/>
  <c r="U1484" i="12"/>
  <c r="V1484" i="12"/>
  <c r="Z1484" i="12"/>
  <c r="S1484" i="12"/>
  <c r="W1484" i="12"/>
  <c r="X1484" i="12"/>
  <c r="Y1484" i="12"/>
  <c r="AA1484" i="12"/>
  <c r="R1485" i="12"/>
  <c r="T1485" i="12"/>
  <c r="U1485" i="12"/>
  <c r="V1485" i="12"/>
  <c r="Z1485" i="12"/>
  <c r="S1485" i="12"/>
  <c r="W1485" i="12"/>
  <c r="X1485" i="12"/>
  <c r="Y1485" i="12"/>
  <c r="AA1485" i="12"/>
  <c r="R1486" i="12"/>
  <c r="T1486" i="12"/>
  <c r="U1486" i="12"/>
  <c r="V1486" i="12"/>
  <c r="Z1486" i="12"/>
  <c r="S1486" i="12"/>
  <c r="W1486" i="12"/>
  <c r="X1486" i="12"/>
  <c r="Y1486" i="12"/>
  <c r="AA1486" i="12"/>
  <c r="R1487" i="12"/>
  <c r="T1487" i="12"/>
  <c r="U1487" i="12"/>
  <c r="V1487" i="12"/>
  <c r="Z1487" i="12"/>
  <c r="S1487" i="12"/>
  <c r="W1487" i="12"/>
  <c r="X1487" i="12"/>
  <c r="Y1487" i="12"/>
  <c r="AA1487" i="12"/>
  <c r="R1488" i="12"/>
  <c r="T1488" i="12"/>
  <c r="U1488" i="12"/>
  <c r="V1488" i="12"/>
  <c r="Z1488" i="12"/>
  <c r="S1488" i="12"/>
  <c r="W1488" i="12"/>
  <c r="X1488" i="12"/>
  <c r="Y1488" i="12"/>
  <c r="AA1488" i="12"/>
  <c r="R1489" i="12"/>
  <c r="T1489" i="12"/>
  <c r="U1489" i="12"/>
  <c r="V1489" i="12"/>
  <c r="Z1489" i="12"/>
  <c r="S1489" i="12"/>
  <c r="W1489" i="12"/>
  <c r="X1489" i="12"/>
  <c r="Y1489" i="12"/>
  <c r="AA1489" i="12"/>
  <c r="R1490" i="12"/>
  <c r="T1490" i="12"/>
  <c r="U1490" i="12"/>
  <c r="V1490" i="12"/>
  <c r="Z1490" i="12"/>
  <c r="S1490" i="12"/>
  <c r="W1490" i="12"/>
  <c r="X1490" i="12"/>
  <c r="Y1490" i="12"/>
  <c r="AA1490" i="12"/>
  <c r="R1491" i="12"/>
  <c r="T1491" i="12"/>
  <c r="U1491" i="12"/>
  <c r="V1491" i="12"/>
  <c r="Z1491" i="12"/>
  <c r="S1491" i="12"/>
  <c r="W1491" i="12"/>
  <c r="X1491" i="12"/>
  <c r="Y1491" i="12"/>
  <c r="AA1491" i="12"/>
  <c r="R1492" i="12"/>
  <c r="T1492" i="12"/>
  <c r="U1492" i="12"/>
  <c r="V1492" i="12"/>
  <c r="Z1492" i="12"/>
  <c r="S1492" i="12"/>
  <c r="W1492" i="12"/>
  <c r="X1492" i="12"/>
  <c r="Y1492" i="12"/>
  <c r="AA1492" i="12"/>
  <c r="R1493" i="12"/>
  <c r="T1493" i="12"/>
  <c r="U1493" i="12"/>
  <c r="V1493" i="12"/>
  <c r="Z1493" i="12"/>
  <c r="S1493" i="12"/>
  <c r="W1493" i="12"/>
  <c r="X1493" i="12"/>
  <c r="Y1493" i="12"/>
  <c r="AA1493" i="12"/>
  <c r="R1494" i="12"/>
  <c r="T1494" i="12"/>
  <c r="U1494" i="12"/>
  <c r="V1494" i="12"/>
  <c r="Z1494" i="12"/>
  <c r="S1494" i="12"/>
  <c r="W1494" i="12"/>
  <c r="X1494" i="12"/>
  <c r="Y1494" i="12"/>
  <c r="AA1494" i="12"/>
  <c r="R1495" i="12"/>
  <c r="T1495" i="12"/>
  <c r="U1495" i="12"/>
  <c r="V1495" i="12"/>
  <c r="Z1495" i="12"/>
  <c r="S1495" i="12"/>
  <c r="W1495" i="12"/>
  <c r="X1495" i="12"/>
  <c r="Y1495" i="12"/>
  <c r="AA1495" i="12"/>
  <c r="R1496" i="12"/>
  <c r="T1496" i="12"/>
  <c r="U1496" i="12"/>
  <c r="V1496" i="12"/>
  <c r="Z1496" i="12"/>
  <c r="S1496" i="12"/>
  <c r="W1496" i="12"/>
  <c r="X1496" i="12"/>
  <c r="Y1496" i="12"/>
  <c r="AA1496" i="12"/>
  <c r="R1497" i="12"/>
  <c r="T1497" i="12"/>
  <c r="U1497" i="12"/>
  <c r="V1497" i="12"/>
  <c r="Z1497" i="12"/>
  <c r="S1497" i="12"/>
  <c r="W1497" i="12"/>
  <c r="X1497" i="12"/>
  <c r="Y1497" i="12"/>
  <c r="AA1497" i="12"/>
  <c r="R1498" i="12"/>
  <c r="T1498" i="12"/>
  <c r="U1498" i="12"/>
  <c r="V1498" i="12"/>
  <c r="Z1498" i="12"/>
  <c r="S1498" i="12"/>
  <c r="W1498" i="12"/>
  <c r="X1498" i="12"/>
  <c r="Y1498" i="12"/>
  <c r="AA1498" i="12"/>
  <c r="R1499" i="12"/>
  <c r="T1499" i="12"/>
  <c r="U1499" i="12"/>
  <c r="V1499" i="12"/>
  <c r="Z1499" i="12"/>
  <c r="S1499" i="12"/>
  <c r="W1499" i="12"/>
  <c r="X1499" i="12"/>
  <c r="Y1499" i="12"/>
  <c r="AA1499" i="12"/>
  <c r="R1500" i="12"/>
  <c r="T1500" i="12"/>
  <c r="U1500" i="12"/>
  <c r="V1500" i="12"/>
  <c r="Z1500" i="12"/>
  <c r="S1500" i="12"/>
  <c r="W1500" i="12"/>
  <c r="X1500" i="12"/>
  <c r="Y1500" i="12"/>
  <c r="AA1500" i="12"/>
  <c r="R1501" i="12"/>
  <c r="T1501" i="12"/>
  <c r="U1501" i="12"/>
  <c r="V1501" i="12"/>
  <c r="Z1501" i="12"/>
  <c r="S1501" i="12"/>
  <c r="W1501" i="12"/>
  <c r="X1501" i="12"/>
  <c r="Y1501" i="12"/>
  <c r="AA1501" i="12"/>
  <c r="R1502" i="12"/>
  <c r="T1502" i="12"/>
  <c r="U1502" i="12"/>
  <c r="V1502" i="12"/>
  <c r="Z1502" i="12"/>
  <c r="S1502" i="12"/>
  <c r="W1502" i="12"/>
  <c r="X1502" i="12"/>
  <c r="Y1502" i="12"/>
  <c r="AA1502" i="12"/>
  <c r="R1503" i="12"/>
  <c r="T1503" i="12"/>
  <c r="U1503" i="12"/>
  <c r="V1503" i="12"/>
  <c r="Z1503" i="12"/>
  <c r="S1503" i="12"/>
  <c r="W1503" i="12"/>
  <c r="X1503" i="12"/>
  <c r="Y1503" i="12"/>
  <c r="AA1503" i="12"/>
  <c r="R1504" i="12"/>
  <c r="T1504" i="12"/>
  <c r="U1504" i="12"/>
  <c r="V1504" i="12"/>
  <c r="Z1504" i="12"/>
  <c r="S1504" i="12"/>
  <c r="W1504" i="12"/>
  <c r="X1504" i="12"/>
  <c r="Y1504" i="12"/>
  <c r="AA1504" i="12"/>
  <c r="R1505" i="12"/>
  <c r="T1505" i="12"/>
  <c r="U1505" i="12"/>
  <c r="V1505" i="12"/>
  <c r="Z1505" i="12"/>
  <c r="S1505" i="12"/>
  <c r="W1505" i="12"/>
  <c r="X1505" i="12"/>
  <c r="Y1505" i="12"/>
  <c r="AA1505" i="12"/>
  <c r="R1506" i="12"/>
  <c r="T1506" i="12"/>
  <c r="U1506" i="12"/>
  <c r="V1506" i="12"/>
  <c r="Z1506" i="12"/>
  <c r="S1506" i="12"/>
  <c r="W1506" i="12"/>
  <c r="X1506" i="12"/>
  <c r="Y1506" i="12"/>
  <c r="AA1506" i="12"/>
  <c r="R1507" i="12"/>
  <c r="T1507" i="12"/>
  <c r="U1507" i="12"/>
  <c r="V1507" i="12"/>
  <c r="Z1507" i="12"/>
  <c r="S1507" i="12"/>
  <c r="W1507" i="12"/>
  <c r="X1507" i="12"/>
  <c r="Y1507" i="12"/>
  <c r="AA1507" i="12"/>
  <c r="R1508" i="12"/>
  <c r="T1508" i="12"/>
  <c r="U1508" i="12"/>
  <c r="V1508" i="12"/>
  <c r="Z1508" i="12"/>
  <c r="S1508" i="12"/>
  <c r="W1508" i="12"/>
  <c r="X1508" i="12"/>
  <c r="Y1508" i="12"/>
  <c r="AA1508" i="12"/>
  <c r="R1509" i="12"/>
  <c r="T1509" i="12"/>
  <c r="U1509" i="12"/>
  <c r="V1509" i="12"/>
  <c r="Z1509" i="12"/>
  <c r="S1509" i="12"/>
  <c r="W1509" i="12"/>
  <c r="X1509" i="12"/>
  <c r="Y1509" i="12"/>
  <c r="AA1509" i="12"/>
  <c r="R1510" i="12"/>
  <c r="T1510" i="12"/>
  <c r="U1510" i="12"/>
  <c r="V1510" i="12"/>
  <c r="Z1510" i="12"/>
  <c r="S1510" i="12"/>
  <c r="W1510" i="12"/>
  <c r="X1510" i="12"/>
  <c r="Y1510" i="12"/>
  <c r="AA1510" i="12"/>
  <c r="R1511" i="12"/>
  <c r="T1511" i="12"/>
  <c r="U1511" i="12"/>
  <c r="V1511" i="12"/>
  <c r="Z1511" i="12"/>
  <c r="S1511" i="12"/>
  <c r="W1511" i="12"/>
  <c r="X1511" i="12"/>
  <c r="Y1511" i="12"/>
  <c r="AA1511" i="12"/>
  <c r="R1512" i="12"/>
  <c r="T1512" i="12"/>
  <c r="U1512" i="12"/>
  <c r="V1512" i="12"/>
  <c r="Z1512" i="12"/>
  <c r="S1512" i="12"/>
  <c r="W1512" i="12"/>
  <c r="X1512" i="12"/>
  <c r="Y1512" i="12"/>
  <c r="AA1512" i="12"/>
  <c r="R1513" i="12"/>
  <c r="T1513" i="12"/>
  <c r="U1513" i="12"/>
  <c r="V1513" i="12"/>
  <c r="Z1513" i="12"/>
  <c r="S1513" i="12"/>
  <c r="W1513" i="12"/>
  <c r="X1513" i="12"/>
  <c r="Y1513" i="12"/>
  <c r="AA1513" i="12"/>
  <c r="R1514" i="12"/>
  <c r="T1514" i="12"/>
  <c r="U1514" i="12"/>
  <c r="V1514" i="12"/>
  <c r="Z1514" i="12"/>
  <c r="S1514" i="12"/>
  <c r="W1514" i="12"/>
  <c r="X1514" i="12"/>
  <c r="Y1514" i="12"/>
  <c r="AA1514" i="12"/>
  <c r="R1515" i="12"/>
  <c r="T1515" i="12"/>
  <c r="U1515" i="12"/>
  <c r="V1515" i="12"/>
  <c r="Z1515" i="12"/>
  <c r="S1515" i="12"/>
  <c r="W1515" i="12"/>
  <c r="X1515" i="12"/>
  <c r="Y1515" i="12"/>
  <c r="AA1515" i="12"/>
  <c r="R1516" i="12"/>
  <c r="T1516" i="12"/>
  <c r="U1516" i="12"/>
  <c r="V1516" i="12"/>
  <c r="Z1516" i="12"/>
  <c r="S1516" i="12"/>
  <c r="W1516" i="12"/>
  <c r="X1516" i="12"/>
  <c r="Y1516" i="12"/>
  <c r="AA1516" i="12"/>
  <c r="R1517" i="12"/>
  <c r="T1517" i="12"/>
  <c r="U1517" i="12"/>
  <c r="V1517" i="12"/>
  <c r="Z1517" i="12"/>
  <c r="S1517" i="12"/>
  <c r="W1517" i="12"/>
  <c r="X1517" i="12"/>
  <c r="Y1517" i="12"/>
  <c r="AA1517" i="12"/>
  <c r="R1518" i="12"/>
  <c r="T1518" i="12"/>
  <c r="U1518" i="12"/>
  <c r="V1518" i="12"/>
  <c r="Z1518" i="12"/>
  <c r="S1518" i="12"/>
  <c r="W1518" i="12"/>
  <c r="X1518" i="12"/>
  <c r="Y1518" i="12"/>
  <c r="AA1518" i="12"/>
  <c r="R1519" i="12"/>
  <c r="T1519" i="12"/>
  <c r="U1519" i="12"/>
  <c r="V1519" i="12"/>
  <c r="Z1519" i="12"/>
  <c r="S1519" i="12"/>
  <c r="W1519" i="12"/>
  <c r="X1519" i="12"/>
  <c r="Y1519" i="12"/>
  <c r="AA1519" i="12"/>
  <c r="R1520" i="12"/>
  <c r="T1520" i="12"/>
  <c r="U1520" i="12"/>
  <c r="V1520" i="12"/>
  <c r="Z1520" i="12"/>
  <c r="S1520" i="12"/>
  <c r="W1520" i="12"/>
  <c r="X1520" i="12"/>
  <c r="Y1520" i="12"/>
  <c r="AA1520" i="12"/>
  <c r="R1521" i="12"/>
  <c r="T1521" i="12"/>
  <c r="U1521" i="12"/>
  <c r="V1521" i="12"/>
  <c r="Z1521" i="12"/>
  <c r="S1521" i="12"/>
  <c r="W1521" i="12"/>
  <c r="X1521" i="12"/>
  <c r="Y1521" i="12"/>
  <c r="AA1521" i="12"/>
  <c r="R1522" i="12"/>
  <c r="T1522" i="12"/>
  <c r="U1522" i="12"/>
  <c r="V1522" i="12"/>
  <c r="Z1522" i="12"/>
  <c r="S1522" i="12"/>
  <c r="W1522" i="12"/>
  <c r="X1522" i="12"/>
  <c r="Y1522" i="12"/>
  <c r="AA1522" i="12"/>
  <c r="R1523" i="12"/>
  <c r="T1523" i="12"/>
  <c r="U1523" i="12"/>
  <c r="V1523" i="12"/>
  <c r="Z1523" i="12"/>
  <c r="S1523" i="12"/>
  <c r="W1523" i="12"/>
  <c r="X1523" i="12"/>
  <c r="Y1523" i="12"/>
  <c r="AA1523" i="12"/>
  <c r="R1524" i="12"/>
  <c r="T1524" i="12"/>
  <c r="U1524" i="12"/>
  <c r="V1524" i="12"/>
  <c r="Z1524" i="12"/>
  <c r="S1524" i="12"/>
  <c r="W1524" i="12"/>
  <c r="X1524" i="12"/>
  <c r="Y1524" i="12"/>
  <c r="AA1524" i="12"/>
  <c r="R1525" i="12"/>
  <c r="T1525" i="12"/>
  <c r="U1525" i="12"/>
  <c r="V1525" i="12"/>
  <c r="Z1525" i="12"/>
  <c r="S1525" i="12"/>
  <c r="W1525" i="12"/>
  <c r="X1525" i="12"/>
  <c r="Y1525" i="12"/>
  <c r="AA1525" i="12"/>
  <c r="R1526" i="12"/>
  <c r="T1526" i="12"/>
  <c r="U1526" i="12"/>
  <c r="V1526" i="12"/>
  <c r="Z1526" i="12"/>
  <c r="S1526" i="12"/>
  <c r="W1526" i="12"/>
  <c r="X1526" i="12"/>
  <c r="Y1526" i="12"/>
  <c r="AA1526" i="12"/>
  <c r="R1527" i="12"/>
  <c r="T1527" i="12"/>
  <c r="U1527" i="12"/>
  <c r="V1527" i="12"/>
  <c r="Z1527" i="12"/>
  <c r="S1527" i="12"/>
  <c r="W1527" i="12"/>
  <c r="X1527" i="12"/>
  <c r="Y1527" i="12"/>
  <c r="AA1527" i="12"/>
  <c r="R1528" i="12"/>
  <c r="T1528" i="12"/>
  <c r="U1528" i="12"/>
  <c r="V1528" i="12"/>
  <c r="Z1528" i="12"/>
  <c r="S1528" i="12"/>
  <c r="W1528" i="12"/>
  <c r="X1528" i="12"/>
  <c r="Y1528" i="12"/>
  <c r="AA1528" i="12"/>
  <c r="R1529" i="12"/>
  <c r="T1529" i="12"/>
  <c r="U1529" i="12"/>
  <c r="V1529" i="12"/>
  <c r="Z1529" i="12"/>
  <c r="S1529" i="12"/>
  <c r="W1529" i="12"/>
  <c r="X1529" i="12"/>
  <c r="Y1529" i="12"/>
  <c r="AA1529" i="12"/>
  <c r="R1530" i="12"/>
  <c r="T1530" i="12"/>
  <c r="U1530" i="12"/>
  <c r="V1530" i="12"/>
  <c r="Z1530" i="12"/>
  <c r="S1530" i="12"/>
  <c r="W1530" i="12"/>
  <c r="X1530" i="12"/>
  <c r="Y1530" i="12"/>
  <c r="AA1530" i="12"/>
  <c r="R1531" i="12"/>
  <c r="T1531" i="12"/>
  <c r="U1531" i="12"/>
  <c r="V1531" i="12"/>
  <c r="Z1531" i="12"/>
  <c r="S1531" i="12"/>
  <c r="W1531" i="12"/>
  <c r="X1531" i="12"/>
  <c r="Y1531" i="12"/>
  <c r="AA1531" i="12"/>
  <c r="R1532" i="12"/>
  <c r="T1532" i="12"/>
  <c r="U1532" i="12"/>
  <c r="V1532" i="12"/>
  <c r="Z1532" i="12"/>
  <c r="S1532" i="12"/>
  <c r="W1532" i="12"/>
  <c r="X1532" i="12"/>
  <c r="Y1532" i="12"/>
  <c r="AA1532" i="12"/>
  <c r="R1533" i="12"/>
  <c r="T1533" i="12"/>
  <c r="U1533" i="12"/>
  <c r="V1533" i="12"/>
  <c r="Z1533" i="12"/>
  <c r="S1533" i="12"/>
  <c r="W1533" i="12"/>
  <c r="X1533" i="12"/>
  <c r="Y1533" i="12"/>
  <c r="AA1533" i="12"/>
  <c r="R1534" i="12"/>
  <c r="T1534" i="12"/>
  <c r="U1534" i="12"/>
  <c r="V1534" i="12"/>
  <c r="Z1534" i="12"/>
  <c r="S1534" i="12"/>
  <c r="W1534" i="12"/>
  <c r="X1534" i="12"/>
  <c r="Y1534" i="12"/>
  <c r="AA1534" i="12"/>
  <c r="R1535" i="12"/>
  <c r="T1535" i="12"/>
  <c r="U1535" i="12"/>
  <c r="V1535" i="12"/>
  <c r="Z1535" i="12"/>
  <c r="S1535" i="12"/>
  <c r="W1535" i="12"/>
  <c r="X1535" i="12"/>
  <c r="Y1535" i="12"/>
  <c r="AA1535" i="12"/>
  <c r="R1536" i="12"/>
  <c r="T1536" i="12"/>
  <c r="U1536" i="12"/>
  <c r="V1536" i="12"/>
  <c r="Z1536" i="12"/>
  <c r="S1536" i="12"/>
  <c r="W1536" i="12"/>
  <c r="X1536" i="12"/>
  <c r="Y1536" i="12"/>
  <c r="AA1536" i="12"/>
  <c r="R1537" i="12"/>
  <c r="T1537" i="12"/>
  <c r="U1537" i="12"/>
  <c r="V1537" i="12"/>
  <c r="Z1537" i="12"/>
  <c r="S1537" i="12"/>
  <c r="W1537" i="12"/>
  <c r="X1537" i="12"/>
  <c r="Y1537" i="12"/>
  <c r="AA1537" i="12"/>
  <c r="R1538" i="12"/>
  <c r="T1538" i="12"/>
  <c r="U1538" i="12"/>
  <c r="V1538" i="12"/>
  <c r="Z1538" i="12"/>
  <c r="S1538" i="12"/>
  <c r="W1538" i="12"/>
  <c r="X1538" i="12"/>
  <c r="Y1538" i="12"/>
  <c r="AA1538" i="12"/>
  <c r="R1539" i="12"/>
  <c r="T1539" i="12"/>
  <c r="U1539" i="12"/>
  <c r="V1539" i="12"/>
  <c r="Z1539" i="12"/>
  <c r="S1539" i="12"/>
  <c r="W1539" i="12"/>
  <c r="X1539" i="12"/>
  <c r="Y1539" i="12"/>
  <c r="AA1539" i="12"/>
  <c r="R1540" i="12"/>
  <c r="T1540" i="12"/>
  <c r="U1540" i="12"/>
  <c r="V1540" i="12"/>
  <c r="Z1540" i="12"/>
  <c r="S1540" i="12"/>
  <c r="W1540" i="12"/>
  <c r="X1540" i="12"/>
  <c r="Y1540" i="12"/>
  <c r="AA1540" i="12"/>
  <c r="R1541" i="12"/>
  <c r="T1541" i="12"/>
  <c r="U1541" i="12"/>
  <c r="V1541" i="12"/>
  <c r="Z1541" i="12"/>
  <c r="S1541" i="12"/>
  <c r="W1541" i="12"/>
  <c r="X1541" i="12"/>
  <c r="Y1541" i="12"/>
  <c r="AA1541" i="12"/>
  <c r="R1542" i="12"/>
  <c r="T1542" i="12"/>
  <c r="U1542" i="12"/>
  <c r="V1542" i="12"/>
  <c r="Z1542" i="12"/>
  <c r="S1542" i="12"/>
  <c r="W1542" i="12"/>
  <c r="X1542" i="12"/>
  <c r="Y1542" i="12"/>
  <c r="AA1542" i="12"/>
  <c r="R1543" i="12"/>
  <c r="T1543" i="12"/>
  <c r="U1543" i="12"/>
  <c r="V1543" i="12"/>
  <c r="Z1543" i="12"/>
  <c r="S1543" i="12"/>
  <c r="W1543" i="12"/>
  <c r="X1543" i="12"/>
  <c r="Y1543" i="12"/>
  <c r="AA1543" i="12"/>
  <c r="R1544" i="12"/>
  <c r="T1544" i="12"/>
  <c r="U1544" i="12"/>
  <c r="V1544" i="12"/>
  <c r="Z1544" i="12"/>
  <c r="S1544" i="12"/>
  <c r="W1544" i="12"/>
  <c r="X1544" i="12"/>
  <c r="Y1544" i="12"/>
  <c r="AA1544" i="12"/>
  <c r="R1545" i="12"/>
  <c r="T1545" i="12"/>
  <c r="U1545" i="12"/>
  <c r="V1545" i="12"/>
  <c r="Z1545" i="12"/>
  <c r="S1545" i="12"/>
  <c r="W1545" i="12"/>
  <c r="X1545" i="12"/>
  <c r="Y1545" i="12"/>
  <c r="AA1545" i="12"/>
  <c r="R1546" i="12"/>
  <c r="T1546" i="12"/>
  <c r="U1546" i="12"/>
  <c r="V1546" i="12"/>
  <c r="Z1546" i="12"/>
  <c r="S1546" i="12"/>
  <c r="W1546" i="12"/>
  <c r="X1546" i="12"/>
  <c r="Y1546" i="12"/>
  <c r="AA1546" i="12"/>
  <c r="R1547" i="12"/>
  <c r="T1547" i="12"/>
  <c r="U1547" i="12"/>
  <c r="V1547" i="12"/>
  <c r="Z1547" i="12"/>
  <c r="S1547" i="12"/>
  <c r="W1547" i="12"/>
  <c r="X1547" i="12"/>
  <c r="Y1547" i="12"/>
  <c r="AA1547" i="12"/>
  <c r="R1548" i="12"/>
  <c r="T1548" i="12"/>
  <c r="U1548" i="12"/>
  <c r="V1548" i="12"/>
  <c r="Z1548" i="12"/>
  <c r="S1548" i="12"/>
  <c r="W1548" i="12"/>
  <c r="X1548" i="12"/>
  <c r="Y1548" i="12"/>
  <c r="AA1548" i="12"/>
  <c r="R1549" i="12"/>
  <c r="T1549" i="12"/>
  <c r="U1549" i="12"/>
  <c r="V1549" i="12"/>
  <c r="Z1549" i="12"/>
  <c r="S1549" i="12"/>
  <c r="W1549" i="12"/>
  <c r="X1549" i="12"/>
  <c r="Y1549" i="12"/>
  <c r="AA1549" i="12"/>
  <c r="R1550" i="12"/>
  <c r="T1550" i="12"/>
  <c r="U1550" i="12"/>
  <c r="V1550" i="12"/>
  <c r="Z1550" i="12"/>
  <c r="S1550" i="12"/>
  <c r="W1550" i="12"/>
  <c r="X1550" i="12"/>
  <c r="Y1550" i="12"/>
  <c r="AA1550" i="12"/>
  <c r="R1551" i="12"/>
  <c r="T1551" i="12"/>
  <c r="U1551" i="12"/>
  <c r="V1551" i="12"/>
  <c r="Z1551" i="12"/>
  <c r="S1551" i="12"/>
  <c r="W1551" i="12"/>
  <c r="X1551" i="12"/>
  <c r="Y1551" i="12"/>
  <c r="AA1551" i="12"/>
  <c r="R1552" i="12"/>
  <c r="T1552" i="12"/>
  <c r="U1552" i="12"/>
  <c r="V1552" i="12"/>
  <c r="Z1552" i="12"/>
  <c r="S1552" i="12"/>
  <c r="W1552" i="12"/>
  <c r="X1552" i="12"/>
  <c r="Y1552" i="12"/>
  <c r="AA1552" i="12"/>
  <c r="R1553" i="12"/>
  <c r="T1553" i="12"/>
  <c r="U1553" i="12"/>
  <c r="V1553" i="12"/>
  <c r="Z1553" i="12"/>
  <c r="S1553" i="12"/>
  <c r="W1553" i="12"/>
  <c r="X1553" i="12"/>
  <c r="Y1553" i="12"/>
  <c r="AA1553" i="12"/>
  <c r="R1554" i="12"/>
  <c r="T1554" i="12"/>
  <c r="U1554" i="12"/>
  <c r="V1554" i="12"/>
  <c r="Z1554" i="12"/>
  <c r="S1554" i="12"/>
  <c r="W1554" i="12"/>
  <c r="X1554" i="12"/>
  <c r="Y1554" i="12"/>
  <c r="AA1554" i="12"/>
  <c r="R1555" i="12"/>
  <c r="T1555" i="12"/>
  <c r="U1555" i="12"/>
  <c r="V1555" i="12"/>
  <c r="Z1555" i="12"/>
  <c r="S1555" i="12"/>
  <c r="W1555" i="12"/>
  <c r="X1555" i="12"/>
  <c r="Y1555" i="12"/>
  <c r="AA1555" i="12"/>
  <c r="R1556" i="12"/>
  <c r="T1556" i="12"/>
  <c r="U1556" i="12"/>
  <c r="V1556" i="12"/>
  <c r="Z1556" i="12"/>
  <c r="S1556" i="12"/>
  <c r="W1556" i="12"/>
  <c r="X1556" i="12"/>
  <c r="Y1556" i="12"/>
  <c r="AA1556" i="12"/>
  <c r="R1557" i="12"/>
  <c r="T1557" i="12"/>
  <c r="U1557" i="12"/>
  <c r="V1557" i="12"/>
  <c r="Z1557" i="12"/>
  <c r="S1557" i="12"/>
  <c r="W1557" i="12"/>
  <c r="X1557" i="12"/>
  <c r="Y1557" i="12"/>
  <c r="AA1557" i="12"/>
  <c r="R1558" i="12"/>
  <c r="T1558" i="12"/>
  <c r="U1558" i="12"/>
  <c r="V1558" i="12"/>
  <c r="Z1558" i="12"/>
  <c r="S1558" i="12"/>
  <c r="W1558" i="12"/>
  <c r="X1558" i="12"/>
  <c r="Y1558" i="12"/>
  <c r="AA1558" i="12"/>
  <c r="R1559" i="12"/>
  <c r="T1559" i="12"/>
  <c r="U1559" i="12"/>
  <c r="V1559" i="12"/>
  <c r="Z1559" i="12"/>
  <c r="S1559" i="12"/>
  <c r="W1559" i="12"/>
  <c r="X1559" i="12"/>
  <c r="Y1559" i="12"/>
  <c r="AA1559" i="12"/>
  <c r="R1560" i="12"/>
  <c r="T1560" i="12"/>
  <c r="U1560" i="12"/>
  <c r="V1560" i="12"/>
  <c r="Z1560" i="12"/>
  <c r="S1560" i="12"/>
  <c r="W1560" i="12"/>
  <c r="X1560" i="12"/>
  <c r="Y1560" i="12"/>
  <c r="AA1560" i="12"/>
  <c r="R1561" i="12"/>
  <c r="T1561" i="12"/>
  <c r="U1561" i="12"/>
  <c r="V1561" i="12"/>
  <c r="Z1561" i="12"/>
  <c r="S1561" i="12"/>
  <c r="W1561" i="12"/>
  <c r="X1561" i="12"/>
  <c r="Y1561" i="12"/>
  <c r="AA1561" i="12"/>
  <c r="R1562" i="12"/>
  <c r="T1562" i="12"/>
  <c r="U1562" i="12"/>
  <c r="V1562" i="12"/>
  <c r="Z1562" i="12"/>
  <c r="S1562" i="12"/>
  <c r="W1562" i="12"/>
  <c r="X1562" i="12"/>
  <c r="Y1562" i="12"/>
  <c r="AA1562" i="12"/>
  <c r="R1563" i="12"/>
  <c r="T1563" i="12"/>
  <c r="U1563" i="12"/>
  <c r="V1563" i="12"/>
  <c r="Z1563" i="12"/>
  <c r="S1563" i="12"/>
  <c r="W1563" i="12"/>
  <c r="X1563" i="12"/>
  <c r="Y1563" i="12"/>
  <c r="AA1563" i="12"/>
  <c r="R1564" i="12"/>
  <c r="T1564" i="12"/>
  <c r="U1564" i="12"/>
  <c r="V1564" i="12"/>
  <c r="Z1564" i="12"/>
  <c r="S1564" i="12"/>
  <c r="W1564" i="12"/>
  <c r="X1564" i="12"/>
  <c r="Y1564" i="12"/>
  <c r="AA1564" i="12"/>
  <c r="R1565" i="12"/>
  <c r="T1565" i="12"/>
  <c r="U1565" i="12"/>
  <c r="V1565" i="12"/>
  <c r="Z1565" i="12"/>
  <c r="S1565" i="12"/>
  <c r="W1565" i="12"/>
  <c r="X1565" i="12"/>
  <c r="Y1565" i="12"/>
  <c r="AA1565" i="12"/>
  <c r="R1566" i="12"/>
  <c r="T1566" i="12"/>
  <c r="U1566" i="12"/>
  <c r="V1566" i="12"/>
  <c r="Z1566" i="12"/>
  <c r="S1566" i="12"/>
  <c r="W1566" i="12"/>
  <c r="X1566" i="12"/>
  <c r="Y1566" i="12"/>
  <c r="AA1566" i="12"/>
  <c r="R1567" i="12"/>
  <c r="T1567" i="12"/>
  <c r="U1567" i="12"/>
  <c r="V1567" i="12"/>
  <c r="Z1567" i="12"/>
  <c r="S1567" i="12"/>
  <c r="W1567" i="12"/>
  <c r="X1567" i="12"/>
  <c r="Y1567" i="12"/>
  <c r="AA1567" i="12"/>
  <c r="R1568" i="12"/>
  <c r="T1568" i="12"/>
  <c r="U1568" i="12"/>
  <c r="V1568" i="12"/>
  <c r="Z1568" i="12"/>
  <c r="S1568" i="12"/>
  <c r="W1568" i="12"/>
  <c r="X1568" i="12"/>
  <c r="Y1568" i="12"/>
  <c r="AA1568" i="12"/>
  <c r="R1569" i="12"/>
  <c r="T1569" i="12"/>
  <c r="U1569" i="12"/>
  <c r="V1569" i="12"/>
  <c r="Z1569" i="12"/>
  <c r="S1569" i="12"/>
  <c r="W1569" i="12"/>
  <c r="X1569" i="12"/>
  <c r="Y1569" i="12"/>
  <c r="AA1569" i="12"/>
  <c r="R1570" i="12"/>
  <c r="T1570" i="12"/>
  <c r="U1570" i="12"/>
  <c r="V1570" i="12"/>
  <c r="Z1570" i="12"/>
  <c r="S1570" i="12"/>
  <c r="W1570" i="12"/>
  <c r="X1570" i="12"/>
  <c r="Y1570" i="12"/>
  <c r="AA1570" i="12"/>
  <c r="R1571" i="12"/>
  <c r="T1571" i="12"/>
  <c r="U1571" i="12"/>
  <c r="V1571" i="12"/>
  <c r="Z1571" i="12"/>
  <c r="S1571" i="12"/>
  <c r="W1571" i="12"/>
  <c r="X1571" i="12"/>
  <c r="Y1571" i="12"/>
  <c r="AA1571" i="12"/>
  <c r="R1572" i="12"/>
  <c r="T1572" i="12"/>
  <c r="U1572" i="12"/>
  <c r="V1572" i="12"/>
  <c r="Z1572" i="12"/>
  <c r="S1572" i="12"/>
  <c r="W1572" i="12"/>
  <c r="X1572" i="12"/>
  <c r="Y1572" i="12"/>
  <c r="AA1572" i="12"/>
  <c r="R1573" i="12"/>
  <c r="T1573" i="12"/>
  <c r="U1573" i="12"/>
  <c r="V1573" i="12"/>
  <c r="Z1573" i="12"/>
  <c r="S1573" i="12"/>
  <c r="W1573" i="12"/>
  <c r="X1573" i="12"/>
  <c r="Y1573" i="12"/>
  <c r="AA1573" i="12"/>
  <c r="R1574" i="12"/>
  <c r="T1574" i="12"/>
  <c r="U1574" i="12"/>
  <c r="V1574" i="12"/>
  <c r="Z1574" i="12"/>
  <c r="S1574" i="12"/>
  <c r="W1574" i="12"/>
  <c r="X1574" i="12"/>
  <c r="Y1574" i="12"/>
  <c r="AA1574" i="12"/>
  <c r="R1575" i="12"/>
  <c r="T1575" i="12"/>
  <c r="U1575" i="12"/>
  <c r="V1575" i="12"/>
  <c r="Z1575" i="12"/>
  <c r="S1575" i="12"/>
  <c r="W1575" i="12"/>
  <c r="X1575" i="12"/>
  <c r="Y1575" i="12"/>
  <c r="AA1575" i="12"/>
  <c r="R1576" i="12"/>
  <c r="T1576" i="12"/>
  <c r="U1576" i="12"/>
  <c r="V1576" i="12"/>
  <c r="Z1576" i="12"/>
  <c r="S1576" i="12"/>
  <c r="W1576" i="12"/>
  <c r="X1576" i="12"/>
  <c r="Y1576" i="12"/>
  <c r="AA1576" i="12"/>
  <c r="R1577" i="12"/>
  <c r="T1577" i="12"/>
  <c r="U1577" i="12"/>
  <c r="V1577" i="12"/>
  <c r="Z1577" i="12"/>
  <c r="S1577" i="12"/>
  <c r="W1577" i="12"/>
  <c r="X1577" i="12"/>
  <c r="Y1577" i="12"/>
  <c r="AA1577" i="12"/>
  <c r="R1578" i="12"/>
  <c r="T1578" i="12"/>
  <c r="U1578" i="12"/>
  <c r="V1578" i="12"/>
  <c r="Z1578" i="12"/>
  <c r="S1578" i="12"/>
  <c r="W1578" i="12"/>
  <c r="X1578" i="12"/>
  <c r="Y1578" i="12"/>
  <c r="AA1578" i="12"/>
  <c r="R1579" i="12"/>
  <c r="T1579" i="12"/>
  <c r="U1579" i="12"/>
  <c r="V1579" i="12"/>
  <c r="Z1579" i="12"/>
  <c r="S1579" i="12"/>
  <c r="W1579" i="12"/>
  <c r="X1579" i="12"/>
  <c r="Y1579" i="12"/>
  <c r="AA1579" i="12"/>
  <c r="R1580" i="12"/>
  <c r="T1580" i="12"/>
  <c r="U1580" i="12"/>
  <c r="V1580" i="12"/>
  <c r="Z1580" i="12"/>
  <c r="S1580" i="12"/>
  <c r="W1580" i="12"/>
  <c r="X1580" i="12"/>
  <c r="Y1580" i="12"/>
  <c r="AA1580" i="12"/>
  <c r="R1581" i="12"/>
  <c r="T1581" i="12"/>
  <c r="U1581" i="12"/>
  <c r="V1581" i="12"/>
  <c r="Z1581" i="12"/>
  <c r="S1581" i="12"/>
  <c r="W1581" i="12"/>
  <c r="X1581" i="12"/>
  <c r="Y1581" i="12"/>
  <c r="AA1581" i="12"/>
  <c r="R1582" i="12"/>
  <c r="T1582" i="12"/>
  <c r="U1582" i="12"/>
  <c r="V1582" i="12"/>
  <c r="Z1582" i="12"/>
  <c r="S1582" i="12"/>
  <c r="W1582" i="12"/>
  <c r="X1582" i="12"/>
  <c r="Y1582" i="12"/>
  <c r="AA1582" i="12"/>
  <c r="R1583" i="12"/>
  <c r="T1583" i="12"/>
  <c r="U1583" i="12"/>
  <c r="V1583" i="12"/>
  <c r="Z1583" i="12"/>
  <c r="S1583" i="12"/>
  <c r="W1583" i="12"/>
  <c r="X1583" i="12"/>
  <c r="Y1583" i="12"/>
  <c r="AA1583" i="12"/>
  <c r="R1584" i="12"/>
  <c r="T1584" i="12"/>
  <c r="U1584" i="12"/>
  <c r="V1584" i="12"/>
  <c r="Z1584" i="12"/>
  <c r="S1584" i="12"/>
  <c r="W1584" i="12"/>
  <c r="X1584" i="12"/>
  <c r="Y1584" i="12"/>
  <c r="AA1584" i="12"/>
  <c r="R1585" i="12"/>
  <c r="T1585" i="12"/>
  <c r="U1585" i="12"/>
  <c r="V1585" i="12"/>
  <c r="Z1585" i="12"/>
  <c r="S1585" i="12"/>
  <c r="W1585" i="12"/>
  <c r="X1585" i="12"/>
  <c r="Y1585" i="12"/>
  <c r="AA1585" i="12"/>
  <c r="R1586" i="12"/>
  <c r="T1586" i="12"/>
  <c r="U1586" i="12"/>
  <c r="V1586" i="12"/>
  <c r="Z1586" i="12"/>
  <c r="S1586" i="12"/>
  <c r="W1586" i="12"/>
  <c r="X1586" i="12"/>
  <c r="Y1586" i="12"/>
  <c r="AA1586" i="12"/>
  <c r="R1587" i="12"/>
  <c r="T1587" i="12"/>
  <c r="U1587" i="12"/>
  <c r="V1587" i="12"/>
  <c r="Z1587" i="12"/>
  <c r="S1587" i="12"/>
  <c r="W1587" i="12"/>
  <c r="X1587" i="12"/>
  <c r="Y1587" i="12"/>
  <c r="AA1587" i="12"/>
  <c r="R1588" i="12"/>
  <c r="T1588" i="12"/>
  <c r="U1588" i="12"/>
  <c r="V1588" i="12"/>
  <c r="Z1588" i="12"/>
  <c r="S1588" i="12"/>
  <c r="W1588" i="12"/>
  <c r="X1588" i="12"/>
  <c r="Y1588" i="12"/>
  <c r="AA1588" i="12"/>
  <c r="R1589" i="12"/>
  <c r="T1589" i="12"/>
  <c r="U1589" i="12"/>
  <c r="V1589" i="12"/>
  <c r="Z1589" i="12"/>
  <c r="S1589" i="12"/>
  <c r="W1589" i="12"/>
  <c r="X1589" i="12"/>
  <c r="Y1589" i="12"/>
  <c r="AA1589" i="12"/>
  <c r="R1590" i="12"/>
  <c r="T1590" i="12"/>
  <c r="U1590" i="12"/>
  <c r="V1590" i="12"/>
  <c r="Z1590" i="12"/>
  <c r="S1590" i="12"/>
  <c r="W1590" i="12"/>
  <c r="X1590" i="12"/>
  <c r="Y1590" i="12"/>
  <c r="AA1590" i="12"/>
  <c r="R1591" i="12"/>
  <c r="T1591" i="12"/>
  <c r="U1591" i="12"/>
  <c r="V1591" i="12"/>
  <c r="Z1591" i="12"/>
  <c r="S1591" i="12"/>
  <c r="W1591" i="12"/>
  <c r="X1591" i="12"/>
  <c r="Y1591" i="12"/>
  <c r="AA1591" i="12"/>
  <c r="R1592" i="12"/>
  <c r="T1592" i="12"/>
  <c r="U1592" i="12"/>
  <c r="V1592" i="12"/>
  <c r="Z1592" i="12"/>
  <c r="S1592" i="12"/>
  <c r="W1592" i="12"/>
  <c r="X1592" i="12"/>
  <c r="Y1592" i="12"/>
  <c r="AA1592" i="12"/>
  <c r="R1593" i="12"/>
  <c r="T1593" i="12"/>
  <c r="U1593" i="12"/>
  <c r="V1593" i="12"/>
  <c r="Z1593" i="12"/>
  <c r="S1593" i="12"/>
  <c r="W1593" i="12"/>
  <c r="X1593" i="12"/>
  <c r="Y1593" i="12"/>
  <c r="AA1593" i="12"/>
  <c r="R1594" i="12"/>
  <c r="T1594" i="12"/>
  <c r="U1594" i="12"/>
  <c r="V1594" i="12"/>
  <c r="Z1594" i="12"/>
  <c r="S1594" i="12"/>
  <c r="W1594" i="12"/>
  <c r="X1594" i="12"/>
  <c r="Y1594" i="12"/>
  <c r="AA1594" i="12"/>
  <c r="R1595" i="12"/>
  <c r="T1595" i="12"/>
  <c r="U1595" i="12"/>
  <c r="V1595" i="12"/>
  <c r="Z1595" i="12"/>
  <c r="S1595" i="12"/>
  <c r="W1595" i="12"/>
  <c r="X1595" i="12"/>
  <c r="Y1595" i="12"/>
  <c r="AA1595" i="12"/>
  <c r="R1596" i="12"/>
  <c r="T1596" i="12"/>
  <c r="U1596" i="12"/>
  <c r="V1596" i="12"/>
  <c r="Z1596" i="12"/>
  <c r="S1596" i="12"/>
  <c r="W1596" i="12"/>
  <c r="X1596" i="12"/>
  <c r="Y1596" i="12"/>
  <c r="AA1596" i="12"/>
  <c r="R1597" i="12"/>
  <c r="T1597" i="12"/>
  <c r="U1597" i="12"/>
  <c r="V1597" i="12"/>
  <c r="Z1597" i="12"/>
  <c r="S1597" i="12"/>
  <c r="W1597" i="12"/>
  <c r="X1597" i="12"/>
  <c r="Y1597" i="12"/>
  <c r="AA1597" i="12"/>
  <c r="R1598" i="12"/>
  <c r="T1598" i="12"/>
  <c r="U1598" i="12"/>
  <c r="V1598" i="12"/>
  <c r="Z1598" i="12"/>
  <c r="S1598" i="12"/>
  <c r="W1598" i="12"/>
  <c r="X1598" i="12"/>
  <c r="Y1598" i="12"/>
  <c r="AA1598" i="12"/>
  <c r="R1599" i="12"/>
  <c r="T1599" i="12"/>
  <c r="U1599" i="12"/>
  <c r="V1599" i="12"/>
  <c r="Z1599" i="12"/>
  <c r="S1599" i="12"/>
  <c r="W1599" i="12"/>
  <c r="X1599" i="12"/>
  <c r="Y1599" i="12"/>
  <c r="AA1599" i="12"/>
  <c r="R1600" i="12"/>
  <c r="T1600" i="12"/>
  <c r="U1600" i="12"/>
  <c r="V1600" i="12"/>
  <c r="Z1600" i="12"/>
  <c r="S1600" i="12"/>
  <c r="W1600" i="12"/>
  <c r="X1600" i="12"/>
  <c r="Y1600" i="12"/>
  <c r="AA1600" i="12"/>
  <c r="R1601" i="12"/>
  <c r="T1601" i="12"/>
  <c r="U1601" i="12"/>
  <c r="V1601" i="12"/>
  <c r="Z1601" i="12"/>
  <c r="S1601" i="12"/>
  <c r="W1601" i="12"/>
  <c r="X1601" i="12"/>
  <c r="Y1601" i="12"/>
  <c r="AA1601" i="12"/>
  <c r="R1602" i="12"/>
  <c r="T1602" i="12"/>
  <c r="U1602" i="12"/>
  <c r="V1602" i="12"/>
  <c r="Z1602" i="12"/>
  <c r="S1602" i="12"/>
  <c r="W1602" i="12"/>
  <c r="X1602" i="12"/>
  <c r="Y1602" i="12"/>
  <c r="AA1602" i="12"/>
  <c r="R1603" i="12"/>
  <c r="T1603" i="12"/>
  <c r="U1603" i="12"/>
  <c r="V1603" i="12"/>
  <c r="Z1603" i="12"/>
  <c r="S1603" i="12"/>
  <c r="W1603" i="12"/>
  <c r="X1603" i="12"/>
  <c r="Y1603" i="12"/>
  <c r="AA1603" i="12"/>
  <c r="R1604" i="12"/>
  <c r="T1604" i="12"/>
  <c r="U1604" i="12"/>
  <c r="V1604" i="12"/>
  <c r="Z1604" i="12"/>
  <c r="S1604" i="12"/>
  <c r="W1604" i="12"/>
  <c r="X1604" i="12"/>
  <c r="Y1604" i="12"/>
  <c r="AA1604" i="12"/>
  <c r="R1605" i="12"/>
  <c r="T1605" i="12"/>
  <c r="U1605" i="12"/>
  <c r="V1605" i="12"/>
  <c r="Z1605" i="12"/>
  <c r="S1605" i="12"/>
  <c r="W1605" i="12"/>
  <c r="X1605" i="12"/>
  <c r="Y1605" i="12"/>
  <c r="AA1605" i="12"/>
  <c r="R1606" i="12"/>
  <c r="T1606" i="12"/>
  <c r="U1606" i="12"/>
  <c r="V1606" i="12"/>
  <c r="Z1606" i="12"/>
  <c r="S1606" i="12"/>
  <c r="W1606" i="12"/>
  <c r="X1606" i="12"/>
  <c r="Y1606" i="12"/>
  <c r="AA1606" i="12"/>
  <c r="R1607" i="12"/>
  <c r="T1607" i="12"/>
  <c r="U1607" i="12"/>
  <c r="V1607" i="12"/>
  <c r="Z1607" i="12"/>
  <c r="S1607" i="12"/>
  <c r="W1607" i="12"/>
  <c r="X1607" i="12"/>
  <c r="Y1607" i="12"/>
  <c r="AA1607" i="12"/>
  <c r="R1608" i="12"/>
  <c r="T1608" i="12"/>
  <c r="U1608" i="12"/>
  <c r="V1608" i="12"/>
  <c r="Z1608" i="12"/>
  <c r="S1608" i="12"/>
  <c r="W1608" i="12"/>
  <c r="X1608" i="12"/>
  <c r="Y1608" i="12"/>
  <c r="AA1608" i="12"/>
  <c r="R1609" i="12"/>
  <c r="T1609" i="12"/>
  <c r="U1609" i="12"/>
  <c r="V1609" i="12"/>
  <c r="Z1609" i="12"/>
  <c r="S1609" i="12"/>
  <c r="W1609" i="12"/>
  <c r="X1609" i="12"/>
  <c r="Y1609" i="12"/>
  <c r="AA1609" i="12"/>
  <c r="R1610" i="12"/>
  <c r="T1610" i="12"/>
  <c r="U1610" i="12"/>
  <c r="V1610" i="12"/>
  <c r="Z1610" i="12"/>
  <c r="S1610" i="12"/>
  <c r="W1610" i="12"/>
  <c r="X1610" i="12"/>
  <c r="Y1610" i="12"/>
  <c r="AA1610" i="12"/>
  <c r="R1611" i="12"/>
  <c r="T1611" i="12"/>
  <c r="U1611" i="12"/>
  <c r="V1611" i="12"/>
  <c r="Z1611" i="12"/>
  <c r="S1611" i="12"/>
  <c r="W1611" i="12"/>
  <c r="X1611" i="12"/>
  <c r="Y1611" i="12"/>
  <c r="AA1611" i="12"/>
  <c r="R1612" i="12"/>
  <c r="T1612" i="12"/>
  <c r="U1612" i="12"/>
  <c r="V1612" i="12"/>
  <c r="Z1612" i="12"/>
  <c r="S1612" i="12"/>
  <c r="W1612" i="12"/>
  <c r="X1612" i="12"/>
  <c r="Y1612" i="12"/>
  <c r="AA1612" i="12"/>
  <c r="R1613" i="12"/>
  <c r="T1613" i="12"/>
  <c r="U1613" i="12"/>
  <c r="V1613" i="12"/>
  <c r="Z1613" i="12"/>
  <c r="S1613" i="12"/>
  <c r="W1613" i="12"/>
  <c r="X1613" i="12"/>
  <c r="Y1613" i="12"/>
  <c r="AA1613" i="12"/>
  <c r="R1614" i="12"/>
  <c r="T1614" i="12"/>
  <c r="U1614" i="12"/>
  <c r="V1614" i="12"/>
  <c r="Z1614" i="12"/>
  <c r="S1614" i="12"/>
  <c r="W1614" i="12"/>
  <c r="X1614" i="12"/>
  <c r="Y1614" i="12"/>
  <c r="AA1614" i="12"/>
  <c r="R1615" i="12"/>
  <c r="T1615" i="12"/>
  <c r="U1615" i="12"/>
  <c r="V1615" i="12"/>
  <c r="Z1615" i="12"/>
  <c r="S1615" i="12"/>
  <c r="W1615" i="12"/>
  <c r="X1615" i="12"/>
  <c r="Y1615" i="12"/>
  <c r="AA1615" i="12"/>
  <c r="R1616" i="12"/>
  <c r="T1616" i="12"/>
  <c r="U1616" i="12"/>
  <c r="V1616" i="12"/>
  <c r="Z1616" i="12"/>
  <c r="S1616" i="12"/>
  <c r="W1616" i="12"/>
  <c r="X1616" i="12"/>
  <c r="Y1616" i="12"/>
  <c r="AA1616" i="12"/>
  <c r="R1617" i="12"/>
  <c r="T1617" i="12"/>
  <c r="U1617" i="12"/>
  <c r="V1617" i="12"/>
  <c r="Z1617" i="12"/>
  <c r="S1617" i="12"/>
  <c r="W1617" i="12"/>
  <c r="X1617" i="12"/>
  <c r="Y1617" i="12"/>
  <c r="AA1617" i="12"/>
  <c r="R1618" i="12"/>
  <c r="T1618" i="12"/>
  <c r="U1618" i="12"/>
  <c r="V1618" i="12"/>
  <c r="Z1618" i="12"/>
  <c r="S1618" i="12"/>
  <c r="W1618" i="12"/>
  <c r="X1618" i="12"/>
  <c r="Y1618" i="12"/>
  <c r="AA1618" i="12"/>
  <c r="R1619" i="12"/>
  <c r="T1619" i="12"/>
  <c r="U1619" i="12"/>
  <c r="V1619" i="12"/>
  <c r="Z1619" i="12"/>
  <c r="S1619" i="12"/>
  <c r="W1619" i="12"/>
  <c r="X1619" i="12"/>
  <c r="Y1619" i="12"/>
  <c r="AA1619" i="12"/>
  <c r="R1620" i="12"/>
  <c r="T1620" i="12"/>
  <c r="U1620" i="12"/>
  <c r="V1620" i="12"/>
  <c r="Z1620" i="12"/>
  <c r="S1620" i="12"/>
  <c r="W1620" i="12"/>
  <c r="X1620" i="12"/>
  <c r="Y1620" i="12"/>
  <c r="AA1620" i="12"/>
  <c r="R1621" i="12"/>
  <c r="T1621" i="12"/>
  <c r="U1621" i="12"/>
  <c r="V1621" i="12"/>
  <c r="Z1621" i="12"/>
  <c r="S1621" i="12"/>
  <c r="W1621" i="12"/>
  <c r="X1621" i="12"/>
  <c r="Y1621" i="12"/>
  <c r="AA1621" i="12"/>
  <c r="R1622" i="12"/>
  <c r="T1622" i="12"/>
  <c r="U1622" i="12"/>
  <c r="V1622" i="12"/>
  <c r="Z1622" i="12"/>
  <c r="S1622" i="12"/>
  <c r="W1622" i="12"/>
  <c r="X1622" i="12"/>
  <c r="Y1622" i="12"/>
  <c r="AA1622" i="12"/>
  <c r="R1623" i="12"/>
  <c r="T1623" i="12"/>
  <c r="U1623" i="12"/>
  <c r="V1623" i="12"/>
  <c r="Z1623" i="12"/>
  <c r="S1623" i="12"/>
  <c r="W1623" i="12"/>
  <c r="X1623" i="12"/>
  <c r="Y1623" i="12"/>
  <c r="AA1623" i="12"/>
  <c r="R1624" i="12"/>
  <c r="T1624" i="12"/>
  <c r="U1624" i="12"/>
  <c r="V1624" i="12"/>
  <c r="Z1624" i="12"/>
  <c r="S1624" i="12"/>
  <c r="W1624" i="12"/>
  <c r="X1624" i="12"/>
  <c r="Y1624" i="12"/>
  <c r="AA1624" i="12"/>
  <c r="R1625" i="12"/>
  <c r="T1625" i="12"/>
  <c r="U1625" i="12"/>
  <c r="V1625" i="12"/>
  <c r="Z1625" i="12"/>
  <c r="S1625" i="12"/>
  <c r="W1625" i="12"/>
  <c r="X1625" i="12"/>
  <c r="Y1625" i="12"/>
  <c r="AA1625" i="12"/>
  <c r="R1626" i="12"/>
  <c r="T1626" i="12"/>
  <c r="U1626" i="12"/>
  <c r="V1626" i="12"/>
  <c r="Z1626" i="12"/>
  <c r="S1626" i="12"/>
  <c r="W1626" i="12"/>
  <c r="X1626" i="12"/>
  <c r="Y1626" i="12"/>
  <c r="AA1626" i="12"/>
  <c r="R1627" i="12"/>
  <c r="T1627" i="12"/>
  <c r="U1627" i="12"/>
  <c r="V1627" i="12"/>
  <c r="Z1627" i="12"/>
  <c r="S1627" i="12"/>
  <c r="W1627" i="12"/>
  <c r="X1627" i="12"/>
  <c r="Y1627" i="12"/>
  <c r="AA1627" i="12"/>
  <c r="R1628" i="12"/>
  <c r="T1628" i="12"/>
  <c r="U1628" i="12"/>
  <c r="V1628" i="12"/>
  <c r="Z1628" i="12"/>
  <c r="S1628" i="12"/>
  <c r="W1628" i="12"/>
  <c r="X1628" i="12"/>
  <c r="Y1628" i="12"/>
  <c r="AA1628" i="12"/>
  <c r="R1629" i="12"/>
  <c r="T1629" i="12"/>
  <c r="U1629" i="12"/>
  <c r="V1629" i="12"/>
  <c r="Z1629" i="12"/>
  <c r="S1629" i="12"/>
  <c r="W1629" i="12"/>
  <c r="X1629" i="12"/>
  <c r="Y1629" i="12"/>
  <c r="AA1629" i="12"/>
  <c r="R1630" i="12"/>
  <c r="T1630" i="12"/>
  <c r="U1630" i="12"/>
  <c r="V1630" i="12"/>
  <c r="Z1630" i="12"/>
  <c r="S1630" i="12"/>
  <c r="W1630" i="12"/>
  <c r="X1630" i="12"/>
  <c r="Y1630" i="12"/>
  <c r="AA1630" i="12"/>
  <c r="R1631" i="12"/>
  <c r="T1631" i="12"/>
  <c r="U1631" i="12"/>
  <c r="V1631" i="12"/>
  <c r="Z1631" i="12"/>
  <c r="S1631" i="12"/>
  <c r="W1631" i="12"/>
  <c r="X1631" i="12"/>
  <c r="Y1631" i="12"/>
  <c r="AA1631" i="12"/>
  <c r="R1632" i="12"/>
  <c r="T1632" i="12"/>
  <c r="U1632" i="12"/>
  <c r="V1632" i="12"/>
  <c r="Z1632" i="12"/>
  <c r="S1632" i="12"/>
  <c r="W1632" i="12"/>
  <c r="X1632" i="12"/>
  <c r="Y1632" i="12"/>
  <c r="AA1632" i="12"/>
  <c r="R1633" i="12"/>
  <c r="T1633" i="12"/>
  <c r="U1633" i="12"/>
  <c r="V1633" i="12"/>
  <c r="Z1633" i="12"/>
  <c r="S1633" i="12"/>
  <c r="W1633" i="12"/>
  <c r="X1633" i="12"/>
  <c r="Y1633" i="12"/>
  <c r="AA1633" i="12"/>
  <c r="R1634" i="12"/>
  <c r="T1634" i="12"/>
  <c r="U1634" i="12"/>
  <c r="V1634" i="12"/>
  <c r="Z1634" i="12"/>
  <c r="S1634" i="12"/>
  <c r="W1634" i="12"/>
  <c r="X1634" i="12"/>
  <c r="Y1634" i="12"/>
  <c r="AA1634" i="12"/>
  <c r="R1635" i="12"/>
  <c r="T1635" i="12"/>
  <c r="U1635" i="12"/>
  <c r="V1635" i="12"/>
  <c r="Z1635" i="12"/>
  <c r="S1635" i="12"/>
  <c r="W1635" i="12"/>
  <c r="X1635" i="12"/>
  <c r="Y1635" i="12"/>
  <c r="AA1635" i="12"/>
  <c r="R1636" i="12"/>
  <c r="T1636" i="12"/>
  <c r="U1636" i="12"/>
  <c r="V1636" i="12"/>
  <c r="Z1636" i="12"/>
  <c r="S1636" i="12"/>
  <c r="W1636" i="12"/>
  <c r="X1636" i="12"/>
  <c r="Y1636" i="12"/>
  <c r="AA1636" i="12"/>
  <c r="R1637" i="12"/>
  <c r="T1637" i="12"/>
  <c r="U1637" i="12"/>
  <c r="V1637" i="12"/>
  <c r="Z1637" i="12"/>
  <c r="S1637" i="12"/>
  <c r="W1637" i="12"/>
  <c r="X1637" i="12"/>
  <c r="Y1637" i="12"/>
  <c r="AA1637" i="12"/>
  <c r="R1638" i="12"/>
  <c r="T1638" i="12"/>
  <c r="U1638" i="12"/>
  <c r="V1638" i="12"/>
  <c r="Z1638" i="12"/>
  <c r="S1638" i="12"/>
  <c r="W1638" i="12"/>
  <c r="X1638" i="12"/>
  <c r="Y1638" i="12"/>
  <c r="AA1638" i="12"/>
  <c r="R1639" i="12"/>
  <c r="T1639" i="12"/>
  <c r="U1639" i="12"/>
  <c r="V1639" i="12"/>
  <c r="Z1639" i="12"/>
  <c r="S1639" i="12"/>
  <c r="W1639" i="12"/>
  <c r="X1639" i="12"/>
  <c r="Y1639" i="12"/>
  <c r="AA1639" i="12"/>
  <c r="R1640" i="12"/>
  <c r="T1640" i="12"/>
  <c r="U1640" i="12"/>
  <c r="V1640" i="12"/>
  <c r="Z1640" i="12"/>
  <c r="S1640" i="12"/>
  <c r="W1640" i="12"/>
  <c r="X1640" i="12"/>
  <c r="Y1640" i="12"/>
  <c r="AA1640" i="12"/>
  <c r="R1641" i="12"/>
  <c r="T1641" i="12"/>
  <c r="U1641" i="12"/>
  <c r="V1641" i="12"/>
  <c r="Z1641" i="12"/>
  <c r="S1641" i="12"/>
  <c r="W1641" i="12"/>
  <c r="X1641" i="12"/>
  <c r="Y1641" i="12"/>
  <c r="AA1641" i="12"/>
  <c r="R1642" i="12"/>
  <c r="T1642" i="12"/>
  <c r="U1642" i="12"/>
  <c r="V1642" i="12"/>
  <c r="Z1642" i="12"/>
  <c r="S1642" i="12"/>
  <c r="W1642" i="12"/>
  <c r="X1642" i="12"/>
  <c r="Y1642" i="12"/>
  <c r="AA1642" i="12"/>
  <c r="R1643" i="12"/>
  <c r="T1643" i="12"/>
  <c r="U1643" i="12"/>
  <c r="V1643" i="12"/>
  <c r="Z1643" i="12"/>
  <c r="S1643" i="12"/>
  <c r="W1643" i="12"/>
  <c r="X1643" i="12"/>
  <c r="Y1643" i="12"/>
  <c r="AA1643" i="12"/>
  <c r="R1644" i="12"/>
  <c r="T1644" i="12"/>
  <c r="U1644" i="12"/>
  <c r="V1644" i="12"/>
  <c r="Z1644" i="12"/>
  <c r="S1644" i="12"/>
  <c r="W1644" i="12"/>
  <c r="X1644" i="12"/>
  <c r="Y1644" i="12"/>
  <c r="AA1644" i="12"/>
  <c r="R1645" i="12"/>
  <c r="T1645" i="12"/>
  <c r="U1645" i="12"/>
  <c r="V1645" i="12"/>
  <c r="Z1645" i="12"/>
  <c r="S1645" i="12"/>
  <c r="W1645" i="12"/>
  <c r="X1645" i="12"/>
  <c r="Y1645" i="12"/>
  <c r="AA1645" i="12"/>
  <c r="R1646" i="12"/>
  <c r="T1646" i="12"/>
  <c r="U1646" i="12"/>
  <c r="V1646" i="12"/>
  <c r="Z1646" i="12"/>
  <c r="S1646" i="12"/>
  <c r="W1646" i="12"/>
  <c r="X1646" i="12"/>
  <c r="Y1646" i="12"/>
  <c r="AA1646" i="12"/>
  <c r="R1647" i="12"/>
  <c r="T1647" i="12"/>
  <c r="U1647" i="12"/>
  <c r="V1647" i="12"/>
  <c r="Z1647" i="12"/>
  <c r="S1647" i="12"/>
  <c r="W1647" i="12"/>
  <c r="X1647" i="12"/>
  <c r="Y1647" i="12"/>
  <c r="AA1647" i="12"/>
  <c r="R1648" i="12"/>
  <c r="T1648" i="12"/>
  <c r="U1648" i="12"/>
  <c r="V1648" i="12"/>
  <c r="Z1648" i="12"/>
  <c r="S1648" i="12"/>
  <c r="W1648" i="12"/>
  <c r="X1648" i="12"/>
  <c r="Y1648" i="12"/>
  <c r="AA1648" i="12"/>
  <c r="R1649" i="12"/>
  <c r="T1649" i="12"/>
  <c r="U1649" i="12"/>
  <c r="V1649" i="12"/>
  <c r="Z1649" i="12"/>
  <c r="S1649" i="12"/>
  <c r="W1649" i="12"/>
  <c r="X1649" i="12"/>
  <c r="Y1649" i="12"/>
  <c r="AA1649" i="12"/>
  <c r="R1650" i="12"/>
  <c r="T1650" i="12"/>
  <c r="U1650" i="12"/>
  <c r="V1650" i="12"/>
  <c r="Z1650" i="12"/>
  <c r="S1650" i="12"/>
  <c r="W1650" i="12"/>
  <c r="X1650" i="12"/>
  <c r="Y1650" i="12"/>
  <c r="AA1650" i="12"/>
  <c r="R1651" i="12"/>
  <c r="T1651" i="12"/>
  <c r="U1651" i="12"/>
  <c r="V1651" i="12"/>
  <c r="Z1651" i="12"/>
  <c r="S1651" i="12"/>
  <c r="W1651" i="12"/>
  <c r="X1651" i="12"/>
  <c r="Y1651" i="12"/>
  <c r="AA1651" i="12"/>
  <c r="R1652" i="12"/>
  <c r="T1652" i="12"/>
  <c r="U1652" i="12"/>
  <c r="V1652" i="12"/>
  <c r="Z1652" i="12"/>
  <c r="S1652" i="12"/>
  <c r="W1652" i="12"/>
  <c r="X1652" i="12"/>
  <c r="Y1652" i="12"/>
  <c r="AA1652" i="12"/>
  <c r="R1653" i="12"/>
  <c r="T1653" i="12"/>
  <c r="U1653" i="12"/>
  <c r="V1653" i="12"/>
  <c r="Z1653" i="12"/>
  <c r="S1653" i="12"/>
  <c r="W1653" i="12"/>
  <c r="X1653" i="12"/>
  <c r="Y1653" i="12"/>
  <c r="AA1653" i="12"/>
  <c r="R1654" i="12"/>
  <c r="T1654" i="12"/>
  <c r="U1654" i="12"/>
  <c r="V1654" i="12"/>
  <c r="Z1654" i="12"/>
  <c r="S1654" i="12"/>
  <c r="W1654" i="12"/>
  <c r="X1654" i="12"/>
  <c r="Y1654" i="12"/>
  <c r="AA1654" i="12"/>
  <c r="R1655" i="12"/>
  <c r="T1655" i="12"/>
  <c r="U1655" i="12"/>
  <c r="V1655" i="12"/>
  <c r="Z1655" i="12"/>
  <c r="S1655" i="12"/>
  <c r="W1655" i="12"/>
  <c r="X1655" i="12"/>
  <c r="Y1655" i="12"/>
  <c r="AA1655" i="12"/>
  <c r="R1656" i="12"/>
  <c r="T1656" i="12"/>
  <c r="U1656" i="12"/>
  <c r="V1656" i="12"/>
  <c r="Z1656" i="12"/>
  <c r="S1656" i="12"/>
  <c r="W1656" i="12"/>
  <c r="X1656" i="12"/>
  <c r="Y1656" i="12"/>
  <c r="AA1656" i="12"/>
  <c r="R1657" i="12"/>
  <c r="T1657" i="12"/>
  <c r="U1657" i="12"/>
  <c r="V1657" i="12"/>
  <c r="Z1657" i="12"/>
  <c r="S1657" i="12"/>
  <c r="W1657" i="12"/>
  <c r="X1657" i="12"/>
  <c r="Y1657" i="12"/>
  <c r="AA1657" i="12"/>
  <c r="R1658" i="12"/>
  <c r="T1658" i="12"/>
  <c r="U1658" i="12"/>
  <c r="V1658" i="12"/>
  <c r="Z1658" i="12"/>
  <c r="S1658" i="12"/>
  <c r="W1658" i="12"/>
  <c r="X1658" i="12"/>
  <c r="Y1658" i="12"/>
  <c r="AA1658" i="12"/>
  <c r="R1659" i="12"/>
  <c r="T1659" i="12"/>
  <c r="U1659" i="12"/>
  <c r="V1659" i="12"/>
  <c r="Z1659" i="12"/>
  <c r="S1659" i="12"/>
  <c r="W1659" i="12"/>
  <c r="X1659" i="12"/>
  <c r="Y1659" i="12"/>
  <c r="AA1659" i="12"/>
  <c r="R1660" i="12"/>
  <c r="T1660" i="12"/>
  <c r="U1660" i="12"/>
  <c r="V1660" i="12"/>
  <c r="Z1660" i="12"/>
  <c r="S1660" i="12"/>
  <c r="W1660" i="12"/>
  <c r="X1660" i="12"/>
  <c r="Y1660" i="12"/>
  <c r="AA1660" i="12"/>
  <c r="R1661" i="12"/>
  <c r="T1661" i="12"/>
  <c r="U1661" i="12"/>
  <c r="V1661" i="12"/>
  <c r="Z1661" i="12"/>
  <c r="S1661" i="12"/>
  <c r="W1661" i="12"/>
  <c r="X1661" i="12"/>
  <c r="Y1661" i="12"/>
  <c r="AA1661" i="12"/>
  <c r="R1662" i="12"/>
  <c r="T1662" i="12"/>
  <c r="U1662" i="12"/>
  <c r="V1662" i="12"/>
  <c r="Z1662" i="12"/>
  <c r="S1662" i="12"/>
  <c r="W1662" i="12"/>
  <c r="X1662" i="12"/>
  <c r="Y1662" i="12"/>
  <c r="AA1662" i="12"/>
  <c r="R1663" i="12"/>
  <c r="T1663" i="12"/>
  <c r="U1663" i="12"/>
  <c r="V1663" i="12"/>
  <c r="Z1663" i="12"/>
  <c r="S1663" i="12"/>
  <c r="W1663" i="12"/>
  <c r="X1663" i="12"/>
  <c r="Y1663" i="12"/>
  <c r="AA1663" i="12"/>
  <c r="R1664" i="12"/>
  <c r="T1664" i="12"/>
  <c r="U1664" i="12"/>
  <c r="V1664" i="12"/>
  <c r="Z1664" i="12"/>
  <c r="S1664" i="12"/>
  <c r="W1664" i="12"/>
  <c r="X1664" i="12"/>
  <c r="Y1664" i="12"/>
  <c r="AA1664" i="12"/>
  <c r="R1665" i="12"/>
  <c r="T1665" i="12"/>
  <c r="U1665" i="12"/>
  <c r="V1665" i="12"/>
  <c r="Z1665" i="12"/>
  <c r="S1665" i="12"/>
  <c r="W1665" i="12"/>
  <c r="X1665" i="12"/>
  <c r="Y1665" i="12"/>
  <c r="AA1665" i="12"/>
  <c r="R1666" i="12"/>
  <c r="T1666" i="12"/>
  <c r="U1666" i="12"/>
  <c r="V1666" i="12"/>
  <c r="Z1666" i="12"/>
  <c r="S1666" i="12"/>
  <c r="W1666" i="12"/>
  <c r="X1666" i="12"/>
  <c r="Y1666" i="12"/>
  <c r="AA1666" i="12"/>
  <c r="R1667" i="12"/>
  <c r="T1667" i="12"/>
  <c r="U1667" i="12"/>
  <c r="V1667" i="12"/>
  <c r="Z1667" i="12"/>
  <c r="S1667" i="12"/>
  <c r="W1667" i="12"/>
  <c r="X1667" i="12"/>
  <c r="Y1667" i="12"/>
  <c r="AA1667" i="12"/>
  <c r="R1668" i="12"/>
  <c r="T1668" i="12"/>
  <c r="U1668" i="12"/>
  <c r="V1668" i="12"/>
  <c r="Z1668" i="12"/>
  <c r="S1668" i="12"/>
  <c r="W1668" i="12"/>
  <c r="X1668" i="12"/>
  <c r="Y1668" i="12"/>
  <c r="AA1668" i="12"/>
  <c r="R1669" i="12"/>
  <c r="T1669" i="12"/>
  <c r="U1669" i="12"/>
  <c r="V1669" i="12"/>
  <c r="Z1669" i="12"/>
  <c r="S1669" i="12"/>
  <c r="W1669" i="12"/>
  <c r="X1669" i="12"/>
  <c r="Y1669" i="12"/>
  <c r="AA1669" i="12"/>
  <c r="R1670" i="12"/>
  <c r="T1670" i="12"/>
  <c r="U1670" i="12"/>
  <c r="V1670" i="12"/>
  <c r="Z1670" i="12"/>
  <c r="S1670" i="12"/>
  <c r="W1670" i="12"/>
  <c r="X1670" i="12"/>
  <c r="Y1670" i="12"/>
  <c r="AA1670" i="12"/>
  <c r="R1671" i="12"/>
  <c r="T1671" i="12"/>
  <c r="U1671" i="12"/>
  <c r="V1671" i="12"/>
  <c r="Z1671" i="12"/>
  <c r="S1671" i="12"/>
  <c r="W1671" i="12"/>
  <c r="X1671" i="12"/>
  <c r="Y1671" i="12"/>
  <c r="AA1671" i="12"/>
  <c r="R1672" i="12"/>
  <c r="T1672" i="12"/>
  <c r="U1672" i="12"/>
  <c r="V1672" i="12"/>
  <c r="Z1672" i="12"/>
  <c r="S1672" i="12"/>
  <c r="W1672" i="12"/>
  <c r="X1672" i="12"/>
  <c r="Y1672" i="12"/>
  <c r="AA1672" i="12"/>
  <c r="R1673" i="12"/>
  <c r="T1673" i="12"/>
  <c r="U1673" i="12"/>
  <c r="V1673" i="12"/>
  <c r="Z1673" i="12"/>
  <c r="S1673" i="12"/>
  <c r="W1673" i="12"/>
  <c r="X1673" i="12"/>
  <c r="Y1673" i="12"/>
  <c r="AA1673" i="12"/>
  <c r="R1674" i="12"/>
  <c r="T1674" i="12"/>
  <c r="U1674" i="12"/>
  <c r="V1674" i="12"/>
  <c r="Z1674" i="12"/>
  <c r="S1674" i="12"/>
  <c r="W1674" i="12"/>
  <c r="X1674" i="12"/>
  <c r="Y1674" i="12"/>
  <c r="AA1674" i="12"/>
  <c r="R1675" i="12"/>
  <c r="T1675" i="12"/>
  <c r="U1675" i="12"/>
  <c r="V1675" i="12"/>
  <c r="Z1675" i="12"/>
  <c r="S1675" i="12"/>
  <c r="W1675" i="12"/>
  <c r="X1675" i="12"/>
  <c r="Y1675" i="12"/>
  <c r="AA1675" i="12"/>
  <c r="R1676" i="12"/>
  <c r="T1676" i="12"/>
  <c r="U1676" i="12"/>
  <c r="V1676" i="12"/>
  <c r="Z1676" i="12"/>
  <c r="S1676" i="12"/>
  <c r="W1676" i="12"/>
  <c r="X1676" i="12"/>
  <c r="Y1676" i="12"/>
  <c r="AA1676" i="12"/>
  <c r="R1677" i="12"/>
  <c r="T1677" i="12"/>
  <c r="U1677" i="12"/>
  <c r="V1677" i="12"/>
  <c r="Z1677" i="12"/>
  <c r="S1677" i="12"/>
  <c r="W1677" i="12"/>
  <c r="X1677" i="12"/>
  <c r="Y1677" i="12"/>
  <c r="AA1677" i="12"/>
  <c r="R1678" i="12"/>
  <c r="T1678" i="12"/>
  <c r="U1678" i="12"/>
  <c r="V1678" i="12"/>
  <c r="Z1678" i="12"/>
  <c r="S1678" i="12"/>
  <c r="W1678" i="12"/>
  <c r="X1678" i="12"/>
  <c r="Y1678" i="12"/>
  <c r="AA1678" i="12"/>
  <c r="R1679" i="12"/>
  <c r="T1679" i="12"/>
  <c r="U1679" i="12"/>
  <c r="V1679" i="12"/>
  <c r="Z1679" i="12"/>
  <c r="S1679" i="12"/>
  <c r="W1679" i="12"/>
  <c r="X1679" i="12"/>
  <c r="Y1679" i="12"/>
  <c r="AA1679" i="12"/>
  <c r="R1680" i="12"/>
  <c r="T1680" i="12"/>
  <c r="U1680" i="12"/>
  <c r="V1680" i="12"/>
  <c r="Z1680" i="12"/>
  <c r="S1680" i="12"/>
  <c r="W1680" i="12"/>
  <c r="X1680" i="12"/>
  <c r="Y1680" i="12"/>
  <c r="AA1680" i="12"/>
  <c r="R1681" i="12"/>
  <c r="T1681" i="12"/>
  <c r="U1681" i="12"/>
  <c r="V1681" i="12"/>
  <c r="Z1681" i="12"/>
  <c r="S1681" i="12"/>
  <c r="W1681" i="12"/>
  <c r="X1681" i="12"/>
  <c r="Y1681" i="12"/>
  <c r="AA1681" i="12"/>
  <c r="R1682" i="12"/>
  <c r="T1682" i="12"/>
  <c r="U1682" i="12"/>
  <c r="V1682" i="12"/>
  <c r="Z1682" i="12"/>
  <c r="S1682" i="12"/>
  <c r="W1682" i="12"/>
  <c r="X1682" i="12"/>
  <c r="Y1682" i="12"/>
  <c r="AA1682" i="12"/>
  <c r="R1683" i="12"/>
  <c r="T1683" i="12"/>
  <c r="U1683" i="12"/>
  <c r="V1683" i="12"/>
  <c r="Z1683" i="12"/>
  <c r="S1683" i="12"/>
  <c r="W1683" i="12"/>
  <c r="X1683" i="12"/>
  <c r="Y1683" i="12"/>
  <c r="AA1683" i="12"/>
  <c r="R1684" i="12"/>
  <c r="T1684" i="12"/>
  <c r="U1684" i="12"/>
  <c r="V1684" i="12"/>
  <c r="Z1684" i="12"/>
  <c r="S1684" i="12"/>
  <c r="W1684" i="12"/>
  <c r="X1684" i="12"/>
  <c r="Y1684" i="12"/>
  <c r="AA1684" i="12"/>
  <c r="R1685" i="12"/>
  <c r="T1685" i="12"/>
  <c r="U1685" i="12"/>
  <c r="V1685" i="12"/>
  <c r="Z1685" i="12"/>
  <c r="S1685" i="12"/>
  <c r="W1685" i="12"/>
  <c r="X1685" i="12"/>
  <c r="Y1685" i="12"/>
  <c r="AA1685" i="12"/>
  <c r="R1686" i="12"/>
  <c r="T1686" i="12"/>
  <c r="U1686" i="12"/>
  <c r="V1686" i="12"/>
  <c r="Z1686" i="12"/>
  <c r="S1686" i="12"/>
  <c r="W1686" i="12"/>
  <c r="X1686" i="12"/>
  <c r="Y1686" i="12"/>
  <c r="AA1686" i="12"/>
  <c r="R1687" i="12"/>
  <c r="T1687" i="12"/>
  <c r="U1687" i="12"/>
  <c r="V1687" i="12"/>
  <c r="Z1687" i="12"/>
  <c r="S1687" i="12"/>
  <c r="W1687" i="12"/>
  <c r="X1687" i="12"/>
  <c r="Y1687" i="12"/>
  <c r="AA1687" i="12"/>
  <c r="R1688" i="12"/>
  <c r="T1688" i="12"/>
  <c r="U1688" i="12"/>
  <c r="V1688" i="12"/>
  <c r="Z1688" i="12"/>
  <c r="S1688" i="12"/>
  <c r="W1688" i="12"/>
  <c r="X1688" i="12"/>
  <c r="Y1688" i="12"/>
  <c r="AA1688" i="12"/>
  <c r="R1689" i="12"/>
  <c r="T1689" i="12"/>
  <c r="U1689" i="12"/>
  <c r="V1689" i="12"/>
  <c r="Z1689" i="12"/>
  <c r="S1689" i="12"/>
  <c r="W1689" i="12"/>
  <c r="X1689" i="12"/>
  <c r="Y1689" i="12"/>
  <c r="AA1689" i="12"/>
  <c r="R1690" i="12"/>
  <c r="T1690" i="12"/>
  <c r="U1690" i="12"/>
  <c r="V1690" i="12"/>
  <c r="Z1690" i="12"/>
  <c r="S1690" i="12"/>
  <c r="W1690" i="12"/>
  <c r="X1690" i="12"/>
  <c r="Y1690" i="12"/>
  <c r="AA1690" i="12"/>
  <c r="R1691" i="12"/>
  <c r="T1691" i="12"/>
  <c r="U1691" i="12"/>
  <c r="V1691" i="12"/>
  <c r="Z1691" i="12"/>
  <c r="S1691" i="12"/>
  <c r="W1691" i="12"/>
  <c r="X1691" i="12"/>
  <c r="Y1691" i="12"/>
  <c r="AA1691" i="12"/>
  <c r="R1692" i="12"/>
  <c r="T1692" i="12"/>
  <c r="U1692" i="12"/>
  <c r="V1692" i="12"/>
  <c r="Z1692" i="12"/>
  <c r="S1692" i="12"/>
  <c r="W1692" i="12"/>
  <c r="X1692" i="12"/>
  <c r="Y1692" i="12"/>
  <c r="AA1692" i="12"/>
  <c r="R1693" i="12"/>
  <c r="T1693" i="12"/>
  <c r="U1693" i="12"/>
  <c r="V1693" i="12"/>
  <c r="Z1693" i="12"/>
  <c r="S1693" i="12"/>
  <c r="W1693" i="12"/>
  <c r="X1693" i="12"/>
  <c r="Y1693" i="12"/>
  <c r="AA1693" i="12"/>
  <c r="R1694" i="12"/>
  <c r="T1694" i="12"/>
  <c r="U1694" i="12"/>
  <c r="V1694" i="12"/>
  <c r="Z1694" i="12"/>
  <c r="S1694" i="12"/>
  <c r="W1694" i="12"/>
  <c r="X1694" i="12"/>
  <c r="Y1694" i="12"/>
  <c r="AA1694" i="12"/>
  <c r="R1695" i="12"/>
  <c r="T1695" i="12"/>
  <c r="U1695" i="12"/>
  <c r="V1695" i="12"/>
  <c r="Z1695" i="12"/>
  <c r="S1695" i="12"/>
  <c r="W1695" i="12"/>
  <c r="X1695" i="12"/>
  <c r="Y1695" i="12"/>
  <c r="AA1695" i="12"/>
  <c r="R1696" i="12"/>
  <c r="T1696" i="12"/>
  <c r="U1696" i="12"/>
  <c r="V1696" i="12"/>
  <c r="Z1696" i="12"/>
  <c r="S1696" i="12"/>
  <c r="W1696" i="12"/>
  <c r="X1696" i="12"/>
  <c r="Y1696" i="12"/>
  <c r="AA1696" i="12"/>
  <c r="R1697" i="12"/>
  <c r="T1697" i="12"/>
  <c r="U1697" i="12"/>
  <c r="V1697" i="12"/>
  <c r="Z1697" i="12"/>
  <c r="S1697" i="12"/>
  <c r="W1697" i="12"/>
  <c r="X1697" i="12"/>
  <c r="Y1697" i="12"/>
  <c r="AA1697" i="12"/>
  <c r="R1698" i="12"/>
  <c r="T1698" i="12"/>
  <c r="U1698" i="12"/>
  <c r="V1698" i="12"/>
  <c r="Z1698" i="12"/>
  <c r="S1698" i="12"/>
  <c r="W1698" i="12"/>
  <c r="X1698" i="12"/>
  <c r="Y1698" i="12"/>
  <c r="AA1698" i="12"/>
  <c r="R1699" i="12"/>
  <c r="T1699" i="12"/>
  <c r="U1699" i="12"/>
  <c r="V1699" i="12"/>
  <c r="Z1699" i="12"/>
  <c r="S1699" i="12"/>
  <c r="W1699" i="12"/>
  <c r="X1699" i="12"/>
  <c r="Y1699" i="12"/>
  <c r="AA1699" i="12"/>
  <c r="R1700" i="12"/>
  <c r="T1700" i="12"/>
  <c r="U1700" i="12"/>
  <c r="V1700" i="12"/>
  <c r="Z1700" i="12"/>
  <c r="S1700" i="12"/>
  <c r="W1700" i="12"/>
  <c r="X1700" i="12"/>
  <c r="Y1700" i="12"/>
  <c r="AA1700" i="12"/>
  <c r="R1701" i="12"/>
  <c r="T1701" i="12"/>
  <c r="U1701" i="12"/>
  <c r="V1701" i="12"/>
  <c r="Z1701" i="12"/>
  <c r="S1701" i="12"/>
  <c r="W1701" i="12"/>
  <c r="X1701" i="12"/>
  <c r="Y1701" i="12"/>
  <c r="AA1701" i="12"/>
  <c r="R1702" i="12"/>
  <c r="T1702" i="12"/>
  <c r="U1702" i="12"/>
  <c r="V1702" i="12"/>
  <c r="Z1702" i="12"/>
  <c r="S1702" i="12"/>
  <c r="W1702" i="12"/>
  <c r="X1702" i="12"/>
  <c r="Y1702" i="12"/>
  <c r="AA1702" i="12"/>
  <c r="R1703" i="12"/>
  <c r="T1703" i="12"/>
  <c r="U1703" i="12"/>
  <c r="V1703" i="12"/>
  <c r="Z1703" i="12"/>
  <c r="S1703" i="12"/>
  <c r="W1703" i="12"/>
  <c r="X1703" i="12"/>
  <c r="Y1703" i="12"/>
  <c r="AA1703" i="12"/>
  <c r="R1704" i="12"/>
  <c r="T1704" i="12"/>
  <c r="U1704" i="12"/>
  <c r="V1704" i="12"/>
  <c r="Z1704" i="12"/>
  <c r="S1704" i="12"/>
  <c r="W1704" i="12"/>
  <c r="X1704" i="12"/>
  <c r="Y1704" i="12"/>
  <c r="AA1704" i="12"/>
  <c r="R1705" i="12"/>
  <c r="T1705" i="12"/>
  <c r="U1705" i="12"/>
  <c r="V1705" i="12"/>
  <c r="Z1705" i="12"/>
  <c r="S1705" i="12"/>
  <c r="W1705" i="12"/>
  <c r="X1705" i="12"/>
  <c r="Y1705" i="12"/>
  <c r="AA1705" i="12"/>
  <c r="R1706" i="12"/>
  <c r="T1706" i="12"/>
  <c r="U1706" i="12"/>
  <c r="V1706" i="12"/>
  <c r="Z1706" i="12"/>
  <c r="S1706" i="12"/>
  <c r="W1706" i="12"/>
  <c r="X1706" i="12"/>
  <c r="Y1706" i="12"/>
  <c r="AA1706" i="12"/>
  <c r="R1707" i="12"/>
  <c r="T1707" i="12"/>
  <c r="U1707" i="12"/>
  <c r="V1707" i="12"/>
  <c r="Z1707" i="12"/>
  <c r="S1707" i="12"/>
  <c r="W1707" i="12"/>
  <c r="X1707" i="12"/>
  <c r="Y1707" i="12"/>
  <c r="AA1707" i="12"/>
  <c r="R1708" i="12"/>
  <c r="T1708" i="12"/>
  <c r="U1708" i="12"/>
  <c r="V1708" i="12"/>
  <c r="Z1708" i="12"/>
  <c r="S1708" i="12"/>
  <c r="W1708" i="12"/>
  <c r="X1708" i="12"/>
  <c r="Y1708" i="12"/>
  <c r="AA1708" i="12"/>
  <c r="R1709" i="12"/>
  <c r="T1709" i="12"/>
  <c r="U1709" i="12"/>
  <c r="V1709" i="12"/>
  <c r="Z1709" i="12"/>
  <c r="S1709" i="12"/>
  <c r="W1709" i="12"/>
  <c r="X1709" i="12"/>
  <c r="Y1709" i="12"/>
  <c r="AA1709" i="12"/>
  <c r="R1710" i="12"/>
  <c r="T1710" i="12"/>
  <c r="U1710" i="12"/>
  <c r="V1710" i="12"/>
  <c r="Z1710" i="12"/>
  <c r="S1710" i="12"/>
  <c r="W1710" i="12"/>
  <c r="X1710" i="12"/>
  <c r="Y1710" i="12"/>
  <c r="AA1710" i="12"/>
  <c r="R1711" i="12"/>
  <c r="T1711" i="12"/>
  <c r="U1711" i="12"/>
  <c r="V1711" i="12"/>
  <c r="Z1711" i="12"/>
  <c r="S1711" i="12"/>
  <c r="W1711" i="12"/>
  <c r="X1711" i="12"/>
  <c r="Y1711" i="12"/>
  <c r="AA1711" i="12"/>
  <c r="R1712" i="12"/>
  <c r="T1712" i="12"/>
  <c r="U1712" i="12"/>
  <c r="V1712" i="12"/>
  <c r="Z1712" i="12"/>
  <c r="S1712" i="12"/>
  <c r="W1712" i="12"/>
  <c r="X1712" i="12"/>
  <c r="Y1712" i="12"/>
  <c r="AA1712" i="12"/>
  <c r="R1713" i="12"/>
  <c r="T1713" i="12"/>
  <c r="U1713" i="12"/>
  <c r="V1713" i="12"/>
  <c r="Z1713" i="12"/>
  <c r="S1713" i="12"/>
  <c r="W1713" i="12"/>
  <c r="X1713" i="12"/>
  <c r="Y1713" i="12"/>
  <c r="AA1713" i="12"/>
  <c r="R1714" i="12"/>
  <c r="T1714" i="12"/>
  <c r="U1714" i="12"/>
  <c r="V1714" i="12"/>
  <c r="Z1714" i="12"/>
  <c r="S1714" i="12"/>
  <c r="W1714" i="12"/>
  <c r="X1714" i="12"/>
  <c r="Y1714" i="12"/>
  <c r="AA1714" i="12"/>
  <c r="R1715" i="12"/>
  <c r="T1715" i="12"/>
  <c r="U1715" i="12"/>
  <c r="V1715" i="12"/>
  <c r="Z1715" i="12"/>
  <c r="S1715" i="12"/>
  <c r="W1715" i="12"/>
  <c r="X1715" i="12"/>
  <c r="Y1715" i="12"/>
  <c r="AA1715" i="12"/>
  <c r="R1716" i="12"/>
  <c r="T1716" i="12"/>
  <c r="U1716" i="12"/>
  <c r="V1716" i="12"/>
  <c r="Z1716" i="12"/>
  <c r="S1716" i="12"/>
  <c r="W1716" i="12"/>
  <c r="X1716" i="12"/>
  <c r="Y1716" i="12"/>
  <c r="AA1716" i="12"/>
  <c r="R1717" i="12"/>
  <c r="T1717" i="12"/>
  <c r="U1717" i="12"/>
  <c r="V1717" i="12"/>
  <c r="Z1717" i="12"/>
  <c r="S1717" i="12"/>
  <c r="W1717" i="12"/>
  <c r="X1717" i="12"/>
  <c r="Y1717" i="12"/>
  <c r="AA1717" i="12"/>
  <c r="R1718" i="12"/>
  <c r="T1718" i="12"/>
  <c r="U1718" i="12"/>
  <c r="V1718" i="12"/>
  <c r="Z1718" i="12"/>
  <c r="S1718" i="12"/>
  <c r="W1718" i="12"/>
  <c r="X1718" i="12"/>
  <c r="Y1718" i="12"/>
  <c r="AA1718" i="12"/>
  <c r="R1719" i="12"/>
  <c r="T1719" i="12"/>
  <c r="U1719" i="12"/>
  <c r="V1719" i="12"/>
  <c r="Z1719" i="12"/>
  <c r="S1719" i="12"/>
  <c r="W1719" i="12"/>
  <c r="X1719" i="12"/>
  <c r="Y1719" i="12"/>
  <c r="AA1719" i="12"/>
  <c r="R1720" i="12"/>
  <c r="T1720" i="12"/>
  <c r="U1720" i="12"/>
  <c r="V1720" i="12"/>
  <c r="Z1720" i="12"/>
  <c r="S1720" i="12"/>
  <c r="W1720" i="12"/>
  <c r="X1720" i="12"/>
  <c r="Y1720" i="12"/>
  <c r="AA1720" i="12"/>
  <c r="R1721" i="12"/>
  <c r="T1721" i="12"/>
  <c r="U1721" i="12"/>
  <c r="V1721" i="12"/>
  <c r="Z1721" i="12"/>
  <c r="S1721" i="12"/>
  <c r="W1721" i="12"/>
  <c r="X1721" i="12"/>
  <c r="Y1721" i="12"/>
  <c r="AA1721" i="12"/>
  <c r="R1722" i="12"/>
  <c r="T1722" i="12"/>
  <c r="U1722" i="12"/>
  <c r="V1722" i="12"/>
  <c r="Z1722" i="12"/>
  <c r="S1722" i="12"/>
  <c r="W1722" i="12"/>
  <c r="X1722" i="12"/>
  <c r="Y1722" i="12"/>
  <c r="AA1722" i="12"/>
  <c r="R1723" i="12"/>
  <c r="T1723" i="12"/>
  <c r="U1723" i="12"/>
  <c r="V1723" i="12"/>
  <c r="Z1723" i="12"/>
  <c r="S1723" i="12"/>
  <c r="W1723" i="12"/>
  <c r="X1723" i="12"/>
  <c r="Y1723" i="12"/>
  <c r="AA1723" i="12"/>
  <c r="R1724" i="12"/>
  <c r="T1724" i="12"/>
  <c r="U1724" i="12"/>
  <c r="V1724" i="12"/>
  <c r="Z1724" i="12"/>
  <c r="S1724" i="12"/>
  <c r="W1724" i="12"/>
  <c r="X1724" i="12"/>
  <c r="Y1724" i="12"/>
  <c r="AA1724" i="12"/>
  <c r="R1725" i="12"/>
  <c r="T1725" i="12"/>
  <c r="U1725" i="12"/>
  <c r="V1725" i="12"/>
  <c r="Z1725" i="12"/>
  <c r="S1725" i="12"/>
  <c r="W1725" i="12"/>
  <c r="X1725" i="12"/>
  <c r="Y1725" i="12"/>
  <c r="AA1725" i="12"/>
  <c r="R1726" i="12"/>
  <c r="T1726" i="12"/>
  <c r="U1726" i="12"/>
  <c r="V1726" i="12"/>
  <c r="Z1726" i="12"/>
  <c r="S1726" i="12"/>
  <c r="W1726" i="12"/>
  <c r="X1726" i="12"/>
  <c r="Y1726" i="12"/>
  <c r="AA1726" i="12"/>
  <c r="R1727" i="12"/>
  <c r="T1727" i="12"/>
  <c r="U1727" i="12"/>
  <c r="V1727" i="12"/>
  <c r="Z1727" i="12"/>
  <c r="S1727" i="12"/>
  <c r="W1727" i="12"/>
  <c r="X1727" i="12"/>
  <c r="Y1727" i="12"/>
  <c r="AA1727" i="12"/>
  <c r="R1728" i="12"/>
  <c r="T1728" i="12"/>
  <c r="U1728" i="12"/>
  <c r="V1728" i="12"/>
  <c r="Z1728" i="12"/>
  <c r="S1728" i="12"/>
  <c r="W1728" i="12"/>
  <c r="X1728" i="12"/>
  <c r="Y1728" i="12"/>
  <c r="AA1728" i="12"/>
  <c r="R1729" i="12"/>
  <c r="T1729" i="12"/>
  <c r="U1729" i="12"/>
  <c r="V1729" i="12"/>
  <c r="Z1729" i="12"/>
  <c r="S1729" i="12"/>
  <c r="W1729" i="12"/>
  <c r="X1729" i="12"/>
  <c r="Y1729" i="12"/>
  <c r="AA1729" i="12"/>
  <c r="R1730" i="12"/>
  <c r="T1730" i="12"/>
  <c r="U1730" i="12"/>
  <c r="V1730" i="12"/>
  <c r="Z1730" i="12"/>
  <c r="S1730" i="12"/>
  <c r="W1730" i="12"/>
  <c r="X1730" i="12"/>
  <c r="Y1730" i="12"/>
  <c r="AA1730" i="12"/>
  <c r="R1731" i="12"/>
  <c r="T1731" i="12"/>
  <c r="U1731" i="12"/>
  <c r="V1731" i="12"/>
  <c r="Z1731" i="12"/>
  <c r="S1731" i="12"/>
  <c r="W1731" i="12"/>
  <c r="X1731" i="12"/>
  <c r="Y1731" i="12"/>
  <c r="AA1731" i="12"/>
  <c r="R1732" i="12"/>
  <c r="T1732" i="12"/>
  <c r="U1732" i="12"/>
  <c r="V1732" i="12"/>
  <c r="Z1732" i="12"/>
  <c r="S1732" i="12"/>
  <c r="W1732" i="12"/>
  <c r="X1732" i="12"/>
  <c r="Y1732" i="12"/>
  <c r="AA1732" i="12"/>
  <c r="R1733" i="12"/>
  <c r="T1733" i="12"/>
  <c r="U1733" i="12"/>
  <c r="V1733" i="12"/>
  <c r="Z1733" i="12"/>
  <c r="S1733" i="12"/>
  <c r="W1733" i="12"/>
  <c r="X1733" i="12"/>
  <c r="Y1733" i="12"/>
  <c r="AA1733" i="12"/>
  <c r="R1734" i="12"/>
  <c r="T1734" i="12"/>
  <c r="U1734" i="12"/>
  <c r="V1734" i="12"/>
  <c r="Z1734" i="12"/>
  <c r="S1734" i="12"/>
  <c r="W1734" i="12"/>
  <c r="X1734" i="12"/>
  <c r="Y1734" i="12"/>
  <c r="AA1734" i="12"/>
  <c r="R1735" i="12"/>
  <c r="T1735" i="12"/>
  <c r="U1735" i="12"/>
  <c r="V1735" i="12"/>
  <c r="Z1735" i="12"/>
  <c r="S1735" i="12"/>
  <c r="W1735" i="12"/>
  <c r="X1735" i="12"/>
  <c r="Y1735" i="12"/>
  <c r="AA1735" i="12"/>
  <c r="R1736" i="12"/>
  <c r="T1736" i="12"/>
  <c r="U1736" i="12"/>
  <c r="V1736" i="12"/>
  <c r="Z1736" i="12"/>
  <c r="S1736" i="12"/>
  <c r="W1736" i="12"/>
  <c r="X1736" i="12"/>
  <c r="Y1736" i="12"/>
  <c r="AA1736" i="12"/>
  <c r="R1737" i="12"/>
  <c r="T1737" i="12"/>
  <c r="U1737" i="12"/>
  <c r="V1737" i="12"/>
  <c r="Z1737" i="12"/>
  <c r="S1737" i="12"/>
  <c r="W1737" i="12"/>
  <c r="X1737" i="12"/>
  <c r="Y1737" i="12"/>
  <c r="AA1737" i="12"/>
  <c r="R1738" i="12"/>
  <c r="T1738" i="12"/>
  <c r="U1738" i="12"/>
  <c r="V1738" i="12"/>
  <c r="Z1738" i="12"/>
  <c r="S1738" i="12"/>
  <c r="W1738" i="12"/>
  <c r="X1738" i="12"/>
  <c r="Y1738" i="12"/>
  <c r="AA1738" i="12"/>
  <c r="R1739" i="12"/>
  <c r="T1739" i="12"/>
  <c r="U1739" i="12"/>
  <c r="V1739" i="12"/>
  <c r="Z1739" i="12"/>
  <c r="S1739" i="12"/>
  <c r="W1739" i="12"/>
  <c r="X1739" i="12"/>
  <c r="Y1739" i="12"/>
  <c r="AA1739" i="12"/>
  <c r="R1740" i="12"/>
  <c r="T1740" i="12"/>
  <c r="U1740" i="12"/>
  <c r="V1740" i="12"/>
  <c r="Z1740" i="12"/>
  <c r="S1740" i="12"/>
  <c r="W1740" i="12"/>
  <c r="X1740" i="12"/>
  <c r="Y1740" i="12"/>
  <c r="AA1740" i="12"/>
  <c r="R1741" i="12"/>
  <c r="T1741" i="12"/>
  <c r="U1741" i="12"/>
  <c r="V1741" i="12"/>
  <c r="Z1741" i="12"/>
  <c r="S1741" i="12"/>
  <c r="W1741" i="12"/>
  <c r="X1741" i="12"/>
  <c r="Y1741" i="12"/>
  <c r="AA1741" i="12"/>
  <c r="R1742" i="12"/>
  <c r="T1742" i="12"/>
  <c r="U1742" i="12"/>
  <c r="V1742" i="12"/>
  <c r="Z1742" i="12"/>
  <c r="S1742" i="12"/>
  <c r="W1742" i="12"/>
  <c r="X1742" i="12"/>
  <c r="Y1742" i="12"/>
  <c r="AA1742" i="12"/>
  <c r="R1743" i="12"/>
  <c r="T1743" i="12"/>
  <c r="U1743" i="12"/>
  <c r="V1743" i="12"/>
  <c r="Z1743" i="12"/>
  <c r="S1743" i="12"/>
  <c r="W1743" i="12"/>
  <c r="X1743" i="12"/>
  <c r="Y1743" i="12"/>
  <c r="AA1743" i="12"/>
  <c r="R1744" i="12"/>
  <c r="T1744" i="12"/>
  <c r="U1744" i="12"/>
  <c r="V1744" i="12"/>
  <c r="Z1744" i="12"/>
  <c r="S1744" i="12"/>
  <c r="W1744" i="12"/>
  <c r="X1744" i="12"/>
  <c r="Y1744" i="12"/>
  <c r="AA1744" i="12"/>
  <c r="R1745" i="12"/>
  <c r="T1745" i="12"/>
  <c r="U1745" i="12"/>
  <c r="V1745" i="12"/>
  <c r="Z1745" i="12"/>
  <c r="S1745" i="12"/>
  <c r="W1745" i="12"/>
  <c r="X1745" i="12"/>
  <c r="Y1745" i="12"/>
  <c r="AA1745" i="12"/>
  <c r="R1746" i="12"/>
  <c r="T1746" i="12"/>
  <c r="U1746" i="12"/>
  <c r="V1746" i="12"/>
  <c r="Z1746" i="12"/>
  <c r="S1746" i="12"/>
  <c r="W1746" i="12"/>
  <c r="X1746" i="12"/>
  <c r="Y1746" i="12"/>
  <c r="AA1746" i="12"/>
  <c r="R1747" i="12"/>
  <c r="T1747" i="12"/>
  <c r="U1747" i="12"/>
  <c r="V1747" i="12"/>
  <c r="Z1747" i="12"/>
  <c r="S1747" i="12"/>
  <c r="W1747" i="12"/>
  <c r="X1747" i="12"/>
  <c r="Y1747" i="12"/>
  <c r="AA1747" i="12"/>
  <c r="R1748" i="12"/>
  <c r="T1748" i="12"/>
  <c r="U1748" i="12"/>
  <c r="V1748" i="12"/>
  <c r="Z1748" i="12"/>
  <c r="S1748" i="12"/>
  <c r="W1748" i="12"/>
  <c r="X1748" i="12"/>
  <c r="Y1748" i="12"/>
  <c r="AA1748" i="12"/>
  <c r="R1749" i="12"/>
  <c r="T1749" i="12"/>
  <c r="U1749" i="12"/>
  <c r="V1749" i="12"/>
  <c r="Z1749" i="12"/>
  <c r="S1749" i="12"/>
  <c r="W1749" i="12"/>
  <c r="X1749" i="12"/>
  <c r="Y1749" i="12"/>
  <c r="AA1749" i="12"/>
  <c r="R1750" i="12"/>
  <c r="T1750" i="12"/>
  <c r="U1750" i="12"/>
  <c r="V1750" i="12"/>
  <c r="Z1750" i="12"/>
  <c r="S1750" i="12"/>
  <c r="W1750" i="12"/>
  <c r="X1750" i="12"/>
  <c r="Y1750" i="12"/>
  <c r="AA1750" i="12"/>
  <c r="R1751" i="12"/>
  <c r="T1751" i="12"/>
  <c r="U1751" i="12"/>
  <c r="V1751" i="12"/>
  <c r="Z1751" i="12"/>
  <c r="S1751" i="12"/>
  <c r="W1751" i="12"/>
  <c r="X1751" i="12"/>
  <c r="Y1751" i="12"/>
  <c r="AA1751" i="12"/>
  <c r="R1752" i="12"/>
  <c r="T1752" i="12"/>
  <c r="U1752" i="12"/>
  <c r="V1752" i="12"/>
  <c r="Z1752" i="12"/>
  <c r="S1752" i="12"/>
  <c r="W1752" i="12"/>
  <c r="X1752" i="12"/>
  <c r="Y1752" i="12"/>
  <c r="AA1752" i="12"/>
  <c r="R1753" i="12"/>
  <c r="T1753" i="12"/>
  <c r="U1753" i="12"/>
  <c r="V1753" i="12"/>
  <c r="Z1753" i="12"/>
  <c r="S1753" i="12"/>
  <c r="W1753" i="12"/>
  <c r="X1753" i="12"/>
  <c r="Y1753" i="12"/>
  <c r="AA1753" i="12"/>
  <c r="R1754" i="12"/>
  <c r="T1754" i="12"/>
  <c r="U1754" i="12"/>
  <c r="V1754" i="12"/>
  <c r="Z1754" i="12"/>
  <c r="S1754" i="12"/>
  <c r="W1754" i="12"/>
  <c r="X1754" i="12"/>
  <c r="Y1754" i="12"/>
  <c r="AA1754" i="12"/>
  <c r="R1755" i="12"/>
  <c r="T1755" i="12"/>
  <c r="U1755" i="12"/>
  <c r="V1755" i="12"/>
  <c r="Z1755" i="12"/>
  <c r="S1755" i="12"/>
  <c r="W1755" i="12"/>
  <c r="X1755" i="12"/>
  <c r="Y1755" i="12"/>
  <c r="AA1755" i="12"/>
  <c r="R1756" i="12"/>
  <c r="T1756" i="12"/>
  <c r="U1756" i="12"/>
  <c r="V1756" i="12"/>
  <c r="Z1756" i="12"/>
  <c r="S1756" i="12"/>
  <c r="W1756" i="12"/>
  <c r="X1756" i="12"/>
  <c r="Y1756" i="12"/>
  <c r="AA1756" i="12"/>
  <c r="R1757" i="12"/>
  <c r="T1757" i="12"/>
  <c r="U1757" i="12"/>
  <c r="V1757" i="12"/>
  <c r="Z1757" i="12"/>
  <c r="S1757" i="12"/>
  <c r="W1757" i="12"/>
  <c r="X1757" i="12"/>
  <c r="Y1757" i="12"/>
  <c r="AA1757" i="12"/>
  <c r="R1758" i="12"/>
  <c r="T1758" i="12"/>
  <c r="U1758" i="12"/>
  <c r="V1758" i="12"/>
  <c r="Z1758" i="12"/>
  <c r="S1758" i="12"/>
  <c r="W1758" i="12"/>
  <c r="X1758" i="12"/>
  <c r="Y1758" i="12"/>
  <c r="AA1758" i="12"/>
  <c r="R1759" i="12"/>
  <c r="T1759" i="12"/>
  <c r="U1759" i="12"/>
  <c r="V1759" i="12"/>
  <c r="Z1759" i="12"/>
  <c r="S1759" i="12"/>
  <c r="W1759" i="12"/>
  <c r="X1759" i="12"/>
  <c r="Y1759" i="12"/>
  <c r="AA1759" i="12"/>
  <c r="R1760" i="12"/>
  <c r="T1760" i="12"/>
  <c r="U1760" i="12"/>
  <c r="V1760" i="12"/>
  <c r="Z1760" i="12"/>
  <c r="S1760" i="12"/>
  <c r="W1760" i="12"/>
  <c r="X1760" i="12"/>
  <c r="Y1760" i="12"/>
  <c r="AA1760" i="12"/>
  <c r="E338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607" i="12"/>
  <c r="E608" i="12"/>
  <c r="E609" i="12"/>
  <c r="E610" i="12"/>
  <c r="E611" i="12"/>
  <c r="E612" i="12"/>
  <c r="E613" i="12"/>
  <c r="E614" i="12"/>
  <c r="E615" i="12"/>
  <c r="E616" i="12"/>
  <c r="E617" i="12"/>
  <c r="E618" i="12"/>
  <c r="E619" i="12"/>
  <c r="E620" i="12"/>
  <c r="E621" i="12"/>
  <c r="E622" i="12"/>
  <c r="E623" i="12"/>
  <c r="E624" i="12"/>
  <c r="E625" i="12"/>
  <c r="E626" i="12"/>
  <c r="E627" i="12"/>
  <c r="E628" i="12"/>
  <c r="E629" i="12"/>
  <c r="E630" i="12"/>
  <c r="E631" i="12"/>
  <c r="E632" i="12"/>
  <c r="E633" i="12"/>
  <c r="E634" i="12"/>
  <c r="E635" i="12"/>
  <c r="E636" i="12"/>
  <c r="E637" i="12"/>
  <c r="E638" i="12"/>
  <c r="E639" i="12"/>
  <c r="E640" i="12"/>
  <c r="E641" i="12"/>
  <c r="E642" i="12"/>
  <c r="E643" i="12"/>
  <c r="E644" i="12"/>
  <c r="E645" i="12"/>
  <c r="E646" i="12"/>
  <c r="E647" i="12"/>
  <c r="E648" i="12"/>
  <c r="E649" i="12"/>
  <c r="E650" i="12"/>
  <c r="E651" i="12"/>
  <c r="E652" i="12"/>
  <c r="E653" i="12"/>
  <c r="E654" i="12"/>
  <c r="E655" i="12"/>
  <c r="E656" i="12"/>
  <c r="E657" i="12"/>
  <c r="E658" i="12"/>
  <c r="E659" i="12"/>
  <c r="E660" i="12"/>
  <c r="E661" i="12"/>
  <c r="E662" i="12"/>
  <c r="E663" i="12"/>
  <c r="E664" i="12"/>
  <c r="E665" i="12"/>
  <c r="E666" i="12"/>
  <c r="E667" i="12"/>
  <c r="E668" i="12"/>
  <c r="E669" i="12"/>
  <c r="E670" i="12"/>
  <c r="E671" i="12"/>
  <c r="E672" i="12"/>
  <c r="E673" i="12"/>
  <c r="E674" i="12"/>
  <c r="E675" i="12"/>
  <c r="E676" i="12"/>
  <c r="E677" i="12"/>
  <c r="E678" i="12"/>
  <c r="E679" i="12"/>
  <c r="E680" i="12"/>
  <c r="E681" i="12"/>
  <c r="E682" i="12"/>
  <c r="E683" i="12"/>
  <c r="E684" i="12"/>
  <c r="E685" i="12"/>
  <c r="E686" i="12"/>
  <c r="E687" i="12"/>
  <c r="E688" i="12"/>
  <c r="E689" i="12"/>
  <c r="E690" i="12"/>
  <c r="E691" i="12"/>
  <c r="E692" i="12"/>
  <c r="E693" i="12"/>
  <c r="E694" i="12"/>
  <c r="E695" i="12"/>
  <c r="E696" i="12"/>
  <c r="E697" i="12"/>
  <c r="E698" i="12"/>
  <c r="E699" i="12"/>
  <c r="E700" i="12"/>
  <c r="E701" i="12"/>
  <c r="E702" i="12"/>
  <c r="E703" i="12"/>
  <c r="E704" i="12"/>
  <c r="E705" i="12"/>
  <c r="E706" i="12"/>
  <c r="E707" i="12"/>
  <c r="E708" i="12"/>
  <c r="E709" i="12"/>
  <c r="E710" i="12"/>
  <c r="E711" i="12"/>
  <c r="E712" i="12"/>
  <c r="E713" i="12"/>
  <c r="E714" i="12"/>
  <c r="E715" i="12"/>
  <c r="E716" i="12"/>
  <c r="E717" i="12"/>
  <c r="E718" i="12"/>
  <c r="E719" i="12"/>
  <c r="E720" i="12"/>
  <c r="E721" i="12"/>
  <c r="E722" i="12"/>
  <c r="E723" i="12"/>
  <c r="E724" i="12"/>
  <c r="E725" i="12"/>
  <c r="E726" i="12"/>
  <c r="E727" i="12"/>
  <c r="E728" i="12"/>
  <c r="E729" i="12"/>
  <c r="E730" i="12"/>
  <c r="E731" i="12"/>
  <c r="E732" i="12"/>
  <c r="E733" i="12"/>
  <c r="E734" i="12"/>
  <c r="E735" i="12"/>
  <c r="E736" i="12"/>
  <c r="E737" i="12"/>
  <c r="E738" i="12"/>
  <c r="E739" i="12"/>
  <c r="E740" i="12"/>
  <c r="E741" i="12"/>
  <c r="E742" i="12"/>
  <c r="E743" i="12"/>
  <c r="E744" i="12"/>
  <c r="E745" i="12"/>
  <c r="E746" i="12"/>
  <c r="E747" i="12"/>
  <c r="E748" i="12"/>
  <c r="E749" i="12"/>
  <c r="E750" i="12"/>
  <c r="E751" i="12"/>
  <c r="E752" i="12"/>
  <c r="E753" i="12"/>
  <c r="E754" i="12"/>
  <c r="E755" i="12"/>
  <c r="E756" i="12"/>
  <c r="E757" i="12"/>
  <c r="E758" i="12"/>
  <c r="E759" i="12"/>
  <c r="E760" i="12"/>
  <c r="E761" i="12"/>
  <c r="E762" i="12"/>
  <c r="E763" i="12"/>
  <c r="E764" i="12"/>
  <c r="E765" i="12"/>
  <c r="E766" i="12"/>
  <c r="E767" i="12"/>
  <c r="E768" i="12"/>
  <c r="E769" i="12"/>
  <c r="E770" i="12"/>
  <c r="E771" i="12"/>
  <c r="E772" i="12"/>
  <c r="E773" i="12"/>
  <c r="E774" i="12"/>
  <c r="E775" i="12"/>
  <c r="E776" i="12"/>
  <c r="E777" i="12"/>
  <c r="E778" i="12"/>
  <c r="E779" i="12"/>
  <c r="E780" i="12"/>
  <c r="E781" i="12"/>
  <c r="E782" i="12"/>
  <c r="E783" i="12"/>
  <c r="E784" i="12"/>
  <c r="E785" i="12"/>
  <c r="E786" i="12"/>
  <c r="E787" i="12"/>
  <c r="E788" i="12"/>
  <c r="E789" i="12"/>
  <c r="E790" i="12"/>
  <c r="E791" i="12"/>
  <c r="E792" i="12"/>
  <c r="E793" i="12"/>
  <c r="E794" i="12"/>
  <c r="E795" i="12"/>
  <c r="E796" i="12"/>
  <c r="E797" i="12"/>
  <c r="E798" i="12"/>
  <c r="E799" i="12"/>
  <c r="E800" i="12"/>
  <c r="E801" i="12"/>
  <c r="E802" i="12"/>
  <c r="E803" i="12"/>
  <c r="E804" i="12"/>
  <c r="E805" i="12"/>
  <c r="E806" i="12"/>
  <c r="E807" i="12"/>
  <c r="E808" i="12"/>
  <c r="E809" i="12"/>
  <c r="E810" i="12"/>
  <c r="E811" i="12"/>
  <c r="E812" i="12"/>
  <c r="E813" i="12"/>
  <c r="E814" i="12"/>
  <c r="E815" i="12"/>
  <c r="E816" i="12"/>
  <c r="E817" i="12"/>
  <c r="E818" i="12"/>
  <c r="E819" i="12"/>
  <c r="E820" i="12"/>
  <c r="E821" i="12"/>
  <c r="E822" i="12"/>
  <c r="E823" i="12"/>
  <c r="E824" i="12"/>
  <c r="E825" i="12"/>
  <c r="E826" i="12"/>
  <c r="E827" i="12"/>
  <c r="E828" i="12"/>
  <c r="E829" i="12"/>
  <c r="E830" i="12"/>
  <c r="E831" i="12"/>
  <c r="E832" i="12"/>
  <c r="E833" i="12"/>
  <c r="E834" i="12"/>
  <c r="E835" i="12"/>
  <c r="E836" i="12"/>
  <c r="E837" i="12"/>
  <c r="E838" i="12"/>
  <c r="E839" i="12"/>
  <c r="E840" i="12"/>
  <c r="E841" i="12"/>
  <c r="E842" i="12"/>
  <c r="E843" i="12"/>
  <c r="E844" i="12"/>
  <c r="E845" i="12"/>
  <c r="E846" i="12"/>
  <c r="E847" i="12"/>
  <c r="E848" i="12"/>
  <c r="E849" i="12"/>
  <c r="E850" i="12"/>
  <c r="E851" i="12"/>
  <c r="E852" i="12"/>
  <c r="E853" i="12"/>
  <c r="E854" i="12"/>
  <c r="E855" i="12"/>
  <c r="E856" i="12"/>
  <c r="E857" i="12"/>
  <c r="E858" i="12"/>
  <c r="E859" i="12"/>
  <c r="E860" i="12"/>
  <c r="E861" i="12"/>
  <c r="E862" i="12"/>
  <c r="E863" i="12"/>
  <c r="E864" i="12"/>
  <c r="E865" i="12"/>
  <c r="E866" i="12"/>
  <c r="E867" i="12"/>
  <c r="E868" i="12"/>
  <c r="E869" i="12"/>
  <c r="E870" i="12"/>
  <c r="E871" i="12"/>
  <c r="E872" i="12"/>
  <c r="E873" i="12"/>
  <c r="E874" i="12"/>
  <c r="E875" i="12"/>
  <c r="E876" i="12"/>
  <c r="E877" i="12"/>
  <c r="E878" i="12"/>
  <c r="E879" i="12"/>
  <c r="E880" i="12"/>
  <c r="E881" i="12"/>
  <c r="E882" i="12"/>
  <c r="E883" i="12"/>
  <c r="E884" i="12"/>
  <c r="E885" i="12"/>
  <c r="E886" i="12"/>
  <c r="E887" i="12"/>
  <c r="E888" i="12"/>
  <c r="E889" i="12"/>
  <c r="E890" i="12"/>
  <c r="E891" i="12"/>
  <c r="E892" i="12"/>
  <c r="E893" i="12"/>
  <c r="E894" i="12"/>
  <c r="E895" i="12"/>
  <c r="E896" i="12"/>
  <c r="E897" i="12"/>
  <c r="E898" i="12"/>
  <c r="E899" i="12"/>
  <c r="E900" i="12"/>
  <c r="E901" i="12"/>
  <c r="E902" i="12"/>
  <c r="E903" i="12"/>
  <c r="E904" i="12"/>
  <c r="E905" i="12"/>
  <c r="E906" i="12"/>
  <c r="E907" i="12"/>
  <c r="E908" i="12"/>
  <c r="E909" i="12"/>
  <c r="E910" i="12"/>
  <c r="E911" i="12"/>
  <c r="E912" i="12"/>
  <c r="E913" i="12"/>
  <c r="E914" i="12"/>
  <c r="E915" i="12"/>
  <c r="E916" i="12"/>
  <c r="E917" i="12"/>
  <c r="E918" i="12"/>
  <c r="E919" i="12"/>
  <c r="E920" i="12"/>
  <c r="E921" i="12"/>
  <c r="E922" i="12"/>
  <c r="E923" i="12"/>
  <c r="E924" i="12"/>
  <c r="E925" i="12"/>
  <c r="E926" i="12"/>
  <c r="E927" i="12"/>
  <c r="E928" i="12"/>
  <c r="E929" i="12"/>
  <c r="E930" i="12"/>
  <c r="E931" i="12"/>
  <c r="E932" i="12"/>
  <c r="E933" i="12"/>
  <c r="E934" i="12"/>
  <c r="E935" i="12"/>
  <c r="E936" i="12"/>
  <c r="E937" i="12"/>
  <c r="E938" i="12"/>
  <c r="E939" i="12"/>
  <c r="E940" i="12"/>
  <c r="E941" i="12"/>
  <c r="E942" i="12"/>
  <c r="E943" i="12"/>
  <c r="E944" i="12"/>
  <c r="E945" i="12"/>
  <c r="E946" i="12"/>
  <c r="E947" i="12"/>
  <c r="E948" i="12"/>
  <c r="E949" i="12"/>
  <c r="E950" i="12"/>
  <c r="E951" i="12"/>
  <c r="E952" i="12"/>
  <c r="E953" i="12"/>
  <c r="E954" i="12"/>
  <c r="E955" i="12"/>
  <c r="E956" i="12"/>
  <c r="E957" i="12"/>
  <c r="E958" i="12"/>
  <c r="E959" i="12"/>
  <c r="E960" i="12"/>
  <c r="E961" i="12"/>
  <c r="E962" i="12"/>
  <c r="E963" i="12"/>
  <c r="E964" i="12"/>
  <c r="E965" i="12"/>
  <c r="E966" i="12"/>
  <c r="E967" i="12"/>
  <c r="E968" i="12"/>
  <c r="E969" i="12"/>
  <c r="E970" i="12"/>
  <c r="E971" i="12"/>
  <c r="E972" i="12"/>
  <c r="E973" i="12"/>
  <c r="E974" i="12"/>
  <c r="E975" i="12"/>
  <c r="E976" i="12"/>
  <c r="E977" i="12"/>
  <c r="E978" i="12"/>
  <c r="E979" i="12"/>
  <c r="E980" i="12"/>
  <c r="E981" i="12"/>
  <c r="E982" i="12"/>
  <c r="E983" i="12"/>
  <c r="E984" i="12"/>
  <c r="E985" i="12"/>
  <c r="E986" i="12"/>
  <c r="E987" i="12"/>
  <c r="E988" i="12"/>
  <c r="E989" i="12"/>
  <c r="E990" i="12"/>
  <c r="E991" i="12"/>
  <c r="E992" i="12"/>
  <c r="E993" i="12"/>
  <c r="E994" i="12"/>
  <c r="E995" i="12"/>
  <c r="E996" i="12"/>
  <c r="E997" i="12"/>
  <c r="E998" i="12"/>
  <c r="E999" i="12"/>
  <c r="E1000" i="12"/>
  <c r="E1001" i="12"/>
  <c r="E1002" i="12"/>
  <c r="E1003" i="12"/>
  <c r="E1004" i="12"/>
  <c r="E1005" i="12"/>
  <c r="E1006" i="12"/>
  <c r="E1007" i="12"/>
  <c r="E1008" i="12"/>
  <c r="E1009" i="12"/>
  <c r="E1010" i="12"/>
  <c r="E1011" i="12"/>
  <c r="E1012" i="12"/>
  <c r="E1013" i="12"/>
  <c r="E1014" i="12"/>
  <c r="E1015" i="12"/>
  <c r="E1016" i="12"/>
  <c r="E1017" i="12"/>
  <c r="E1018" i="12"/>
  <c r="E1019" i="12"/>
  <c r="E1020" i="12"/>
  <c r="E1021" i="12"/>
  <c r="E1022" i="12"/>
  <c r="E1023" i="12"/>
  <c r="E1024" i="12"/>
  <c r="E1025" i="12"/>
  <c r="E1026" i="12"/>
  <c r="E1027" i="12"/>
  <c r="E1028" i="12"/>
  <c r="E1029" i="12"/>
  <c r="E1030" i="12"/>
  <c r="E1031" i="12"/>
  <c r="E1032" i="12"/>
  <c r="E1033" i="12"/>
  <c r="E1034" i="12"/>
  <c r="E1035" i="12"/>
  <c r="E1036" i="12"/>
  <c r="E1037" i="12"/>
  <c r="E1038" i="12"/>
  <c r="E1039" i="12"/>
  <c r="E1040" i="12"/>
  <c r="E1041" i="12"/>
  <c r="E1042" i="12"/>
  <c r="E1043" i="12"/>
  <c r="E1044" i="12"/>
  <c r="E1045" i="12"/>
  <c r="E1046" i="12"/>
  <c r="E1047" i="12"/>
  <c r="E1048" i="12"/>
  <c r="E1049" i="12"/>
  <c r="E1050" i="12"/>
  <c r="E1051" i="12"/>
  <c r="E1052" i="12"/>
  <c r="E1053" i="12"/>
  <c r="E1054" i="12"/>
  <c r="E1055" i="12"/>
  <c r="E1056" i="12"/>
  <c r="E1057" i="12"/>
  <c r="E1058" i="12"/>
  <c r="E1059" i="12"/>
  <c r="E1060" i="12"/>
  <c r="E1061" i="12"/>
  <c r="E1062" i="12"/>
  <c r="E1063" i="12"/>
  <c r="E1064" i="12"/>
  <c r="E1065" i="12"/>
  <c r="E1066" i="12"/>
  <c r="E1067" i="12"/>
  <c r="E1068" i="12"/>
  <c r="E1069" i="12"/>
  <c r="E1070" i="12"/>
  <c r="E1071" i="12"/>
  <c r="E1072" i="12"/>
  <c r="E1073" i="12"/>
  <c r="E1074" i="12"/>
  <c r="E1075" i="12"/>
  <c r="E1076" i="12"/>
  <c r="E1077" i="12"/>
  <c r="E1078" i="12"/>
  <c r="E1079" i="12"/>
  <c r="E1080" i="12"/>
  <c r="E1081" i="12"/>
  <c r="E1082" i="12"/>
  <c r="E1083" i="12"/>
  <c r="E1084" i="12"/>
  <c r="E1085" i="12"/>
  <c r="E1086" i="12"/>
  <c r="E1087" i="12"/>
  <c r="E1088" i="12"/>
  <c r="E1089" i="12"/>
  <c r="E1090" i="12"/>
  <c r="E1091" i="12"/>
  <c r="E1092" i="12"/>
  <c r="E1093" i="12"/>
  <c r="E1094" i="12"/>
  <c r="E1095" i="12"/>
  <c r="E1096" i="12"/>
  <c r="E1097" i="12"/>
  <c r="E1098" i="12"/>
  <c r="E1099" i="12"/>
  <c r="E1100" i="12"/>
  <c r="E1101" i="12"/>
  <c r="E1102" i="12"/>
  <c r="E1103" i="12"/>
  <c r="E1104" i="12"/>
  <c r="E1105" i="12"/>
  <c r="E1106" i="12"/>
  <c r="E1107" i="12"/>
  <c r="E1108" i="12"/>
  <c r="E1109" i="12"/>
  <c r="E1110" i="12"/>
  <c r="E1111" i="12"/>
  <c r="E1112" i="12"/>
  <c r="E1113" i="12"/>
  <c r="E1114" i="12"/>
  <c r="E1115" i="12"/>
  <c r="E1116" i="12"/>
  <c r="E1117" i="12"/>
  <c r="E1118" i="12"/>
  <c r="E1119" i="12"/>
  <c r="E1120" i="12"/>
  <c r="E1121" i="12"/>
  <c r="E1122" i="12"/>
  <c r="E1123" i="12"/>
  <c r="E1124" i="12"/>
  <c r="E1125" i="12"/>
  <c r="E1126" i="12"/>
  <c r="E1127" i="12"/>
  <c r="E1128" i="12"/>
  <c r="E1129" i="12"/>
  <c r="E1130" i="12"/>
  <c r="E1131" i="12"/>
  <c r="E1132" i="12"/>
  <c r="E1133" i="12"/>
  <c r="E1134" i="12"/>
  <c r="E1135" i="12"/>
  <c r="E1136" i="12"/>
  <c r="E1137" i="12"/>
  <c r="E1138" i="12"/>
  <c r="E1139" i="12"/>
  <c r="E1140" i="12"/>
  <c r="E1141" i="12"/>
  <c r="E1142" i="12"/>
  <c r="E1143" i="12"/>
  <c r="E1144" i="12"/>
  <c r="E1145" i="12"/>
  <c r="E1146" i="12"/>
  <c r="E1147" i="12"/>
  <c r="E1148" i="12"/>
  <c r="E1149" i="12"/>
  <c r="E1150" i="12"/>
  <c r="E1151" i="12"/>
  <c r="E1152" i="12"/>
  <c r="E1153" i="12"/>
  <c r="E1154" i="12"/>
  <c r="E1155" i="12"/>
  <c r="E1156" i="12"/>
  <c r="E1157" i="12"/>
  <c r="E1158" i="12"/>
  <c r="E1159" i="12"/>
  <c r="E1160" i="12"/>
  <c r="E1161" i="12"/>
  <c r="E1162" i="12"/>
  <c r="E1163" i="12"/>
  <c r="E1164" i="12"/>
  <c r="E1165" i="12"/>
  <c r="E1166" i="12"/>
  <c r="E1167" i="12"/>
  <c r="E1168" i="12"/>
  <c r="E1169" i="12"/>
  <c r="E1170" i="12"/>
  <c r="E1171" i="12"/>
  <c r="E1172" i="12"/>
  <c r="E1173" i="12"/>
  <c r="E1174" i="12"/>
  <c r="E1175" i="12"/>
  <c r="E1176" i="12"/>
  <c r="E1177" i="12"/>
  <c r="E1178" i="12"/>
  <c r="E1179" i="12"/>
  <c r="E1180" i="12"/>
  <c r="E1181" i="12"/>
  <c r="E1182" i="12"/>
  <c r="E1183" i="12"/>
  <c r="E1184" i="12"/>
  <c r="E1185" i="12"/>
  <c r="E1186" i="12"/>
  <c r="E1187" i="12"/>
  <c r="E1188" i="12"/>
  <c r="E1189" i="12"/>
  <c r="E1190" i="12"/>
  <c r="E1191" i="12"/>
  <c r="E1192" i="12"/>
  <c r="E1193" i="12"/>
  <c r="E1194" i="12"/>
  <c r="E1195" i="12"/>
  <c r="E1196" i="12"/>
  <c r="E1197" i="12"/>
  <c r="E1198" i="12"/>
  <c r="E1199" i="12"/>
  <c r="E1200" i="12"/>
  <c r="E1201" i="12"/>
  <c r="E1202" i="12"/>
  <c r="E1203" i="12"/>
  <c r="E1204" i="12"/>
  <c r="E1205" i="12"/>
  <c r="E1206" i="12"/>
  <c r="E1207" i="12"/>
  <c r="E1208" i="12"/>
  <c r="E1209" i="12"/>
  <c r="E1210" i="12"/>
  <c r="E1211" i="12"/>
  <c r="E1212" i="12"/>
  <c r="E1213" i="12"/>
  <c r="E1214" i="12"/>
  <c r="E1215" i="12"/>
  <c r="E1216" i="12"/>
  <c r="E1217" i="12"/>
  <c r="E1218" i="12"/>
  <c r="E1219" i="12"/>
  <c r="E1220" i="12"/>
  <c r="E1221" i="12"/>
  <c r="E1222" i="12"/>
  <c r="E1223" i="12"/>
  <c r="E1224" i="12"/>
  <c r="E1225" i="12"/>
  <c r="E1226" i="12"/>
  <c r="E1227" i="12"/>
  <c r="E1228" i="12"/>
  <c r="E1229" i="12"/>
  <c r="E1230" i="12"/>
  <c r="E1231" i="12"/>
  <c r="E1232" i="12"/>
  <c r="E1233" i="12"/>
  <c r="E1234" i="12"/>
  <c r="E1235" i="12"/>
  <c r="E1236" i="12"/>
  <c r="E1237" i="12"/>
  <c r="E1238" i="12"/>
  <c r="E1239" i="12"/>
  <c r="E1240" i="12"/>
  <c r="E1241" i="12"/>
  <c r="E1242" i="12"/>
  <c r="E1243" i="12"/>
  <c r="E1244" i="12"/>
  <c r="E1245" i="12"/>
  <c r="E1246" i="12"/>
  <c r="E1247" i="12"/>
  <c r="E1248" i="12"/>
  <c r="E1249" i="12"/>
  <c r="E1250" i="12"/>
  <c r="E1251" i="12"/>
  <c r="E1252" i="12"/>
  <c r="E1253" i="12"/>
  <c r="E1254" i="12"/>
  <c r="E1255" i="12"/>
  <c r="E1256" i="12"/>
  <c r="E1257" i="12"/>
  <c r="E1258" i="12"/>
  <c r="E1259" i="12"/>
  <c r="E1260" i="12"/>
  <c r="E1261" i="12"/>
  <c r="E1262" i="12"/>
  <c r="E1263" i="12"/>
  <c r="E1264" i="12"/>
  <c r="E1265" i="12"/>
  <c r="E1266" i="12"/>
  <c r="E1267" i="12"/>
  <c r="E1268" i="12"/>
  <c r="E1269" i="12"/>
  <c r="E1270" i="12"/>
  <c r="E1271" i="12"/>
  <c r="E1272" i="12"/>
  <c r="E1273" i="12"/>
  <c r="E1274" i="12"/>
  <c r="E1275" i="12"/>
  <c r="E1276" i="12"/>
  <c r="E1277" i="12"/>
  <c r="E1278" i="12"/>
  <c r="E1279" i="12"/>
  <c r="E1280" i="12"/>
  <c r="E1281" i="12"/>
  <c r="E1282" i="12"/>
  <c r="E1283" i="12"/>
  <c r="E1284" i="12"/>
  <c r="E1285" i="12"/>
  <c r="E1286" i="12"/>
  <c r="E1287" i="12"/>
  <c r="E1288" i="12"/>
  <c r="E1289" i="12"/>
  <c r="E1290" i="12"/>
  <c r="E1291" i="12"/>
  <c r="E1292" i="12"/>
  <c r="E1293" i="12"/>
  <c r="E1294" i="12"/>
  <c r="E1295" i="12"/>
  <c r="E1296" i="12"/>
  <c r="E1297" i="12"/>
  <c r="E1298" i="12"/>
  <c r="E1299" i="12"/>
  <c r="E1300" i="12"/>
  <c r="E1301" i="12"/>
  <c r="E1302" i="12"/>
  <c r="E1303" i="12"/>
  <c r="E1304" i="12"/>
  <c r="E1305" i="12"/>
  <c r="E1306" i="12"/>
  <c r="E1307" i="12"/>
  <c r="E1308" i="12"/>
  <c r="E1309" i="12"/>
  <c r="E1310" i="12"/>
  <c r="E1311" i="12"/>
  <c r="E1312" i="12"/>
  <c r="E1313" i="12"/>
  <c r="E1314" i="12"/>
  <c r="E1315" i="12"/>
  <c r="E1316" i="12"/>
  <c r="E1317" i="12"/>
  <c r="E1318" i="12"/>
  <c r="E1319" i="12"/>
  <c r="E1320" i="12"/>
  <c r="E1321" i="12"/>
  <c r="E1322" i="12"/>
  <c r="E1323" i="12"/>
  <c r="E1324" i="12"/>
  <c r="E1325" i="12"/>
  <c r="E1326" i="12"/>
  <c r="E1327" i="12"/>
  <c r="E1328" i="12"/>
  <c r="E1329" i="12"/>
  <c r="E1330" i="12"/>
  <c r="E1331" i="12"/>
  <c r="E1332" i="12"/>
  <c r="E1333" i="12"/>
  <c r="E1334" i="12"/>
  <c r="E1335" i="12"/>
  <c r="E1336" i="12"/>
  <c r="E1337" i="12"/>
  <c r="E1338" i="12"/>
  <c r="E1339" i="12"/>
  <c r="E1340" i="12"/>
  <c r="E1341" i="12"/>
  <c r="E1342" i="12"/>
  <c r="E1343" i="12"/>
  <c r="E1344" i="12"/>
  <c r="E1345" i="12"/>
  <c r="E1346" i="12"/>
  <c r="E1347" i="12"/>
  <c r="E1348" i="12"/>
  <c r="E1349" i="12"/>
  <c r="E1350" i="12"/>
  <c r="E1351" i="12"/>
  <c r="E1352" i="12"/>
  <c r="E1353" i="12"/>
  <c r="E1354" i="12"/>
  <c r="E1355" i="12"/>
  <c r="E1356" i="12"/>
  <c r="E1357" i="12"/>
  <c r="E1358" i="12"/>
  <c r="E1359" i="12"/>
  <c r="E1360" i="12"/>
  <c r="E1361" i="12"/>
  <c r="E1362" i="12"/>
  <c r="E1363" i="12"/>
  <c r="E1364" i="12"/>
  <c r="E1365" i="12"/>
  <c r="E1366" i="12"/>
  <c r="E1367" i="12"/>
  <c r="E1368" i="12"/>
  <c r="E1369" i="12"/>
  <c r="E1370" i="12"/>
  <c r="E1371" i="12"/>
  <c r="E1372" i="12"/>
  <c r="E1373" i="12"/>
  <c r="E1374" i="12"/>
  <c r="E1375" i="12"/>
  <c r="E1376" i="12"/>
  <c r="E1377" i="12"/>
  <c r="E1378" i="12"/>
  <c r="E1379" i="12"/>
  <c r="E1380" i="12"/>
  <c r="E1381" i="12"/>
  <c r="E1382" i="12"/>
  <c r="E1383" i="12"/>
  <c r="E1384" i="12"/>
  <c r="E1385" i="12"/>
  <c r="E1386" i="12"/>
  <c r="E1387" i="12"/>
  <c r="E1388" i="12"/>
  <c r="E1389" i="12"/>
  <c r="E1390" i="12"/>
  <c r="E1391" i="12"/>
  <c r="E1392" i="12"/>
  <c r="E1393" i="12"/>
  <c r="E1394" i="12"/>
  <c r="E1395" i="12"/>
  <c r="E1396" i="12"/>
  <c r="E1397" i="12"/>
  <c r="E1398" i="12"/>
  <c r="E1399" i="12"/>
  <c r="E1400" i="12"/>
  <c r="E1401" i="12"/>
  <c r="E1402" i="12"/>
  <c r="E1403" i="12"/>
  <c r="E1404" i="12"/>
  <c r="E1405" i="12"/>
  <c r="E1406" i="12"/>
  <c r="E1407" i="12"/>
  <c r="E1408" i="12"/>
  <c r="E1409" i="12"/>
  <c r="E1410" i="12"/>
  <c r="E1411" i="12"/>
  <c r="E1412" i="12"/>
  <c r="E1413" i="12"/>
  <c r="E1414" i="12"/>
  <c r="E1415" i="12"/>
  <c r="E1416" i="12"/>
  <c r="E1417" i="12"/>
  <c r="E1418" i="12"/>
  <c r="E1419" i="12"/>
  <c r="E1420" i="12"/>
  <c r="E1421" i="12"/>
  <c r="E1422" i="12"/>
  <c r="E1423" i="12"/>
  <c r="E1424" i="12"/>
  <c r="E1425" i="12"/>
  <c r="E1426" i="12"/>
  <c r="E1427" i="12"/>
  <c r="E1428" i="12"/>
  <c r="E1429" i="12"/>
  <c r="E1430" i="12"/>
  <c r="E1431" i="12"/>
  <c r="E1432" i="12"/>
  <c r="E1433" i="12"/>
  <c r="E1434" i="12"/>
  <c r="E1435" i="12"/>
  <c r="E1436" i="12"/>
  <c r="E1437" i="12"/>
  <c r="E1438" i="12"/>
  <c r="E1439" i="12"/>
  <c r="E1440" i="12"/>
  <c r="E1441" i="12"/>
  <c r="E1442" i="12"/>
  <c r="E1443" i="12"/>
  <c r="E1444" i="12"/>
  <c r="E1445" i="12"/>
  <c r="E1446" i="12"/>
  <c r="E1447" i="12"/>
  <c r="E1448" i="12"/>
  <c r="E1449" i="12"/>
  <c r="E1450" i="12"/>
  <c r="E1451" i="12"/>
  <c r="E1452" i="12"/>
  <c r="E1453" i="12"/>
  <c r="E1454" i="12"/>
  <c r="E1455" i="12"/>
  <c r="E1456" i="12"/>
  <c r="E1457" i="12"/>
  <c r="E1458" i="12"/>
  <c r="E1459" i="12"/>
  <c r="E1460" i="12"/>
  <c r="E1461" i="12"/>
  <c r="E1462" i="12"/>
  <c r="E1463" i="12"/>
  <c r="E1464" i="12"/>
  <c r="E1465" i="12"/>
  <c r="E1466" i="12"/>
  <c r="E1467" i="12"/>
  <c r="E1468" i="12"/>
  <c r="E1469" i="12"/>
  <c r="E1470" i="12"/>
  <c r="E1471" i="12"/>
  <c r="E1472" i="12"/>
  <c r="E1473" i="12"/>
  <c r="E1474" i="12"/>
  <c r="E1475" i="12"/>
  <c r="E1476" i="12"/>
  <c r="E1477" i="12"/>
  <c r="E1478" i="12"/>
  <c r="E1479" i="12"/>
  <c r="E1480" i="12"/>
  <c r="E1481" i="12"/>
  <c r="E1482" i="12"/>
  <c r="E1483" i="12"/>
  <c r="E1484" i="12"/>
  <c r="E1485" i="12"/>
  <c r="E1486" i="12"/>
  <c r="E1487" i="12"/>
  <c r="E1488" i="12"/>
  <c r="E1489" i="12"/>
  <c r="E1490" i="12"/>
  <c r="E1491" i="12"/>
  <c r="E1492" i="12"/>
  <c r="E1493" i="12"/>
  <c r="E1494" i="12"/>
  <c r="E1495" i="12"/>
  <c r="E1496" i="12"/>
  <c r="E1497" i="12"/>
  <c r="E1498" i="12"/>
  <c r="E1499" i="12"/>
  <c r="E1500" i="12"/>
  <c r="E1501" i="12"/>
  <c r="E1502" i="12"/>
  <c r="E1503" i="12"/>
  <c r="E1504" i="12"/>
  <c r="E1505" i="12"/>
  <c r="E1506" i="12"/>
  <c r="E1507" i="12"/>
  <c r="E1508" i="12"/>
  <c r="E1509" i="12"/>
  <c r="E1510" i="12"/>
  <c r="E1511" i="12"/>
  <c r="E1512" i="12"/>
  <c r="E1513" i="12"/>
  <c r="E1514" i="12"/>
  <c r="E1515" i="12"/>
  <c r="E1516" i="12"/>
  <c r="E1517" i="12"/>
  <c r="E1518" i="12"/>
  <c r="E1519" i="12"/>
  <c r="E1520" i="12"/>
  <c r="E1521" i="12"/>
  <c r="E1522" i="12"/>
  <c r="E1523" i="12"/>
  <c r="E1524" i="12"/>
  <c r="E1525" i="12"/>
  <c r="E1526" i="12"/>
  <c r="E1527" i="12"/>
  <c r="E1528" i="12"/>
  <c r="E1529" i="12"/>
  <c r="E1530" i="12"/>
  <c r="E1531" i="12"/>
  <c r="E1532" i="12"/>
  <c r="E1533" i="12"/>
  <c r="E1534" i="12"/>
  <c r="E1535" i="12"/>
  <c r="E1536" i="12"/>
  <c r="E1537" i="12"/>
  <c r="E1538" i="12"/>
  <c r="E1539" i="12"/>
  <c r="E1540" i="12"/>
  <c r="E1541" i="12"/>
  <c r="E1542" i="12"/>
  <c r="E1543" i="12"/>
  <c r="E1544" i="12"/>
  <c r="E1545" i="12"/>
  <c r="E1546" i="12"/>
  <c r="E1547" i="12"/>
  <c r="E1548" i="12"/>
  <c r="E1549" i="12"/>
  <c r="E1550" i="12"/>
  <c r="E1551" i="12"/>
  <c r="E1552" i="12"/>
  <c r="E1553" i="12"/>
  <c r="E1554" i="12"/>
  <c r="E1555" i="12"/>
  <c r="E1556" i="12"/>
  <c r="E1557" i="12"/>
  <c r="E1558" i="12"/>
  <c r="E1559" i="12"/>
  <c r="E1560" i="12"/>
  <c r="E1561" i="12"/>
  <c r="E1562" i="12"/>
  <c r="E1563" i="12"/>
  <c r="E1564" i="12"/>
  <c r="E1565" i="12"/>
  <c r="E1566" i="12"/>
  <c r="E1567" i="12"/>
  <c r="E1568" i="12"/>
  <c r="E1569" i="12"/>
  <c r="E1570" i="12"/>
  <c r="E1571" i="12"/>
  <c r="E1572" i="12"/>
  <c r="E1573" i="12"/>
  <c r="E1574" i="12"/>
  <c r="E1575" i="12"/>
  <c r="E1576" i="12"/>
  <c r="E1577" i="12"/>
  <c r="E1578" i="12"/>
  <c r="E1579" i="12"/>
  <c r="E1580" i="12"/>
  <c r="E1581" i="12"/>
  <c r="E1582" i="12"/>
  <c r="E1583" i="12"/>
  <c r="E1584" i="12"/>
  <c r="E1585" i="12"/>
  <c r="E1586" i="12"/>
  <c r="E1587" i="12"/>
  <c r="E1588" i="12"/>
  <c r="E1589" i="12"/>
  <c r="E1590" i="12"/>
  <c r="E1591" i="12"/>
  <c r="E1592" i="12"/>
  <c r="E1593" i="12"/>
  <c r="E1594" i="12"/>
  <c r="E1595" i="12"/>
  <c r="E1596" i="12"/>
  <c r="E1597" i="12"/>
  <c r="E1598" i="12"/>
  <c r="E1599" i="12"/>
  <c r="E1600" i="12"/>
  <c r="E1601" i="12"/>
  <c r="E1602" i="12"/>
  <c r="E1603" i="12"/>
  <c r="E1604" i="12"/>
  <c r="E1605" i="12"/>
  <c r="E1606" i="12"/>
  <c r="E1607" i="12"/>
  <c r="E1608" i="12"/>
  <c r="E1609" i="12"/>
  <c r="E1610" i="12"/>
  <c r="E1611" i="12"/>
  <c r="E1612" i="12"/>
  <c r="E1613" i="12"/>
  <c r="E1614" i="12"/>
  <c r="E1615" i="12"/>
  <c r="E1616" i="12"/>
  <c r="E1617" i="12"/>
  <c r="E1618" i="12"/>
  <c r="E1619" i="12"/>
  <c r="E1620" i="12"/>
  <c r="E1621" i="12"/>
  <c r="E1622" i="12"/>
  <c r="E1623" i="12"/>
  <c r="E1624" i="12"/>
  <c r="E1625" i="12"/>
  <c r="E1626" i="12"/>
  <c r="E1627" i="12"/>
  <c r="E1628" i="12"/>
  <c r="E1629" i="12"/>
  <c r="E1630" i="12"/>
  <c r="E1631" i="12"/>
  <c r="E1632" i="12"/>
  <c r="E1633" i="12"/>
  <c r="E1634" i="12"/>
  <c r="E1635" i="12"/>
  <c r="E1636" i="12"/>
  <c r="E1637" i="12"/>
  <c r="E1638" i="12"/>
  <c r="E1639" i="12"/>
  <c r="E1640" i="12"/>
  <c r="E1641" i="12"/>
  <c r="E1642" i="12"/>
  <c r="E1643" i="12"/>
  <c r="E1644" i="12"/>
  <c r="E1645" i="12"/>
  <c r="E1646" i="12"/>
  <c r="E1647" i="12"/>
  <c r="E1648" i="12"/>
  <c r="E1649" i="12"/>
  <c r="E1650" i="12"/>
  <c r="E1651" i="12"/>
  <c r="E1652" i="12"/>
  <c r="E1653" i="12"/>
  <c r="E1654" i="12"/>
  <c r="E1655" i="12"/>
  <c r="E1656" i="12"/>
  <c r="E1657" i="12"/>
  <c r="E1658" i="12"/>
  <c r="E1659" i="12"/>
  <c r="E1660" i="12"/>
  <c r="E1661" i="12"/>
  <c r="E1662" i="12"/>
  <c r="E1663" i="12"/>
  <c r="E1664" i="12"/>
  <c r="E1665" i="12"/>
  <c r="E1666" i="12"/>
  <c r="E1667" i="12"/>
  <c r="E1668" i="12"/>
  <c r="E1669" i="12"/>
  <c r="E1670" i="12"/>
  <c r="E1671" i="12"/>
  <c r="E1672" i="12"/>
  <c r="E1673" i="12"/>
  <c r="E1674" i="12"/>
  <c r="E1675" i="12"/>
  <c r="E1676" i="12"/>
  <c r="E1677" i="12"/>
  <c r="E1678" i="12"/>
  <c r="E1679" i="12"/>
  <c r="E1680" i="12"/>
  <c r="E1681" i="12"/>
  <c r="E1682" i="12"/>
  <c r="E1683" i="12"/>
  <c r="E1684" i="12"/>
  <c r="E1685" i="12"/>
  <c r="E1686" i="12"/>
  <c r="E1687" i="12"/>
  <c r="E1688" i="12"/>
  <c r="E1689" i="12"/>
  <c r="E1690" i="12"/>
  <c r="E1691" i="12"/>
  <c r="E1692" i="12"/>
  <c r="E1693" i="12"/>
  <c r="E1694" i="12"/>
  <c r="E1695" i="12"/>
  <c r="E1696" i="12"/>
  <c r="E1697" i="12"/>
  <c r="E1698" i="12"/>
  <c r="E1699" i="12"/>
  <c r="E1700" i="12"/>
  <c r="E1701" i="12"/>
  <c r="E1702" i="12"/>
  <c r="E1703" i="12"/>
  <c r="E1704" i="12"/>
  <c r="E1705" i="12"/>
  <c r="E1706" i="12"/>
  <c r="E1707" i="12"/>
  <c r="E1708" i="12"/>
  <c r="E1709" i="12"/>
  <c r="E1710" i="12"/>
  <c r="E1711" i="12"/>
  <c r="E1712" i="12"/>
  <c r="E1713" i="12"/>
  <c r="E1714" i="12"/>
  <c r="E1715" i="12"/>
  <c r="E1716" i="12"/>
  <c r="E1717" i="12"/>
  <c r="E1718" i="12"/>
  <c r="E1719" i="12"/>
  <c r="E1720" i="12"/>
  <c r="E1721" i="12"/>
  <c r="E1722" i="12"/>
  <c r="E1723" i="12"/>
  <c r="E1724" i="12"/>
  <c r="E1725" i="12"/>
  <c r="E1726" i="12"/>
  <c r="E1727" i="12"/>
  <c r="E1728" i="12"/>
  <c r="E1729" i="12"/>
  <c r="E1730" i="12"/>
  <c r="E1731" i="12"/>
  <c r="E1732" i="12"/>
  <c r="E1733" i="12"/>
  <c r="E1734" i="12"/>
  <c r="E1735" i="12"/>
  <c r="E1736" i="12"/>
  <c r="E1737" i="12"/>
  <c r="E1738" i="12"/>
  <c r="E1739" i="12"/>
  <c r="E1740" i="12"/>
  <c r="E1741" i="12"/>
  <c r="E1742" i="12"/>
  <c r="E1743" i="12"/>
  <c r="E1744" i="12"/>
  <c r="E1745" i="12"/>
  <c r="E1746" i="12"/>
  <c r="E1747" i="12"/>
  <c r="E1748" i="12"/>
  <c r="E1749" i="12"/>
  <c r="E1750" i="12"/>
  <c r="E1751" i="12"/>
  <c r="E1752" i="12"/>
  <c r="E1753" i="12"/>
  <c r="E1754" i="12"/>
  <c r="E1755" i="12"/>
  <c r="E1756" i="12"/>
  <c r="E1757" i="12"/>
  <c r="E1758" i="12"/>
  <c r="E1759" i="12"/>
  <c r="E1760" i="1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" i="1"/>
  <c r="E4" i="1"/>
  <c r="E5" i="1"/>
  <c r="E6" i="1"/>
  <c r="E7" i="1"/>
  <c r="E8" i="1"/>
  <c r="U3" i="1"/>
  <c r="U7" i="1"/>
  <c r="U9" i="1"/>
  <c r="T9" i="1"/>
  <c r="U10" i="1"/>
  <c r="U13" i="1"/>
  <c r="U14" i="1"/>
  <c r="U17" i="1"/>
  <c r="T17" i="1"/>
  <c r="U21" i="1"/>
  <c r="U22" i="1"/>
  <c r="V249" i="12"/>
  <c r="W249" i="12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336" i="12"/>
  <c r="W336" i="12"/>
  <c r="V337" i="12"/>
  <c r="W337" i="12"/>
  <c r="T10" i="1"/>
  <c r="T14" i="1"/>
  <c r="T22" i="1"/>
  <c r="T7" i="1"/>
  <c r="U8" i="1"/>
  <c r="U24" i="1"/>
  <c r="T18" i="1"/>
  <c r="U16" i="1"/>
  <c r="T3" i="1"/>
  <c r="U19" i="1"/>
  <c r="U20" i="1"/>
  <c r="T21" i="1"/>
  <c r="T13" i="1"/>
  <c r="U18" i="1"/>
  <c r="U23" i="1"/>
  <c r="U11" i="1"/>
  <c r="U15" i="1"/>
  <c r="V2" i="12"/>
  <c r="R5" i="12"/>
  <c r="V3" i="12"/>
  <c r="R3" i="12"/>
  <c r="T3" i="12"/>
  <c r="U3" i="12"/>
  <c r="V4" i="12"/>
  <c r="R4" i="12"/>
  <c r="T4" i="12"/>
  <c r="U4" i="12"/>
  <c r="V5" i="12"/>
  <c r="V6" i="12"/>
  <c r="V7" i="12"/>
  <c r="R7" i="12"/>
  <c r="T7" i="12"/>
  <c r="U7" i="12"/>
  <c r="V8" i="12"/>
  <c r="R8" i="12"/>
  <c r="T8" i="12"/>
  <c r="U8" i="12"/>
  <c r="V9" i="12"/>
  <c r="R9" i="12"/>
  <c r="T9" i="12"/>
  <c r="U9" i="12"/>
  <c r="V10" i="12"/>
  <c r="R10" i="12"/>
  <c r="V11" i="12"/>
  <c r="R11" i="12"/>
  <c r="T11" i="12"/>
  <c r="U11" i="12"/>
  <c r="V12" i="12"/>
  <c r="V13" i="12"/>
  <c r="R13" i="12"/>
  <c r="T13" i="12"/>
  <c r="U13" i="12"/>
  <c r="V14" i="12"/>
  <c r="R14" i="12"/>
  <c r="T14" i="12"/>
  <c r="U14" i="12"/>
  <c r="V15" i="12"/>
  <c r="R15" i="12"/>
  <c r="T15" i="12"/>
  <c r="U15" i="12"/>
  <c r="V16" i="12"/>
  <c r="R16" i="12"/>
  <c r="T16" i="12"/>
  <c r="U16" i="12"/>
  <c r="V17" i="12"/>
  <c r="R17" i="12"/>
  <c r="T17" i="12"/>
  <c r="U17" i="12"/>
  <c r="V18" i="12"/>
  <c r="R18" i="12"/>
  <c r="T18" i="12"/>
  <c r="U18" i="12"/>
  <c r="V19" i="12"/>
  <c r="R19" i="12"/>
  <c r="T19" i="12"/>
  <c r="U19" i="12"/>
  <c r="V20" i="12"/>
  <c r="R20" i="12"/>
  <c r="T20" i="12"/>
  <c r="U20" i="12"/>
  <c r="V21" i="12"/>
  <c r="R21" i="12"/>
  <c r="T21" i="12"/>
  <c r="U21" i="12"/>
  <c r="V22" i="12"/>
  <c r="R22" i="12"/>
  <c r="T22" i="12"/>
  <c r="U22" i="12"/>
  <c r="V23" i="12"/>
  <c r="R23" i="12"/>
  <c r="T23" i="12"/>
  <c r="U23" i="12"/>
  <c r="V24" i="12"/>
  <c r="R24" i="12"/>
  <c r="T24" i="12"/>
  <c r="U24" i="12"/>
  <c r="V25" i="12"/>
  <c r="R25" i="12"/>
  <c r="T25" i="12"/>
  <c r="U25" i="12"/>
  <c r="V26" i="12"/>
  <c r="R26" i="12"/>
  <c r="T26" i="12"/>
  <c r="U26" i="12"/>
  <c r="V27" i="12"/>
  <c r="R27" i="12"/>
  <c r="T27" i="12"/>
  <c r="U27" i="12"/>
  <c r="V28" i="12"/>
  <c r="R28" i="12"/>
  <c r="T28" i="12"/>
  <c r="U28" i="12"/>
  <c r="V29" i="12"/>
  <c r="R29" i="12"/>
  <c r="T29" i="12"/>
  <c r="U29" i="12"/>
  <c r="V30" i="12"/>
  <c r="R30" i="12"/>
  <c r="T30" i="12"/>
  <c r="U30" i="12"/>
  <c r="V31" i="12"/>
  <c r="R31" i="12"/>
  <c r="T31" i="12"/>
  <c r="U31" i="12"/>
  <c r="V32" i="12"/>
  <c r="R32" i="12"/>
  <c r="T32" i="12"/>
  <c r="U32" i="12"/>
  <c r="V33" i="12"/>
  <c r="R33" i="12"/>
  <c r="T33" i="12"/>
  <c r="U33" i="12"/>
  <c r="V34" i="12"/>
  <c r="R34" i="12"/>
  <c r="T34" i="12"/>
  <c r="U34" i="12"/>
  <c r="V35" i="12"/>
  <c r="R35" i="12"/>
  <c r="V36" i="12"/>
  <c r="R36" i="12"/>
  <c r="T36" i="12"/>
  <c r="U36" i="12"/>
  <c r="V37" i="12"/>
  <c r="R37" i="12"/>
  <c r="T37" i="12"/>
  <c r="U37" i="12"/>
  <c r="V38" i="12"/>
  <c r="R38" i="12"/>
  <c r="T38" i="12"/>
  <c r="U38" i="12"/>
  <c r="V39" i="12"/>
  <c r="R39" i="12"/>
  <c r="T39" i="12"/>
  <c r="U39" i="12"/>
  <c r="V40" i="12"/>
  <c r="R40" i="12"/>
  <c r="T40" i="12"/>
  <c r="U40" i="12"/>
  <c r="V41" i="12"/>
  <c r="R41" i="12"/>
  <c r="T41" i="12"/>
  <c r="U41" i="12"/>
  <c r="V42" i="12"/>
  <c r="R42" i="12"/>
  <c r="T42" i="12"/>
  <c r="U42" i="12"/>
  <c r="V43" i="12"/>
  <c r="R43" i="12"/>
  <c r="V44" i="12"/>
  <c r="R44" i="12"/>
  <c r="T44" i="12"/>
  <c r="U44" i="12"/>
  <c r="V45" i="12"/>
  <c r="R45" i="12"/>
  <c r="T45" i="12"/>
  <c r="U45" i="12"/>
  <c r="V46" i="12"/>
  <c r="R46" i="12"/>
  <c r="T46" i="12"/>
  <c r="U46" i="12"/>
  <c r="V47" i="12"/>
  <c r="R47" i="12"/>
  <c r="T47" i="12"/>
  <c r="U47" i="12"/>
  <c r="V48" i="12"/>
  <c r="R48" i="12"/>
  <c r="T48" i="12"/>
  <c r="U48" i="12"/>
  <c r="V49" i="12"/>
  <c r="R49" i="12"/>
  <c r="T49" i="12"/>
  <c r="U49" i="12"/>
  <c r="V50" i="12"/>
  <c r="R50" i="12"/>
  <c r="T50" i="12"/>
  <c r="U50" i="12"/>
  <c r="V51" i="12"/>
  <c r="R51" i="12"/>
  <c r="T51" i="12"/>
  <c r="U51" i="12"/>
  <c r="V52" i="12"/>
  <c r="R52" i="12"/>
  <c r="T52" i="12"/>
  <c r="U52" i="12"/>
  <c r="V53" i="12"/>
  <c r="R53" i="12"/>
  <c r="T53" i="12"/>
  <c r="U53" i="12"/>
  <c r="V54" i="12"/>
  <c r="R54" i="12"/>
  <c r="T54" i="12"/>
  <c r="U54" i="12"/>
  <c r="V55" i="12"/>
  <c r="R55" i="12"/>
  <c r="T55" i="12"/>
  <c r="U55" i="12"/>
  <c r="V56" i="12"/>
  <c r="R56" i="12"/>
  <c r="T56" i="12"/>
  <c r="U56" i="12"/>
  <c r="V57" i="12"/>
  <c r="R57" i="12"/>
  <c r="T57" i="12"/>
  <c r="U57" i="12"/>
  <c r="V58" i="12"/>
  <c r="R58" i="12"/>
  <c r="T58" i="12"/>
  <c r="U58" i="12"/>
  <c r="V59" i="12"/>
  <c r="R59" i="12"/>
  <c r="T59" i="12"/>
  <c r="U59" i="12"/>
  <c r="V60" i="12"/>
  <c r="R60" i="12"/>
  <c r="T60" i="12"/>
  <c r="U60" i="12"/>
  <c r="V61" i="12"/>
  <c r="R61" i="12"/>
  <c r="T61" i="12"/>
  <c r="U61" i="12"/>
  <c r="V62" i="12"/>
  <c r="R62" i="12"/>
  <c r="T62" i="12"/>
  <c r="U62" i="12"/>
  <c r="V63" i="12"/>
  <c r="R63" i="12"/>
  <c r="T63" i="12"/>
  <c r="U63" i="12"/>
  <c r="V64" i="12"/>
  <c r="R64" i="12"/>
  <c r="T64" i="12"/>
  <c r="U64" i="12"/>
  <c r="V65" i="12"/>
  <c r="R65" i="12"/>
  <c r="T65" i="12"/>
  <c r="U65" i="12"/>
  <c r="V66" i="12"/>
  <c r="R66" i="12"/>
  <c r="T66" i="12"/>
  <c r="U66" i="12"/>
  <c r="V67" i="12"/>
  <c r="R67" i="12"/>
  <c r="T67" i="12"/>
  <c r="U67" i="12"/>
  <c r="V68" i="12"/>
  <c r="R68" i="12"/>
  <c r="T68" i="12"/>
  <c r="U68" i="12"/>
  <c r="V69" i="12"/>
  <c r="R69" i="12"/>
  <c r="T69" i="12"/>
  <c r="U69" i="12"/>
  <c r="V70" i="12"/>
  <c r="R70" i="12"/>
  <c r="T70" i="12"/>
  <c r="U70" i="12"/>
  <c r="V71" i="12"/>
  <c r="R71" i="12"/>
  <c r="T71" i="12"/>
  <c r="U71" i="12"/>
  <c r="V72" i="12"/>
  <c r="R72" i="12"/>
  <c r="T72" i="12"/>
  <c r="U72" i="12"/>
  <c r="V73" i="12"/>
  <c r="R73" i="12"/>
  <c r="T73" i="12"/>
  <c r="U73" i="12"/>
  <c r="V74" i="12"/>
  <c r="R74" i="12"/>
  <c r="T74" i="12"/>
  <c r="U74" i="12"/>
  <c r="V75" i="12"/>
  <c r="R75" i="12"/>
  <c r="T75" i="12"/>
  <c r="U75" i="12"/>
  <c r="V76" i="12"/>
  <c r="R76" i="12"/>
  <c r="T76" i="12"/>
  <c r="U76" i="12"/>
  <c r="V77" i="12"/>
  <c r="R77" i="12"/>
  <c r="T77" i="12"/>
  <c r="U77" i="12"/>
  <c r="V78" i="12"/>
  <c r="R78" i="12"/>
  <c r="T78" i="12"/>
  <c r="U78" i="12"/>
  <c r="V79" i="12"/>
  <c r="R79" i="12"/>
  <c r="T79" i="12"/>
  <c r="U79" i="12"/>
  <c r="V80" i="12"/>
  <c r="R80" i="12"/>
  <c r="T80" i="12"/>
  <c r="U80" i="12"/>
  <c r="V81" i="12"/>
  <c r="R81" i="12"/>
  <c r="T81" i="12"/>
  <c r="U81" i="12"/>
  <c r="V82" i="12"/>
  <c r="R82" i="12"/>
  <c r="T82" i="12"/>
  <c r="U82" i="12"/>
  <c r="V83" i="12"/>
  <c r="R83" i="12"/>
  <c r="T83" i="12"/>
  <c r="U83" i="12"/>
  <c r="V84" i="12"/>
  <c r="R84" i="12"/>
  <c r="T84" i="12"/>
  <c r="U84" i="12"/>
  <c r="V85" i="12"/>
  <c r="R85" i="12"/>
  <c r="T85" i="12"/>
  <c r="U85" i="12"/>
  <c r="V86" i="12"/>
  <c r="R86" i="12"/>
  <c r="T86" i="12"/>
  <c r="U86" i="12"/>
  <c r="V87" i="12"/>
  <c r="R87" i="12"/>
  <c r="T87" i="12"/>
  <c r="U87" i="12"/>
  <c r="V88" i="12"/>
  <c r="R88" i="12"/>
  <c r="T88" i="12"/>
  <c r="U88" i="12"/>
  <c r="V89" i="12"/>
  <c r="R89" i="12"/>
  <c r="T89" i="12"/>
  <c r="U89" i="12"/>
  <c r="V90" i="12"/>
  <c r="R90" i="12"/>
  <c r="T90" i="12"/>
  <c r="U90" i="12"/>
  <c r="V91" i="12"/>
  <c r="R91" i="12"/>
  <c r="T91" i="12"/>
  <c r="U91" i="12"/>
  <c r="V92" i="12"/>
  <c r="R92" i="12"/>
  <c r="T92" i="12"/>
  <c r="U92" i="12"/>
  <c r="V93" i="12"/>
  <c r="R93" i="12"/>
  <c r="T93" i="12"/>
  <c r="U93" i="12"/>
  <c r="V94" i="12"/>
  <c r="R94" i="12"/>
  <c r="T94" i="12"/>
  <c r="U94" i="12"/>
  <c r="V95" i="12"/>
  <c r="R95" i="12"/>
  <c r="T95" i="12"/>
  <c r="U95" i="12"/>
  <c r="V96" i="12"/>
  <c r="R96" i="12"/>
  <c r="T96" i="12"/>
  <c r="U96" i="12"/>
  <c r="V97" i="12"/>
  <c r="R97" i="12"/>
  <c r="T97" i="12"/>
  <c r="U97" i="12"/>
  <c r="V98" i="12"/>
  <c r="R98" i="12"/>
  <c r="T98" i="12"/>
  <c r="U98" i="12"/>
  <c r="V99" i="12"/>
  <c r="R99" i="12"/>
  <c r="T99" i="12"/>
  <c r="U99" i="12"/>
  <c r="V100" i="12"/>
  <c r="R100" i="12"/>
  <c r="T100" i="12"/>
  <c r="U100" i="12"/>
  <c r="V101" i="12"/>
  <c r="R101" i="12"/>
  <c r="T101" i="12"/>
  <c r="U101" i="12"/>
  <c r="V102" i="12"/>
  <c r="R102" i="12"/>
  <c r="T102" i="12"/>
  <c r="U102" i="12"/>
  <c r="V103" i="12"/>
  <c r="R103" i="12"/>
  <c r="T103" i="12"/>
  <c r="U103" i="12"/>
  <c r="V104" i="12"/>
  <c r="R104" i="12"/>
  <c r="T104" i="12"/>
  <c r="U104" i="12"/>
  <c r="V105" i="12"/>
  <c r="R105" i="12"/>
  <c r="T105" i="12"/>
  <c r="U105" i="12"/>
  <c r="V106" i="12"/>
  <c r="R106" i="12"/>
  <c r="T106" i="12"/>
  <c r="U106" i="12"/>
  <c r="V107" i="12"/>
  <c r="R107" i="12"/>
  <c r="T107" i="12"/>
  <c r="U107" i="12"/>
  <c r="V108" i="12"/>
  <c r="R108" i="12"/>
  <c r="T108" i="12"/>
  <c r="U108" i="12"/>
  <c r="V109" i="12"/>
  <c r="R109" i="12"/>
  <c r="T109" i="12"/>
  <c r="U109" i="12"/>
  <c r="V110" i="12"/>
  <c r="R110" i="12"/>
  <c r="T110" i="12"/>
  <c r="U110" i="12"/>
  <c r="V111" i="12"/>
  <c r="R111" i="12"/>
  <c r="T111" i="12"/>
  <c r="U111" i="12"/>
  <c r="V112" i="12"/>
  <c r="R112" i="12"/>
  <c r="T112" i="12"/>
  <c r="U112" i="12"/>
  <c r="V113" i="12"/>
  <c r="R113" i="12"/>
  <c r="T113" i="12"/>
  <c r="U113" i="12"/>
  <c r="V114" i="12"/>
  <c r="R114" i="12"/>
  <c r="T114" i="12"/>
  <c r="U114" i="12"/>
  <c r="V115" i="12"/>
  <c r="R115" i="12"/>
  <c r="T115" i="12"/>
  <c r="U115" i="12"/>
  <c r="V116" i="12"/>
  <c r="R116" i="12"/>
  <c r="T116" i="12"/>
  <c r="U116" i="12"/>
  <c r="V117" i="12"/>
  <c r="R117" i="12"/>
  <c r="T117" i="12"/>
  <c r="U117" i="12"/>
  <c r="V118" i="12"/>
  <c r="R118" i="12"/>
  <c r="T118" i="12"/>
  <c r="U118" i="12"/>
  <c r="V119" i="12"/>
  <c r="R119" i="12"/>
  <c r="T119" i="12"/>
  <c r="U119" i="12"/>
  <c r="V120" i="12"/>
  <c r="R120" i="12"/>
  <c r="T120" i="12"/>
  <c r="U120" i="12"/>
  <c r="V121" i="12"/>
  <c r="R121" i="12"/>
  <c r="T121" i="12"/>
  <c r="U121" i="12"/>
  <c r="V122" i="12"/>
  <c r="R122" i="12"/>
  <c r="T122" i="12"/>
  <c r="U122" i="12"/>
  <c r="V123" i="12"/>
  <c r="R123" i="12"/>
  <c r="T123" i="12"/>
  <c r="U123" i="12"/>
  <c r="V124" i="12"/>
  <c r="R124" i="12"/>
  <c r="T124" i="12"/>
  <c r="U124" i="12"/>
  <c r="V125" i="12"/>
  <c r="R125" i="12"/>
  <c r="T125" i="12"/>
  <c r="U125" i="12"/>
  <c r="V126" i="12"/>
  <c r="R126" i="12"/>
  <c r="T126" i="12"/>
  <c r="U126" i="12"/>
  <c r="V127" i="12"/>
  <c r="R127" i="12"/>
  <c r="T127" i="12"/>
  <c r="U127" i="12"/>
  <c r="V128" i="12"/>
  <c r="R128" i="12"/>
  <c r="T128" i="12"/>
  <c r="U128" i="12"/>
  <c r="V129" i="12"/>
  <c r="R129" i="12"/>
  <c r="V130" i="12"/>
  <c r="R130" i="12"/>
  <c r="T130" i="12"/>
  <c r="U130" i="12"/>
  <c r="V131" i="12"/>
  <c r="R131" i="12"/>
  <c r="T131" i="12"/>
  <c r="U131" i="12"/>
  <c r="V132" i="12"/>
  <c r="R132" i="12"/>
  <c r="T132" i="12"/>
  <c r="U132" i="12"/>
  <c r="V133" i="12"/>
  <c r="R133" i="12"/>
  <c r="T133" i="12"/>
  <c r="U133" i="12"/>
  <c r="V134" i="12"/>
  <c r="R134" i="12"/>
  <c r="T134" i="12"/>
  <c r="U134" i="12"/>
  <c r="V135" i="12"/>
  <c r="R135" i="12"/>
  <c r="T135" i="12"/>
  <c r="U135" i="12"/>
  <c r="V136" i="12"/>
  <c r="R136" i="12"/>
  <c r="T136" i="12"/>
  <c r="U136" i="12"/>
  <c r="V137" i="12"/>
  <c r="R137" i="12"/>
  <c r="T137" i="12"/>
  <c r="U137" i="12"/>
  <c r="V138" i="12"/>
  <c r="R138" i="12"/>
  <c r="T138" i="12"/>
  <c r="U138" i="12"/>
  <c r="V139" i="12"/>
  <c r="R139" i="12"/>
  <c r="T139" i="12"/>
  <c r="U139" i="12"/>
  <c r="V140" i="12"/>
  <c r="R140" i="12"/>
  <c r="T140" i="12"/>
  <c r="U140" i="12"/>
  <c r="V141" i="12"/>
  <c r="R141" i="12"/>
  <c r="T141" i="12"/>
  <c r="U141" i="12"/>
  <c r="V142" i="12"/>
  <c r="R142" i="12"/>
  <c r="T142" i="12"/>
  <c r="U142" i="12"/>
  <c r="V143" i="12"/>
  <c r="R143" i="12"/>
  <c r="T143" i="12"/>
  <c r="U143" i="12"/>
  <c r="V144" i="12"/>
  <c r="R144" i="12"/>
  <c r="T144" i="12"/>
  <c r="U144" i="12"/>
  <c r="V145" i="12"/>
  <c r="R145" i="12"/>
  <c r="T145" i="12"/>
  <c r="U145" i="12"/>
  <c r="V146" i="12"/>
  <c r="R146" i="12"/>
  <c r="T146" i="12"/>
  <c r="U146" i="12"/>
  <c r="V147" i="12"/>
  <c r="R147" i="12"/>
  <c r="T147" i="12"/>
  <c r="U147" i="12"/>
  <c r="V148" i="12"/>
  <c r="R148" i="12"/>
  <c r="T148" i="12"/>
  <c r="U148" i="12"/>
  <c r="V149" i="12"/>
  <c r="R149" i="12"/>
  <c r="T149" i="12"/>
  <c r="U149" i="12"/>
  <c r="V150" i="12"/>
  <c r="R150" i="12"/>
  <c r="T150" i="12"/>
  <c r="U150" i="12"/>
  <c r="V151" i="12"/>
  <c r="R151" i="12"/>
  <c r="T151" i="12"/>
  <c r="U151" i="12"/>
  <c r="V152" i="12"/>
  <c r="R152" i="12"/>
  <c r="T152" i="12"/>
  <c r="U152" i="12"/>
  <c r="V153" i="12"/>
  <c r="R153" i="12"/>
  <c r="T153" i="12"/>
  <c r="U153" i="12"/>
  <c r="V154" i="12"/>
  <c r="R154" i="12"/>
  <c r="T154" i="12"/>
  <c r="U154" i="12"/>
  <c r="V155" i="12"/>
  <c r="R155" i="12"/>
  <c r="V156" i="12"/>
  <c r="R156" i="12"/>
  <c r="T156" i="12"/>
  <c r="U156" i="12"/>
  <c r="V157" i="12"/>
  <c r="R157" i="12"/>
  <c r="T157" i="12"/>
  <c r="U157" i="12"/>
  <c r="V158" i="12"/>
  <c r="R158" i="12"/>
  <c r="T158" i="12"/>
  <c r="U158" i="12"/>
  <c r="V159" i="12"/>
  <c r="R159" i="12"/>
  <c r="T159" i="12"/>
  <c r="U159" i="12"/>
  <c r="V160" i="12"/>
  <c r="R160" i="12"/>
  <c r="T160" i="12"/>
  <c r="U160" i="12"/>
  <c r="V161" i="12"/>
  <c r="R161" i="12"/>
  <c r="T161" i="12"/>
  <c r="U161" i="12"/>
  <c r="V162" i="12"/>
  <c r="R162" i="12"/>
  <c r="T162" i="12"/>
  <c r="U162" i="12"/>
  <c r="V163" i="12"/>
  <c r="R163" i="12"/>
  <c r="T163" i="12"/>
  <c r="U163" i="12"/>
  <c r="V164" i="12"/>
  <c r="R164" i="12"/>
  <c r="T164" i="12"/>
  <c r="U164" i="12"/>
  <c r="V165" i="12"/>
  <c r="R165" i="12"/>
  <c r="T165" i="12"/>
  <c r="U165" i="12"/>
  <c r="V166" i="12"/>
  <c r="R166" i="12"/>
  <c r="T166" i="12"/>
  <c r="U166" i="12"/>
  <c r="V167" i="12"/>
  <c r="R167" i="12"/>
  <c r="T167" i="12"/>
  <c r="U167" i="12"/>
  <c r="V168" i="12"/>
  <c r="R168" i="12"/>
  <c r="T168" i="12"/>
  <c r="U168" i="12"/>
  <c r="V169" i="12"/>
  <c r="R169" i="12"/>
  <c r="T169" i="12"/>
  <c r="U169" i="12"/>
  <c r="V170" i="12"/>
  <c r="R170" i="12"/>
  <c r="T170" i="12"/>
  <c r="U170" i="12"/>
  <c r="V171" i="12"/>
  <c r="R171" i="12"/>
  <c r="T171" i="12"/>
  <c r="U171" i="12"/>
  <c r="V172" i="12"/>
  <c r="R172" i="12"/>
  <c r="T172" i="12"/>
  <c r="U172" i="12"/>
  <c r="V173" i="12"/>
  <c r="R173" i="12"/>
  <c r="T173" i="12"/>
  <c r="U173" i="12"/>
  <c r="V174" i="12"/>
  <c r="R174" i="12"/>
  <c r="T174" i="12"/>
  <c r="U174" i="12"/>
  <c r="V175" i="12"/>
  <c r="R175" i="12"/>
  <c r="T175" i="12"/>
  <c r="U175" i="12"/>
  <c r="V176" i="12"/>
  <c r="R176" i="12"/>
  <c r="T176" i="12"/>
  <c r="U176" i="12"/>
  <c r="V177" i="12"/>
  <c r="R177" i="12"/>
  <c r="T177" i="12"/>
  <c r="U177" i="12"/>
  <c r="V178" i="12"/>
  <c r="R178" i="12"/>
  <c r="T178" i="12"/>
  <c r="U178" i="12"/>
  <c r="V179" i="12"/>
  <c r="R179" i="12"/>
  <c r="T179" i="12"/>
  <c r="U179" i="12"/>
  <c r="V180" i="12"/>
  <c r="R180" i="12"/>
  <c r="T180" i="12"/>
  <c r="U180" i="12"/>
  <c r="V181" i="12"/>
  <c r="R181" i="12"/>
  <c r="T181" i="12"/>
  <c r="U181" i="12"/>
  <c r="V182" i="12"/>
  <c r="R182" i="12"/>
  <c r="T182" i="12"/>
  <c r="U182" i="12"/>
  <c r="V183" i="12"/>
  <c r="R183" i="12"/>
  <c r="T183" i="12"/>
  <c r="U183" i="12"/>
  <c r="V184" i="12"/>
  <c r="R184" i="12"/>
  <c r="T184" i="12"/>
  <c r="U184" i="12"/>
  <c r="V185" i="12"/>
  <c r="R185" i="12"/>
  <c r="T185" i="12"/>
  <c r="U185" i="12"/>
  <c r="V186" i="12"/>
  <c r="R186" i="12"/>
  <c r="T186" i="12"/>
  <c r="U186" i="12"/>
  <c r="V187" i="12"/>
  <c r="R187" i="12"/>
  <c r="T187" i="12"/>
  <c r="U187" i="12"/>
  <c r="V188" i="12"/>
  <c r="R188" i="12"/>
  <c r="T188" i="12"/>
  <c r="U188" i="12"/>
  <c r="V189" i="12"/>
  <c r="R189" i="12"/>
  <c r="T189" i="12"/>
  <c r="U189" i="12"/>
  <c r="V190" i="12"/>
  <c r="R190" i="12"/>
  <c r="T190" i="12"/>
  <c r="U190" i="12"/>
  <c r="V191" i="12"/>
  <c r="R191" i="12"/>
  <c r="T191" i="12"/>
  <c r="U191" i="12"/>
  <c r="V192" i="12"/>
  <c r="R192" i="12"/>
  <c r="T192" i="12"/>
  <c r="U192" i="12"/>
  <c r="V193" i="12"/>
  <c r="R193" i="12"/>
  <c r="T193" i="12"/>
  <c r="U193" i="12"/>
  <c r="V194" i="12"/>
  <c r="R194" i="12"/>
  <c r="T194" i="12"/>
  <c r="U194" i="12"/>
  <c r="V195" i="12"/>
  <c r="R195" i="12"/>
  <c r="T195" i="12"/>
  <c r="U195" i="12"/>
  <c r="V196" i="12"/>
  <c r="R196" i="12"/>
  <c r="T196" i="12"/>
  <c r="U196" i="12"/>
  <c r="V197" i="12"/>
  <c r="R197" i="12"/>
  <c r="T197" i="12"/>
  <c r="U197" i="12"/>
  <c r="V198" i="12"/>
  <c r="R198" i="12"/>
  <c r="T198" i="12"/>
  <c r="U198" i="12"/>
  <c r="V199" i="12"/>
  <c r="R199" i="12"/>
  <c r="T199" i="12"/>
  <c r="U199" i="12"/>
  <c r="V200" i="12"/>
  <c r="R200" i="12"/>
  <c r="T200" i="12"/>
  <c r="U200" i="12"/>
  <c r="V201" i="12"/>
  <c r="R201" i="12"/>
  <c r="T201" i="12"/>
  <c r="U201" i="12"/>
  <c r="V202" i="12"/>
  <c r="R202" i="12"/>
  <c r="T202" i="12"/>
  <c r="U202" i="12"/>
  <c r="V203" i="12"/>
  <c r="R203" i="12"/>
  <c r="T203" i="12"/>
  <c r="U203" i="12"/>
  <c r="V204" i="12"/>
  <c r="R204" i="12"/>
  <c r="T204" i="12"/>
  <c r="U204" i="12"/>
  <c r="V205" i="12"/>
  <c r="R205" i="12"/>
  <c r="T205" i="12"/>
  <c r="U205" i="12"/>
  <c r="V206" i="12"/>
  <c r="R206" i="12"/>
  <c r="T206" i="12"/>
  <c r="U206" i="12"/>
  <c r="V207" i="12"/>
  <c r="R207" i="12"/>
  <c r="T207" i="12"/>
  <c r="U207" i="12"/>
  <c r="V208" i="12"/>
  <c r="R208" i="12"/>
  <c r="T208" i="12"/>
  <c r="U208" i="12"/>
  <c r="V209" i="12"/>
  <c r="R209" i="12"/>
  <c r="T209" i="12"/>
  <c r="U209" i="12"/>
  <c r="V210" i="12"/>
  <c r="R210" i="12"/>
  <c r="T210" i="12"/>
  <c r="U210" i="12"/>
  <c r="V211" i="12"/>
  <c r="R211" i="12"/>
  <c r="T211" i="12"/>
  <c r="U211" i="12"/>
  <c r="V212" i="12"/>
  <c r="R212" i="12"/>
  <c r="T212" i="12"/>
  <c r="U212" i="12"/>
  <c r="V213" i="12"/>
  <c r="R213" i="12"/>
  <c r="T213" i="12"/>
  <c r="U213" i="12"/>
  <c r="V214" i="12"/>
  <c r="R214" i="12"/>
  <c r="T214" i="12"/>
  <c r="U214" i="12"/>
  <c r="V215" i="12"/>
  <c r="R215" i="12"/>
  <c r="T215" i="12"/>
  <c r="U215" i="12"/>
  <c r="V216" i="12"/>
  <c r="R216" i="12"/>
  <c r="T216" i="12"/>
  <c r="U216" i="12"/>
  <c r="V217" i="12"/>
  <c r="R217" i="12"/>
  <c r="T217" i="12"/>
  <c r="U217" i="12"/>
  <c r="V218" i="12"/>
  <c r="R218" i="12"/>
  <c r="T218" i="12"/>
  <c r="U218" i="12"/>
  <c r="V219" i="12"/>
  <c r="R219" i="12"/>
  <c r="T219" i="12"/>
  <c r="U219" i="12"/>
  <c r="V220" i="12"/>
  <c r="R220" i="12"/>
  <c r="T220" i="12"/>
  <c r="U220" i="12"/>
  <c r="V221" i="12"/>
  <c r="R221" i="12"/>
  <c r="T221" i="12"/>
  <c r="U221" i="12"/>
  <c r="V222" i="12"/>
  <c r="R222" i="12"/>
  <c r="T222" i="12"/>
  <c r="U222" i="12"/>
  <c r="V223" i="12"/>
  <c r="R223" i="12"/>
  <c r="T223" i="12"/>
  <c r="U223" i="12"/>
  <c r="V224" i="12"/>
  <c r="R224" i="12"/>
  <c r="T224" i="12"/>
  <c r="U224" i="12"/>
  <c r="V225" i="12"/>
  <c r="R225" i="12"/>
  <c r="V226" i="12"/>
  <c r="R226" i="12"/>
  <c r="T226" i="12"/>
  <c r="U226" i="12"/>
  <c r="V227" i="12"/>
  <c r="R227" i="12"/>
  <c r="T227" i="12"/>
  <c r="U227" i="12"/>
  <c r="V228" i="12"/>
  <c r="R228" i="12"/>
  <c r="T228" i="12"/>
  <c r="U228" i="12"/>
  <c r="V229" i="12"/>
  <c r="R229" i="12"/>
  <c r="T229" i="12"/>
  <c r="U229" i="12"/>
  <c r="V230" i="12"/>
  <c r="R230" i="12"/>
  <c r="T230" i="12"/>
  <c r="U230" i="12"/>
  <c r="V231" i="12"/>
  <c r="R231" i="12"/>
  <c r="T231" i="12"/>
  <c r="U231" i="12"/>
  <c r="V232" i="12"/>
  <c r="R232" i="12"/>
  <c r="T232" i="12"/>
  <c r="U232" i="12"/>
  <c r="V233" i="12"/>
  <c r="R233" i="12"/>
  <c r="T233" i="12"/>
  <c r="U233" i="12"/>
  <c r="V234" i="12"/>
  <c r="R234" i="12"/>
  <c r="T234" i="12"/>
  <c r="U234" i="12"/>
  <c r="V235" i="12"/>
  <c r="R235" i="12"/>
  <c r="T235" i="12"/>
  <c r="U235" i="12"/>
  <c r="V236" i="12"/>
  <c r="R236" i="12"/>
  <c r="T236" i="12"/>
  <c r="U236" i="12"/>
  <c r="V237" i="12"/>
  <c r="R237" i="12"/>
  <c r="T237" i="12"/>
  <c r="U237" i="12"/>
  <c r="V238" i="12"/>
  <c r="R238" i="12"/>
  <c r="T238" i="12"/>
  <c r="U238" i="12"/>
  <c r="V239" i="12"/>
  <c r="R239" i="12"/>
  <c r="T239" i="12"/>
  <c r="U239" i="12"/>
  <c r="V240" i="12"/>
  <c r="R240" i="12"/>
  <c r="T240" i="12"/>
  <c r="U240" i="12"/>
  <c r="V241" i="12"/>
  <c r="R241" i="12"/>
  <c r="T241" i="12"/>
  <c r="U241" i="12"/>
  <c r="V242" i="12"/>
  <c r="R242" i="12"/>
  <c r="T242" i="12"/>
  <c r="U242" i="12"/>
  <c r="V243" i="12"/>
  <c r="R243" i="12"/>
  <c r="T243" i="12"/>
  <c r="U243" i="12"/>
  <c r="V244" i="12"/>
  <c r="R244" i="12"/>
  <c r="T244" i="12"/>
  <c r="U244" i="12"/>
  <c r="V245" i="12"/>
  <c r="R245" i="12"/>
  <c r="T245" i="12"/>
  <c r="U245" i="12"/>
  <c r="V246" i="12"/>
  <c r="R246" i="12"/>
  <c r="T246" i="12"/>
  <c r="U246" i="12"/>
  <c r="V247" i="12"/>
  <c r="R247" i="12"/>
  <c r="T247" i="12"/>
  <c r="U247" i="12"/>
  <c r="V248" i="12"/>
  <c r="R248" i="12"/>
  <c r="T248" i="12"/>
  <c r="U248" i="12"/>
  <c r="T5" i="12"/>
  <c r="U5" i="12"/>
  <c r="T10" i="12"/>
  <c r="U10" i="12"/>
  <c r="T35" i="12"/>
  <c r="U35" i="12"/>
  <c r="T43" i="12"/>
  <c r="U43" i="12"/>
  <c r="T155" i="12"/>
  <c r="U155" i="12"/>
  <c r="K127" i="5"/>
  <c r="L127" i="5"/>
  <c r="K124" i="5"/>
  <c r="L124" i="5"/>
  <c r="K125" i="5"/>
  <c r="L125" i="5"/>
  <c r="K126" i="5"/>
  <c r="L126" i="5"/>
  <c r="K129" i="5"/>
  <c r="L129" i="5"/>
  <c r="K130" i="5"/>
  <c r="L130" i="5"/>
  <c r="K131" i="5"/>
  <c r="L131" i="5"/>
  <c r="K132" i="5"/>
  <c r="L132" i="5"/>
  <c r="K134" i="5"/>
  <c r="L134" i="5"/>
  <c r="K136" i="5"/>
  <c r="L136" i="5"/>
  <c r="K137" i="5"/>
  <c r="L137" i="5"/>
  <c r="K138" i="5"/>
  <c r="L138" i="5"/>
  <c r="K139" i="5"/>
  <c r="L139" i="5"/>
  <c r="K140" i="5"/>
  <c r="L140" i="5"/>
  <c r="K142" i="5"/>
  <c r="L142" i="5"/>
  <c r="K143" i="5"/>
  <c r="L143" i="5"/>
  <c r="K144" i="5"/>
  <c r="L144" i="5"/>
  <c r="K145" i="5"/>
  <c r="L145" i="5"/>
  <c r="K147" i="5"/>
  <c r="L147" i="5"/>
  <c r="K148" i="5"/>
  <c r="L148" i="5"/>
  <c r="K149" i="5"/>
  <c r="L149" i="5"/>
  <c r="K150" i="5"/>
  <c r="L150" i="5"/>
  <c r="K151" i="5"/>
  <c r="L151" i="5"/>
  <c r="K153" i="5"/>
  <c r="L153" i="5"/>
  <c r="K155" i="5"/>
  <c r="L155" i="5"/>
  <c r="K156" i="5"/>
  <c r="L156" i="5"/>
  <c r="K157" i="5"/>
  <c r="L157" i="5"/>
  <c r="K158" i="5"/>
  <c r="L158" i="5"/>
  <c r="K161" i="5"/>
  <c r="L161" i="5"/>
  <c r="K163" i="5"/>
  <c r="L163" i="5"/>
  <c r="K165" i="5"/>
  <c r="L165" i="5"/>
  <c r="K166" i="5"/>
  <c r="L166" i="5"/>
  <c r="K167" i="5"/>
  <c r="L167" i="5"/>
  <c r="K170" i="5"/>
  <c r="L170" i="5"/>
  <c r="K173" i="5"/>
  <c r="L173" i="5"/>
  <c r="K175" i="5"/>
  <c r="L175" i="5"/>
  <c r="K178" i="5"/>
  <c r="L178" i="5"/>
  <c r="K180" i="5"/>
  <c r="L180" i="5"/>
  <c r="K183" i="5"/>
  <c r="L183" i="5"/>
  <c r="K185" i="5"/>
  <c r="L185" i="5"/>
  <c r="K186" i="5"/>
  <c r="L186" i="5"/>
  <c r="K188" i="5"/>
  <c r="L188" i="5"/>
  <c r="K191" i="5"/>
  <c r="L191" i="5"/>
  <c r="K194" i="5"/>
  <c r="L194" i="5"/>
  <c r="K196" i="5"/>
  <c r="L196" i="5"/>
  <c r="K197" i="5"/>
  <c r="L197" i="5"/>
  <c r="K198" i="5"/>
  <c r="L198" i="5"/>
  <c r="K204" i="5"/>
  <c r="L204" i="5"/>
  <c r="K205" i="5"/>
  <c r="L205" i="5"/>
  <c r="K207" i="5"/>
  <c r="L207" i="5"/>
  <c r="K211" i="5"/>
  <c r="L211" i="5"/>
  <c r="K213" i="5"/>
  <c r="L213" i="5"/>
  <c r="K215" i="5"/>
  <c r="L215" i="5"/>
  <c r="K217" i="5"/>
  <c r="L217" i="5"/>
  <c r="K218" i="5"/>
  <c r="L218" i="5"/>
  <c r="K221" i="5"/>
  <c r="L221" i="5"/>
  <c r="K224" i="5"/>
  <c r="L224" i="5"/>
  <c r="K225" i="5"/>
  <c r="L225" i="5"/>
  <c r="K228" i="5"/>
  <c r="L228" i="5"/>
  <c r="K230" i="5"/>
  <c r="L230" i="5"/>
  <c r="K231" i="5"/>
  <c r="L231" i="5"/>
  <c r="K233" i="5"/>
  <c r="L233" i="5"/>
  <c r="K235" i="5"/>
  <c r="L235" i="5"/>
  <c r="K237" i="5"/>
  <c r="L237" i="5"/>
  <c r="K238" i="5"/>
  <c r="L238" i="5"/>
  <c r="K240" i="5"/>
  <c r="L240" i="5"/>
  <c r="K243" i="5"/>
  <c r="L243" i="5"/>
  <c r="K244" i="5"/>
  <c r="L244" i="5"/>
  <c r="K245" i="5"/>
  <c r="L245" i="5"/>
  <c r="K248" i="5"/>
  <c r="L248" i="5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W247" i="12"/>
  <c r="W248" i="12"/>
  <c r="B13" i="5"/>
  <c r="A43" i="3"/>
  <c r="K2" i="5"/>
  <c r="L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K123" i="5"/>
  <c r="L123" i="5"/>
  <c r="C19" i="3"/>
  <c r="W2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W123" i="12"/>
  <c r="A3" i="3"/>
  <c r="A15" i="12"/>
  <c r="A14" i="12"/>
  <c r="C21" i="3"/>
  <c r="C1" i="5"/>
  <c r="B1" i="5"/>
  <c r="U6" i="1"/>
  <c r="T6" i="1"/>
  <c r="T23" i="1"/>
  <c r="T12" i="1"/>
  <c r="T16" i="1"/>
  <c r="T24" i="1"/>
  <c r="T8" i="1"/>
  <c r="U12" i="1"/>
  <c r="U5" i="1"/>
  <c r="T15" i="1"/>
  <c r="U4" i="1"/>
  <c r="T4" i="1"/>
  <c r="T11" i="1"/>
  <c r="T19" i="1"/>
  <c r="Y285" i="12"/>
  <c r="Y114" i="12"/>
  <c r="Y112" i="12"/>
  <c r="Y75" i="12"/>
  <c r="Y49" i="12"/>
  <c r="Y41" i="12"/>
  <c r="Y235" i="12"/>
  <c r="Y219" i="12"/>
  <c r="Y148" i="12"/>
  <c r="Y101" i="12"/>
  <c r="Y93" i="12"/>
  <c r="Y55" i="12"/>
  <c r="Y211" i="12"/>
  <c r="Y195" i="12"/>
  <c r="Y124" i="12"/>
  <c r="Y108" i="12"/>
  <c r="Y92" i="12"/>
  <c r="Y85" i="12"/>
  <c r="Y47" i="12"/>
  <c r="Y23" i="12"/>
  <c r="Y146" i="12"/>
  <c r="Y116" i="12"/>
  <c r="Y99" i="12"/>
  <c r="Y77" i="12"/>
  <c r="Y69" i="12"/>
  <c r="Y61" i="12"/>
  <c r="Y53" i="12"/>
  <c r="Y106" i="12"/>
  <c r="Y98" i="12"/>
  <c r="Y90" i="12"/>
  <c r="Y84" i="12"/>
  <c r="Y76" i="12"/>
  <c r="Y68" i="12"/>
  <c r="Y100" i="12"/>
  <c r="Y83" i="12"/>
  <c r="Y82" i="12"/>
  <c r="Y74" i="12"/>
  <c r="Y66" i="12"/>
  <c r="Y19" i="12"/>
  <c r="Y245" i="12"/>
  <c r="Y229" i="12"/>
  <c r="Y122" i="12"/>
  <c r="Y91" i="12"/>
  <c r="Y120" i="12"/>
  <c r="Y67" i="12"/>
  <c r="Y104" i="12"/>
  <c r="Y118" i="12"/>
  <c r="Y110" i="12"/>
  <c r="Y181" i="12"/>
  <c r="X293" i="12"/>
  <c r="X253" i="12"/>
  <c r="A18" i="3"/>
  <c r="K242" i="5"/>
  <c r="L242" i="5"/>
  <c r="K220" i="5"/>
  <c r="L220" i="5"/>
  <c r="K210" i="5"/>
  <c r="L210" i="5"/>
  <c r="K199" i="5"/>
  <c r="L199" i="5"/>
  <c r="K189" i="5"/>
  <c r="L189" i="5"/>
  <c r="K179" i="5"/>
  <c r="L179" i="5"/>
  <c r="K159" i="5"/>
  <c r="L159" i="5"/>
  <c r="K152" i="5"/>
  <c r="L152" i="5"/>
  <c r="K146" i="5"/>
  <c r="L146" i="5"/>
  <c r="K133" i="5"/>
  <c r="L133" i="5"/>
  <c r="X263" i="12"/>
  <c r="X316" i="12"/>
  <c r="X337" i="12"/>
  <c r="X254" i="12"/>
  <c r="X289" i="12"/>
  <c r="X300" i="12"/>
  <c r="X317" i="12"/>
  <c r="Y277" i="12"/>
  <c r="X304" i="12"/>
  <c r="X279" i="12"/>
  <c r="X331" i="12"/>
  <c r="Y325" i="12"/>
  <c r="Y308" i="12"/>
  <c r="X314" i="12"/>
  <c r="X330" i="12"/>
  <c r="Y281" i="12"/>
  <c r="Y250" i="12"/>
  <c r="Y310" i="12"/>
  <c r="X281" i="12"/>
  <c r="AA281" i="12"/>
  <c r="X250" i="12"/>
  <c r="X265" i="12"/>
  <c r="X307" i="12"/>
  <c r="Y249" i="12"/>
  <c r="X259" i="12"/>
  <c r="Y282" i="12"/>
  <c r="X249" i="12"/>
  <c r="Y314" i="12"/>
  <c r="Y286" i="12"/>
  <c r="Y262" i="12"/>
  <c r="X269" i="12"/>
  <c r="X272" i="12"/>
  <c r="Y315" i="12"/>
  <c r="X298" i="12"/>
  <c r="Y311" i="12"/>
  <c r="X301" i="12"/>
  <c r="X306" i="12"/>
  <c r="Y327" i="12"/>
  <c r="Y279" i="12"/>
  <c r="X328" i="12"/>
  <c r="Y305" i="12"/>
  <c r="Y274" i="12"/>
  <c r="X333" i="12"/>
  <c r="Y252" i="12"/>
  <c r="Y302" i="12"/>
  <c r="Y336" i="12"/>
  <c r="X336" i="12"/>
  <c r="Y280" i="12"/>
  <c r="Y334" i="12"/>
  <c r="X309" i="12"/>
  <c r="Y284" i="12"/>
  <c r="Y260" i="12"/>
  <c r="X308" i="12"/>
  <c r="Y287" i="12"/>
  <c r="X286" i="12"/>
  <c r="Y337" i="12"/>
  <c r="Y292" i="12"/>
  <c r="Y294" i="12"/>
  <c r="Y301" i="12"/>
  <c r="X322" i="12"/>
  <c r="X277" i="12"/>
  <c r="AA277" i="12"/>
  <c r="Y316" i="12"/>
  <c r="X303" i="12"/>
  <c r="Y272" i="12"/>
  <c r="X324" i="12"/>
  <c r="X334" i="12"/>
  <c r="Y293" i="12"/>
  <c r="Y329" i="12"/>
  <c r="Y331" i="12"/>
  <c r="X278" i="12"/>
  <c r="X291" i="12"/>
  <c r="Y306" i="12"/>
  <c r="X282" i="12"/>
  <c r="Y258" i="12"/>
  <c r="X261" i="12"/>
  <c r="X299" i="12"/>
  <c r="Y263" i="12"/>
  <c r="X266" i="12"/>
  <c r="Y317" i="12"/>
  <c r="X273" i="12"/>
  <c r="X292" i="12"/>
  <c r="X297" i="12"/>
  <c r="Y313" i="12"/>
  <c r="X270" i="12"/>
  <c r="X332" i="12"/>
  <c r="Y298" i="12"/>
  <c r="X267" i="12"/>
  <c r="X310" i="12"/>
  <c r="AA310" i="12"/>
  <c r="X329" i="12"/>
  <c r="Y321" i="12"/>
  <c r="X326" i="12"/>
  <c r="X276" i="12"/>
  <c r="Y333" i="12"/>
  <c r="Y304" i="12"/>
  <c r="Y273" i="12"/>
  <c r="Y251" i="12"/>
  <c r="X302" i="12"/>
  <c r="Y255" i="12"/>
  <c r="X262" i="12"/>
  <c r="Y297" i="12"/>
  <c r="Y330" i="12"/>
  <c r="X275" i="12"/>
  <c r="Y275" i="12"/>
  <c r="Y303" i="12"/>
  <c r="Y267" i="12"/>
  <c r="X327" i="12"/>
  <c r="X296" i="12"/>
  <c r="Y265" i="12"/>
  <c r="X305" i="12"/>
  <c r="AA305" i="12"/>
  <c r="Y326" i="12"/>
  <c r="Y278" i="12"/>
  <c r="Y307" i="12"/>
  <c r="Y323" i="12"/>
  <c r="Y271" i="12"/>
  <c r="Y328" i="12"/>
  <c r="Y299" i="12"/>
  <c r="X271" i="12"/>
  <c r="X252" i="12"/>
  <c r="AA252" i="12"/>
  <c r="Y335" i="12"/>
  <c r="X258" i="12"/>
  <c r="Y289" i="12"/>
  <c r="X325" i="12"/>
  <c r="Y270" i="12"/>
  <c r="X268" i="12"/>
  <c r="Y296" i="12"/>
  <c r="Y261" i="12"/>
  <c r="Y324" i="12"/>
  <c r="Y291" i="12"/>
  <c r="Y259" i="12"/>
  <c r="Y300" i="12"/>
  <c r="X321" i="12"/>
  <c r="Y276" i="12"/>
  <c r="X283" i="12"/>
  <c r="X312" i="12"/>
  <c r="Y264" i="12"/>
  <c r="X323" i="12"/>
  <c r="X295" i="12"/>
  <c r="Y268" i="12"/>
  <c r="X294" i="12"/>
  <c r="X256" i="12"/>
  <c r="X280" i="12"/>
  <c r="X284" i="12"/>
  <c r="AA284" i="12"/>
  <c r="X318" i="12"/>
  <c r="Y322" i="12"/>
  <c r="Y253" i="12"/>
  <c r="X260" i="12"/>
  <c r="Y257" i="12"/>
  <c r="Y319" i="12"/>
  <c r="X285" i="12"/>
  <c r="X257" i="12"/>
  <c r="X287" i="12"/>
  <c r="X315" i="12"/>
  <c r="AA315" i="12"/>
  <c r="X274" i="12"/>
  <c r="Y309" i="12"/>
  <c r="Y320" i="12"/>
  <c r="Y290" i="12"/>
  <c r="Y266" i="12"/>
  <c r="Y256" i="12"/>
  <c r="Y332" i="12"/>
  <c r="Y312" i="12"/>
  <c r="X320" i="12"/>
  <c r="X288" i="12"/>
  <c r="X264" i="12"/>
  <c r="Y269" i="12"/>
  <c r="X311" i="12"/>
  <c r="AA311" i="12"/>
  <c r="K249" i="5"/>
  <c r="L249" i="5"/>
  <c r="K250" i="5"/>
  <c r="L250" i="5"/>
  <c r="K262" i="5"/>
  <c r="L262" i="5"/>
  <c r="K266" i="5"/>
  <c r="L266" i="5"/>
  <c r="K270" i="5"/>
  <c r="L270" i="5"/>
  <c r="K278" i="5"/>
  <c r="L278" i="5"/>
  <c r="K286" i="5"/>
  <c r="L286" i="5"/>
  <c r="K298" i="5"/>
  <c r="L298" i="5"/>
  <c r="K310" i="5"/>
  <c r="L310" i="5"/>
  <c r="K322" i="5"/>
  <c r="L322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2" i="5"/>
  <c r="L292" i="5"/>
  <c r="K296" i="5"/>
  <c r="L296" i="5"/>
  <c r="K300" i="5"/>
  <c r="L300" i="5"/>
  <c r="K304" i="5"/>
  <c r="L304" i="5"/>
  <c r="K308" i="5"/>
  <c r="L308" i="5"/>
  <c r="K312" i="5"/>
  <c r="L312" i="5"/>
  <c r="K316" i="5"/>
  <c r="L316" i="5"/>
  <c r="K320" i="5"/>
  <c r="L320" i="5"/>
  <c r="K324" i="5"/>
  <c r="L324" i="5"/>
  <c r="K328" i="5"/>
  <c r="L328" i="5"/>
  <c r="K332" i="5"/>
  <c r="L332" i="5"/>
  <c r="K336" i="5"/>
  <c r="L336" i="5"/>
  <c r="K293" i="5"/>
  <c r="L293" i="5"/>
  <c r="K309" i="5"/>
  <c r="L309" i="5"/>
  <c r="K321" i="5"/>
  <c r="L321" i="5"/>
  <c r="K329" i="5"/>
  <c r="L329" i="5"/>
  <c r="K337" i="5"/>
  <c r="L337" i="5"/>
  <c r="K254" i="5"/>
  <c r="L254" i="5"/>
  <c r="K274" i="5"/>
  <c r="L274" i="5"/>
  <c r="K290" i="5"/>
  <c r="L290" i="5"/>
  <c r="K302" i="5"/>
  <c r="L302" i="5"/>
  <c r="K314" i="5"/>
  <c r="L314" i="5"/>
  <c r="K326" i="5"/>
  <c r="L326" i="5"/>
  <c r="K253" i="5"/>
  <c r="L253" i="5"/>
  <c r="K257" i="5"/>
  <c r="L257" i="5"/>
  <c r="K261" i="5"/>
  <c r="L261" i="5"/>
  <c r="K265" i="5"/>
  <c r="L265" i="5"/>
  <c r="K269" i="5"/>
  <c r="L269" i="5"/>
  <c r="K273" i="5"/>
  <c r="L273" i="5"/>
  <c r="K277" i="5"/>
  <c r="L277" i="5"/>
  <c r="K281" i="5"/>
  <c r="L281" i="5"/>
  <c r="K285" i="5"/>
  <c r="L285" i="5"/>
  <c r="K289" i="5"/>
  <c r="L289" i="5"/>
  <c r="K297" i="5"/>
  <c r="L297" i="5"/>
  <c r="K301" i="5"/>
  <c r="L301" i="5"/>
  <c r="K305" i="5"/>
  <c r="L305" i="5"/>
  <c r="K313" i="5"/>
  <c r="L313" i="5"/>
  <c r="K317" i="5"/>
  <c r="L317" i="5"/>
  <c r="K325" i="5"/>
  <c r="L325" i="5"/>
  <c r="K333" i="5"/>
  <c r="L333" i="5"/>
  <c r="K258" i="5"/>
  <c r="L258" i="5"/>
  <c r="K282" i="5"/>
  <c r="L282" i="5"/>
  <c r="K294" i="5"/>
  <c r="L294" i="5"/>
  <c r="K306" i="5"/>
  <c r="L306" i="5"/>
  <c r="K318" i="5"/>
  <c r="L318" i="5"/>
  <c r="K330" i="5"/>
  <c r="L330" i="5"/>
  <c r="K162" i="5"/>
  <c r="L162" i="5"/>
  <c r="K169" i="5"/>
  <c r="L169" i="5"/>
  <c r="K176" i="5"/>
  <c r="L176" i="5"/>
  <c r="K182" i="5"/>
  <c r="L182" i="5"/>
  <c r="K195" i="5"/>
  <c r="L195" i="5"/>
  <c r="K201" i="5"/>
  <c r="L201" i="5"/>
  <c r="K208" i="5"/>
  <c r="L208" i="5"/>
  <c r="K214" i="5"/>
  <c r="L214" i="5"/>
  <c r="K227" i="5"/>
  <c r="L227" i="5"/>
  <c r="K234" i="5"/>
  <c r="L234" i="5"/>
  <c r="K241" i="5"/>
  <c r="L241" i="5"/>
  <c r="K247" i="5"/>
  <c r="L247" i="5"/>
  <c r="K164" i="5"/>
  <c r="L164" i="5"/>
  <c r="K171" i="5"/>
  <c r="L171" i="5"/>
  <c r="K177" i="5"/>
  <c r="L177" i="5"/>
  <c r="K184" i="5"/>
  <c r="L184" i="5"/>
  <c r="K190" i="5"/>
  <c r="L190" i="5"/>
  <c r="K203" i="5"/>
  <c r="L203" i="5"/>
  <c r="K209" i="5"/>
  <c r="L209" i="5"/>
  <c r="K216" i="5"/>
  <c r="L216" i="5"/>
  <c r="K222" i="5"/>
  <c r="L222" i="5"/>
  <c r="K229" i="5"/>
  <c r="L229" i="5"/>
  <c r="K236" i="5"/>
  <c r="L236" i="5"/>
  <c r="K168" i="5"/>
  <c r="L168" i="5"/>
  <c r="K174" i="5"/>
  <c r="L174" i="5"/>
  <c r="K187" i="5"/>
  <c r="L187" i="5"/>
  <c r="K193" i="5"/>
  <c r="L193" i="5"/>
  <c r="K200" i="5"/>
  <c r="L200" i="5"/>
  <c r="K206" i="5"/>
  <c r="L206" i="5"/>
  <c r="K219" i="5"/>
  <c r="L219" i="5"/>
  <c r="K226" i="5"/>
  <c r="L226" i="5"/>
  <c r="K232" i="5"/>
  <c r="L232" i="5"/>
  <c r="K239" i="5"/>
  <c r="L239" i="5"/>
  <c r="K246" i="5"/>
  <c r="L246" i="5"/>
  <c r="X335" i="12"/>
  <c r="AA335" i="12"/>
  <c r="Y288" i="12"/>
  <c r="X255" i="12"/>
  <c r="X290" i="12"/>
  <c r="AA290" i="12"/>
  <c r="X251" i="12"/>
  <c r="Y318" i="12"/>
  <c r="Y283" i="12"/>
  <c r="Y295" i="12"/>
  <c r="C18" i="3"/>
  <c r="E2" i="1"/>
  <c r="K223" i="5"/>
  <c r="L223" i="5"/>
  <c r="K212" i="5"/>
  <c r="L212" i="5"/>
  <c r="K202" i="5"/>
  <c r="L202" i="5"/>
  <c r="K192" i="5"/>
  <c r="L192" i="5"/>
  <c r="K181" i="5"/>
  <c r="L181" i="5"/>
  <c r="K172" i="5"/>
  <c r="L172" i="5"/>
  <c r="K160" i="5"/>
  <c r="L160" i="5"/>
  <c r="K154" i="5"/>
  <c r="L154" i="5"/>
  <c r="K141" i="5"/>
  <c r="L141" i="5"/>
  <c r="K135" i="5"/>
  <c r="L135" i="5"/>
  <c r="K128" i="5"/>
  <c r="L128" i="5"/>
  <c r="Y254" i="12"/>
  <c r="X313" i="12"/>
  <c r="AA313" i="12"/>
  <c r="X319" i="12"/>
  <c r="X246" i="12"/>
  <c r="X230" i="12"/>
  <c r="X182" i="12"/>
  <c r="X102" i="12"/>
  <c r="X94" i="12"/>
  <c r="X78" i="12"/>
  <c r="X70" i="12"/>
  <c r="X42" i="12"/>
  <c r="X14" i="12"/>
  <c r="X8" i="12"/>
  <c r="X217" i="12"/>
  <c r="X209" i="12"/>
  <c r="X201" i="12"/>
  <c r="X193" i="12"/>
  <c r="X149" i="12"/>
  <c r="X121" i="12"/>
  <c r="X117" i="12"/>
  <c r="X113" i="12"/>
  <c r="X105" i="12"/>
  <c r="X61" i="12"/>
  <c r="X37" i="12"/>
  <c r="X33" i="12"/>
  <c r="X25" i="12"/>
  <c r="X7" i="12"/>
  <c r="R12" i="12"/>
  <c r="T12" i="12"/>
  <c r="U12" i="12"/>
  <c r="R6" i="12"/>
  <c r="T6" i="12"/>
  <c r="U6" i="12"/>
  <c r="R2" i="12"/>
  <c r="T2" i="12"/>
  <c r="U2" i="12"/>
  <c r="X240" i="12"/>
  <c r="X200" i="12"/>
  <c r="X192" i="12"/>
  <c r="X100" i="12"/>
  <c r="X92" i="12"/>
  <c r="X76" i="12"/>
  <c r="X68" i="12"/>
  <c r="X60" i="12"/>
  <c r="X48" i="12"/>
  <c r="X40" i="12"/>
  <c r="X36" i="12"/>
  <c r="X20" i="12"/>
  <c r="R249" i="12"/>
  <c r="T249" i="12"/>
  <c r="U249" i="12"/>
  <c r="R276" i="12"/>
  <c r="T276" i="12"/>
  <c r="U276" i="12"/>
  <c r="R278" i="12"/>
  <c r="T278" i="12"/>
  <c r="U278" i="12"/>
  <c r="R293" i="12"/>
  <c r="T293" i="12"/>
  <c r="U293" i="12"/>
  <c r="R302" i="12"/>
  <c r="T302" i="12"/>
  <c r="U302" i="12"/>
  <c r="R312" i="12"/>
  <c r="T312" i="12"/>
  <c r="U312" i="12"/>
  <c r="R326" i="12"/>
  <c r="T326" i="12"/>
  <c r="U326" i="12"/>
  <c r="R327" i="12"/>
  <c r="T327" i="12"/>
  <c r="U327" i="12"/>
  <c r="R252" i="12"/>
  <c r="T252" i="12"/>
  <c r="U252" i="12"/>
  <c r="R269" i="12"/>
  <c r="T269" i="12"/>
  <c r="U269" i="12"/>
  <c r="R274" i="12"/>
  <c r="Z274" i="12"/>
  <c r="R289" i="12"/>
  <c r="R300" i="12"/>
  <c r="T300" i="12"/>
  <c r="U300" i="12"/>
  <c r="R307" i="12"/>
  <c r="T307" i="12"/>
  <c r="U307" i="12"/>
  <c r="R315" i="12"/>
  <c r="T315" i="12"/>
  <c r="U315" i="12"/>
  <c r="R317" i="12"/>
  <c r="T317" i="12"/>
  <c r="U317" i="12"/>
  <c r="R321" i="12"/>
  <c r="T321" i="12"/>
  <c r="U321" i="12"/>
  <c r="R329" i="12"/>
  <c r="T329" i="12"/>
  <c r="U329" i="12"/>
  <c r="R334" i="12"/>
  <c r="T334" i="12"/>
  <c r="U334" i="12"/>
  <c r="R336" i="12"/>
  <c r="T336" i="12"/>
  <c r="U336" i="12"/>
  <c r="R255" i="12"/>
  <c r="T255" i="12"/>
  <c r="U255" i="12"/>
  <c r="R257" i="12"/>
  <c r="T257" i="12"/>
  <c r="U257" i="12"/>
  <c r="R267" i="12"/>
  <c r="T267" i="12"/>
  <c r="U267" i="12"/>
  <c r="R303" i="12"/>
  <c r="T303" i="12"/>
  <c r="U303" i="12"/>
  <c r="R313" i="12"/>
  <c r="T313" i="12"/>
  <c r="U313" i="12"/>
  <c r="R259" i="12"/>
  <c r="T259" i="12"/>
  <c r="U259" i="12"/>
  <c r="R263" i="12"/>
  <c r="T263" i="12"/>
  <c r="U263" i="12"/>
  <c r="R265" i="12"/>
  <c r="Z265" i="12"/>
  <c r="R272" i="12"/>
  <c r="Z272" i="12"/>
  <c r="T274" i="12"/>
  <c r="U274" i="12"/>
  <c r="R283" i="12"/>
  <c r="Z283" i="12"/>
  <c r="R287" i="12"/>
  <c r="T287" i="12"/>
  <c r="U287" i="12"/>
  <c r="R291" i="12"/>
  <c r="T291" i="12"/>
  <c r="U291" i="12"/>
  <c r="R298" i="12"/>
  <c r="Z298" i="12"/>
  <c r="R305" i="12"/>
  <c r="T305" i="12"/>
  <c r="U305" i="12"/>
  <c r="R310" i="12"/>
  <c r="T310" i="12"/>
  <c r="U310" i="12"/>
  <c r="R319" i="12"/>
  <c r="T319" i="12"/>
  <c r="U319" i="12"/>
  <c r="R324" i="12"/>
  <c r="T324" i="12"/>
  <c r="U324" i="12"/>
  <c r="R261" i="12"/>
  <c r="T261" i="12"/>
  <c r="U261" i="12"/>
  <c r="R277" i="12"/>
  <c r="Z277" i="12"/>
  <c r="R279" i="12"/>
  <c r="T279" i="12"/>
  <c r="U279" i="12"/>
  <c r="R281" i="12"/>
  <c r="T281" i="12"/>
  <c r="U281" i="12"/>
  <c r="R285" i="12"/>
  <c r="T285" i="12"/>
  <c r="U285" i="12"/>
  <c r="R294" i="12"/>
  <c r="Z294" i="12"/>
  <c r="R296" i="12"/>
  <c r="T296" i="12"/>
  <c r="U296" i="12"/>
  <c r="R332" i="12"/>
  <c r="T332" i="12"/>
  <c r="U332" i="12"/>
  <c r="R250" i="12"/>
  <c r="T250" i="12"/>
  <c r="U250" i="12"/>
  <c r="R253" i="12"/>
  <c r="T253" i="12"/>
  <c r="U253" i="12"/>
  <c r="R270" i="12"/>
  <c r="Z270" i="12"/>
  <c r="T294" i="12"/>
  <c r="U294" i="12"/>
  <c r="R308" i="12"/>
  <c r="T308" i="12"/>
  <c r="U308" i="12"/>
  <c r="R322" i="12"/>
  <c r="T322" i="12"/>
  <c r="U322" i="12"/>
  <c r="R330" i="12"/>
  <c r="T330" i="12"/>
  <c r="U330" i="12"/>
  <c r="R335" i="12"/>
  <c r="Z335" i="12"/>
  <c r="R337" i="12"/>
  <c r="Z337" i="12"/>
  <c r="R260" i="12"/>
  <c r="Z260" i="12"/>
  <c r="R266" i="12"/>
  <c r="Z266" i="12"/>
  <c r="R275" i="12"/>
  <c r="Z275" i="12"/>
  <c r="R284" i="12"/>
  <c r="Z284" i="12"/>
  <c r="R292" i="12"/>
  <c r="T292" i="12"/>
  <c r="U292" i="12"/>
  <c r="R301" i="12"/>
  <c r="T301" i="12"/>
  <c r="U301" i="12"/>
  <c r="R306" i="12"/>
  <c r="Z306" i="12"/>
  <c r="T306" i="12"/>
  <c r="U306" i="12"/>
  <c r="S306" i="12"/>
  <c r="E306" i="12"/>
  <c r="R311" i="12"/>
  <c r="T311" i="12"/>
  <c r="U311" i="12"/>
  <c r="R316" i="12"/>
  <c r="T316" i="12"/>
  <c r="U316" i="12"/>
  <c r="R325" i="12"/>
  <c r="T325" i="12"/>
  <c r="U325" i="12"/>
  <c r="R295" i="12"/>
  <c r="T295" i="12"/>
  <c r="U295" i="12"/>
  <c r="R331" i="12"/>
  <c r="Z331" i="12"/>
  <c r="R251" i="12"/>
  <c r="T251" i="12"/>
  <c r="U251" i="12"/>
  <c r="R258" i="12"/>
  <c r="Z258" i="12"/>
  <c r="R262" i="12"/>
  <c r="Z262" i="12"/>
  <c r="T262" i="12"/>
  <c r="U262" i="12"/>
  <c r="S262" i="12"/>
  <c r="E262" i="12"/>
  <c r="R264" i="12"/>
  <c r="T264" i="12"/>
  <c r="U264" i="12"/>
  <c r="T266" i="12"/>
  <c r="U266" i="12"/>
  <c r="R268" i="12"/>
  <c r="T268" i="12"/>
  <c r="U268" i="12"/>
  <c r="R273" i="12"/>
  <c r="T273" i="12"/>
  <c r="U273" i="12"/>
  <c r="R282" i="12"/>
  <c r="Z282" i="12"/>
  <c r="T284" i="12"/>
  <c r="U284" i="12"/>
  <c r="R286" i="12"/>
  <c r="Z286" i="12"/>
  <c r="R288" i="12"/>
  <c r="T288" i="12"/>
  <c r="U288" i="12"/>
  <c r="R290" i="12"/>
  <c r="T290" i="12"/>
  <c r="U290" i="12"/>
  <c r="R297" i="12"/>
  <c r="T297" i="12"/>
  <c r="U297" i="12"/>
  <c r="R299" i="12"/>
  <c r="T299" i="12"/>
  <c r="U299" i="12"/>
  <c r="R304" i="12"/>
  <c r="T304" i="12"/>
  <c r="U304" i="12"/>
  <c r="R314" i="12"/>
  <c r="T314" i="12"/>
  <c r="U314" i="12"/>
  <c r="R318" i="12"/>
  <c r="T318" i="12"/>
  <c r="U318" i="12"/>
  <c r="R320" i="12"/>
  <c r="T320" i="12"/>
  <c r="U320" i="12"/>
  <c r="R328" i="12"/>
  <c r="T328" i="12"/>
  <c r="U328" i="12"/>
  <c r="R333" i="12"/>
  <c r="T333" i="12"/>
  <c r="U333" i="12"/>
  <c r="R254" i="12"/>
  <c r="T254" i="12"/>
  <c r="U254" i="12"/>
  <c r="R256" i="12"/>
  <c r="Z256" i="12"/>
  <c r="R271" i="12"/>
  <c r="T271" i="12"/>
  <c r="U271" i="12"/>
  <c r="R280" i="12"/>
  <c r="Z280" i="12"/>
  <c r="R309" i="12"/>
  <c r="T309" i="12"/>
  <c r="U309" i="12"/>
  <c r="R323" i="12"/>
  <c r="T323" i="12"/>
  <c r="U323" i="12"/>
  <c r="T283" i="12"/>
  <c r="U283" i="12"/>
  <c r="X227" i="12"/>
  <c r="X211" i="12"/>
  <c r="X175" i="12"/>
  <c r="X171" i="12"/>
  <c r="X167" i="12"/>
  <c r="X163" i="12"/>
  <c r="X159" i="12"/>
  <c r="X123" i="12"/>
  <c r="X119" i="12"/>
  <c r="X115" i="12"/>
  <c r="X111" i="12"/>
  <c r="X107" i="12"/>
  <c r="X63" i="12"/>
  <c r="X55" i="12"/>
  <c r="AA55" i="12"/>
  <c r="X43" i="12"/>
  <c r="X2" i="12"/>
  <c r="T272" i="12"/>
  <c r="U272" i="12"/>
  <c r="T298" i="12"/>
  <c r="U298" i="12"/>
  <c r="S298" i="12"/>
  <c r="E298" i="12"/>
  <c r="Z17" i="12"/>
  <c r="S17" i="12"/>
  <c r="E17" i="12"/>
  <c r="Z3" i="12"/>
  <c r="S3" i="12"/>
  <c r="E3" i="12"/>
  <c r="B5" i="5"/>
  <c r="B7" i="5"/>
  <c r="B3" i="5"/>
  <c r="B9" i="5"/>
  <c r="D35" i="3"/>
  <c r="Z225" i="12"/>
  <c r="Z177" i="12"/>
  <c r="S177" i="12"/>
  <c r="E177" i="12"/>
  <c r="Z129" i="12"/>
  <c r="Z128" i="12"/>
  <c r="S128" i="12"/>
  <c r="E128" i="12"/>
  <c r="Z32" i="12"/>
  <c r="S32" i="12"/>
  <c r="E32" i="12"/>
  <c r="Z2" i="12"/>
  <c r="Z160" i="12"/>
  <c r="S160" i="12"/>
  <c r="E160" i="12"/>
  <c r="Z145" i="12"/>
  <c r="S145" i="12"/>
  <c r="E145" i="12"/>
  <c r="Z97" i="12"/>
  <c r="S97" i="12"/>
  <c r="E97" i="12"/>
  <c r="Z49" i="12"/>
  <c r="S49" i="12"/>
  <c r="E49" i="12"/>
  <c r="T225" i="12"/>
  <c r="U225" i="12"/>
  <c r="T129" i="12"/>
  <c r="U129" i="12"/>
  <c r="AA76" i="12"/>
  <c r="AA211" i="12"/>
  <c r="Z5" i="12"/>
  <c r="S5" i="12"/>
  <c r="E5" i="12"/>
  <c r="Z11" i="12"/>
  <c r="S11" i="12"/>
  <c r="E11" i="12"/>
  <c r="Z15" i="12"/>
  <c r="S15" i="12"/>
  <c r="E15" i="12"/>
  <c r="Z19" i="12"/>
  <c r="S19" i="12"/>
  <c r="E19" i="12"/>
  <c r="Z23" i="12"/>
  <c r="S23" i="12"/>
  <c r="E23" i="12"/>
  <c r="Z27" i="12"/>
  <c r="S27" i="12"/>
  <c r="E27" i="12"/>
  <c r="Z31" i="12"/>
  <c r="S31" i="12"/>
  <c r="E31" i="12"/>
  <c r="Z35" i="12"/>
  <c r="S35" i="12"/>
  <c r="E35" i="12"/>
  <c r="Z39" i="12"/>
  <c r="S39" i="12"/>
  <c r="E39" i="12"/>
  <c r="Z43" i="12"/>
  <c r="S43" i="12"/>
  <c r="E43" i="12"/>
  <c r="Z47" i="12"/>
  <c r="S47" i="12"/>
  <c r="E47" i="12"/>
  <c r="Z51" i="12"/>
  <c r="S51" i="12"/>
  <c r="E51" i="12"/>
  <c r="Z55" i="12"/>
  <c r="S55" i="12"/>
  <c r="E55" i="12"/>
  <c r="Z59" i="12"/>
  <c r="S59" i="12"/>
  <c r="E59" i="12"/>
  <c r="Z63" i="12"/>
  <c r="S63" i="12"/>
  <c r="E63" i="12"/>
  <c r="Z67" i="12"/>
  <c r="S67" i="12"/>
  <c r="E67" i="12"/>
  <c r="Z71" i="12"/>
  <c r="S71" i="12"/>
  <c r="E71" i="12"/>
  <c r="Z75" i="12"/>
  <c r="S75" i="12"/>
  <c r="E75" i="12"/>
  <c r="Z79" i="12"/>
  <c r="S79" i="12"/>
  <c r="E79" i="12"/>
  <c r="Z83" i="12"/>
  <c r="S83" i="12"/>
  <c r="E83" i="12"/>
  <c r="Z87" i="12"/>
  <c r="S87" i="12"/>
  <c r="E87" i="12"/>
  <c r="Z91" i="12"/>
  <c r="S91" i="12"/>
  <c r="E91" i="12"/>
  <c r="Z95" i="12"/>
  <c r="S95" i="12"/>
  <c r="E95" i="12"/>
  <c r="Z99" i="12"/>
  <c r="S99" i="12"/>
  <c r="E99" i="12"/>
  <c r="Z103" i="12"/>
  <c r="S103" i="12"/>
  <c r="E103" i="12"/>
  <c r="Z107" i="12"/>
  <c r="S107" i="12"/>
  <c r="E107" i="12"/>
  <c r="Z111" i="12"/>
  <c r="S111" i="12"/>
  <c r="E111" i="12"/>
  <c r="Z115" i="12"/>
  <c r="S115" i="12"/>
  <c r="E115" i="12"/>
  <c r="Z119" i="12"/>
  <c r="S119" i="12"/>
  <c r="E119" i="12"/>
  <c r="Z123" i="12"/>
  <c r="S123" i="12"/>
  <c r="E123" i="12"/>
  <c r="Z127" i="12"/>
  <c r="S127" i="12"/>
  <c r="E127" i="12"/>
  <c r="Z131" i="12"/>
  <c r="S131" i="12"/>
  <c r="E131" i="12"/>
  <c r="Z135" i="12"/>
  <c r="S135" i="12"/>
  <c r="E135" i="12"/>
  <c r="Z139" i="12"/>
  <c r="S139" i="12"/>
  <c r="E139" i="12"/>
  <c r="Z143" i="12"/>
  <c r="S143" i="12"/>
  <c r="E143" i="12"/>
  <c r="Z147" i="12"/>
  <c r="S147" i="12"/>
  <c r="E147" i="12"/>
  <c r="Z151" i="12"/>
  <c r="S151" i="12"/>
  <c r="E151" i="12"/>
  <c r="Z155" i="12"/>
  <c r="S155" i="12"/>
  <c r="E155" i="12"/>
  <c r="Z159" i="12"/>
  <c r="S159" i="12"/>
  <c r="E159" i="12"/>
  <c r="Z163" i="12"/>
  <c r="S163" i="12"/>
  <c r="E163" i="12"/>
  <c r="Z167" i="12"/>
  <c r="S167" i="12"/>
  <c r="E167" i="12"/>
  <c r="Z171" i="12"/>
  <c r="S171" i="12"/>
  <c r="E171" i="12"/>
  <c r="Z175" i="12"/>
  <c r="S175" i="12"/>
  <c r="E175" i="12"/>
  <c r="Z179" i="12"/>
  <c r="S179" i="12"/>
  <c r="E179" i="12"/>
  <c r="Z183" i="12"/>
  <c r="S183" i="12"/>
  <c r="E183" i="12"/>
  <c r="Z187" i="12"/>
  <c r="S187" i="12"/>
  <c r="E187" i="12"/>
  <c r="Z191" i="12"/>
  <c r="S191" i="12"/>
  <c r="E191" i="12"/>
  <c r="Z195" i="12"/>
  <c r="S195" i="12"/>
  <c r="E195" i="12"/>
  <c r="Z199" i="12"/>
  <c r="S199" i="12"/>
  <c r="E199" i="12"/>
  <c r="Z203" i="12"/>
  <c r="S203" i="12"/>
  <c r="E203" i="12"/>
  <c r="Z207" i="12"/>
  <c r="S207" i="12"/>
  <c r="E207" i="12"/>
  <c r="Z211" i="12"/>
  <c r="S211" i="12"/>
  <c r="E211" i="12"/>
  <c r="Z215" i="12"/>
  <c r="S215" i="12"/>
  <c r="E215" i="12"/>
  <c r="Z219" i="12"/>
  <c r="S219" i="12"/>
  <c r="E219" i="12"/>
  <c r="Z223" i="12"/>
  <c r="S223" i="12"/>
  <c r="E223" i="12"/>
  <c r="Z227" i="12"/>
  <c r="S227" i="12"/>
  <c r="E227" i="12"/>
  <c r="Z231" i="12"/>
  <c r="S231" i="12"/>
  <c r="E231" i="12"/>
  <c r="Z235" i="12"/>
  <c r="S235" i="12"/>
  <c r="E235" i="12"/>
  <c r="Z239" i="12"/>
  <c r="S239" i="12"/>
  <c r="E239" i="12"/>
  <c r="Z243" i="12"/>
  <c r="S243" i="12"/>
  <c r="E243" i="12"/>
  <c r="Z247" i="12"/>
  <c r="S247" i="12"/>
  <c r="E247" i="12"/>
  <c r="Y125" i="12"/>
  <c r="Y127" i="12"/>
  <c r="Y129" i="12"/>
  <c r="Y131" i="12"/>
  <c r="Y133" i="12"/>
  <c r="Y135" i="12"/>
  <c r="Y137" i="12"/>
  <c r="Y139" i="12"/>
  <c r="Y141" i="12"/>
  <c r="Y143" i="12"/>
  <c r="Y145" i="12"/>
  <c r="Y147" i="12"/>
  <c r="Y149" i="12"/>
  <c r="AA149" i="12"/>
  <c r="Y151" i="12"/>
  <c r="Y153" i="12"/>
  <c r="Y155" i="12"/>
  <c r="Y157" i="12"/>
  <c r="Z4" i="12"/>
  <c r="S4" i="12"/>
  <c r="E4" i="12"/>
  <c r="Z8" i="12"/>
  <c r="S8" i="12"/>
  <c r="E8" i="12"/>
  <c r="Z10" i="12"/>
  <c r="S10" i="12"/>
  <c r="E10" i="12"/>
  <c r="Z14" i="12"/>
  <c r="S14" i="12"/>
  <c r="E14" i="12"/>
  <c r="Z18" i="12"/>
  <c r="S18" i="12"/>
  <c r="E18" i="12"/>
  <c r="Z22" i="12"/>
  <c r="S22" i="12"/>
  <c r="E22" i="12"/>
  <c r="Z26" i="12"/>
  <c r="S26" i="12"/>
  <c r="E26" i="12"/>
  <c r="Z30" i="12"/>
  <c r="S30" i="12"/>
  <c r="E30" i="12"/>
  <c r="Z34" i="12"/>
  <c r="S34" i="12"/>
  <c r="E34" i="12"/>
  <c r="Z38" i="12"/>
  <c r="S38" i="12"/>
  <c r="E38" i="12"/>
  <c r="Z42" i="12"/>
  <c r="S42" i="12"/>
  <c r="E42" i="12"/>
  <c r="Z46" i="12"/>
  <c r="S46" i="12"/>
  <c r="E46" i="12"/>
  <c r="Z50" i="12"/>
  <c r="S50" i="12"/>
  <c r="E50" i="12"/>
  <c r="Z54" i="12"/>
  <c r="S54" i="12"/>
  <c r="E54" i="12"/>
  <c r="Z58" i="12"/>
  <c r="S58" i="12"/>
  <c r="E58" i="12"/>
  <c r="Z62" i="12"/>
  <c r="S62" i="12"/>
  <c r="E62" i="12"/>
  <c r="Z66" i="12"/>
  <c r="S66" i="12"/>
  <c r="E66" i="12"/>
  <c r="Z70" i="12"/>
  <c r="S70" i="12"/>
  <c r="E70" i="12"/>
  <c r="Z74" i="12"/>
  <c r="S74" i="12"/>
  <c r="E74" i="12"/>
  <c r="Z78" i="12"/>
  <c r="S78" i="12"/>
  <c r="E78" i="12"/>
  <c r="Z82" i="12"/>
  <c r="S82" i="12"/>
  <c r="E82" i="12"/>
  <c r="Z86" i="12"/>
  <c r="S86" i="12"/>
  <c r="E86" i="12"/>
  <c r="Z90" i="12"/>
  <c r="S90" i="12"/>
  <c r="E90" i="12"/>
  <c r="Z94" i="12"/>
  <c r="S94" i="12"/>
  <c r="E94" i="12"/>
  <c r="Z98" i="12"/>
  <c r="S98" i="12"/>
  <c r="E98" i="12"/>
  <c r="Z102" i="12"/>
  <c r="S102" i="12"/>
  <c r="E102" i="12"/>
  <c r="Z106" i="12"/>
  <c r="S106" i="12"/>
  <c r="E106" i="12"/>
  <c r="Z110" i="12"/>
  <c r="S110" i="12"/>
  <c r="E110" i="12"/>
  <c r="Z114" i="12"/>
  <c r="S114" i="12"/>
  <c r="E114" i="12"/>
  <c r="Z118" i="12"/>
  <c r="S118" i="12"/>
  <c r="E118" i="12"/>
  <c r="Z122" i="12"/>
  <c r="S122" i="12"/>
  <c r="E122" i="12"/>
  <c r="Z126" i="12"/>
  <c r="S126" i="12"/>
  <c r="E126" i="12"/>
  <c r="Z130" i="12"/>
  <c r="S130" i="12"/>
  <c r="E130" i="12"/>
  <c r="Z134" i="12"/>
  <c r="S134" i="12"/>
  <c r="E134" i="12"/>
  <c r="Z138" i="12"/>
  <c r="S138" i="12"/>
  <c r="E138" i="12"/>
  <c r="Z142" i="12"/>
  <c r="S142" i="12"/>
  <c r="E142" i="12"/>
  <c r="Z146" i="12"/>
  <c r="S146" i="12"/>
  <c r="E146" i="12"/>
  <c r="Z150" i="12"/>
  <c r="S150" i="12"/>
  <c r="E150" i="12"/>
  <c r="Z154" i="12"/>
  <c r="S154" i="12"/>
  <c r="E154" i="12"/>
  <c r="Z158" i="12"/>
  <c r="S158" i="12"/>
  <c r="E158" i="12"/>
  <c r="Z162" i="12"/>
  <c r="S162" i="12"/>
  <c r="E162" i="12"/>
  <c r="Z166" i="12"/>
  <c r="S166" i="12"/>
  <c r="E166" i="12"/>
  <c r="Z170" i="12"/>
  <c r="S170" i="12"/>
  <c r="E170" i="12"/>
  <c r="Z174" i="12"/>
  <c r="S174" i="12"/>
  <c r="E174" i="12"/>
  <c r="Z178" i="12"/>
  <c r="S178" i="12"/>
  <c r="E178" i="12"/>
  <c r="Z182" i="12"/>
  <c r="S182" i="12"/>
  <c r="E182" i="12"/>
  <c r="Z186" i="12"/>
  <c r="S186" i="12"/>
  <c r="E186" i="12"/>
  <c r="Z190" i="12"/>
  <c r="S190" i="12"/>
  <c r="E190" i="12"/>
  <c r="Z194" i="12"/>
  <c r="S194" i="12"/>
  <c r="E194" i="12"/>
  <c r="Z198" i="12"/>
  <c r="S198" i="12"/>
  <c r="E198" i="12"/>
  <c r="Z202" i="12"/>
  <c r="S202" i="12"/>
  <c r="E202" i="12"/>
  <c r="Z206" i="12"/>
  <c r="S206" i="12"/>
  <c r="E206" i="12"/>
  <c r="Z210" i="12"/>
  <c r="S210" i="12"/>
  <c r="E210" i="12"/>
  <c r="Z214" i="12"/>
  <c r="S214" i="12"/>
  <c r="E214" i="12"/>
  <c r="Z218" i="12"/>
  <c r="S218" i="12"/>
  <c r="E218" i="12"/>
  <c r="Z222" i="12"/>
  <c r="S222" i="12"/>
  <c r="E222" i="12"/>
  <c r="Z226" i="12"/>
  <c r="S226" i="12"/>
  <c r="E226" i="12"/>
  <c r="Z230" i="12"/>
  <c r="S230" i="12"/>
  <c r="E230" i="12"/>
  <c r="Z234" i="12"/>
  <c r="S234" i="12"/>
  <c r="E234" i="12"/>
  <c r="Z238" i="12"/>
  <c r="S238" i="12"/>
  <c r="E238" i="12"/>
  <c r="Z242" i="12"/>
  <c r="S242" i="12"/>
  <c r="E242" i="12"/>
  <c r="Z246" i="12"/>
  <c r="S246" i="12"/>
  <c r="E246" i="12"/>
  <c r="X124" i="12"/>
  <c r="AA124" i="12"/>
  <c r="X126" i="12"/>
  <c r="X128" i="12"/>
  <c r="X130" i="12"/>
  <c r="X132" i="12"/>
  <c r="X134" i="12"/>
  <c r="X136" i="12"/>
  <c r="Z7" i="12"/>
  <c r="S7" i="12"/>
  <c r="E7" i="12"/>
  <c r="Z13" i="12"/>
  <c r="S13" i="12"/>
  <c r="E13" i="12"/>
  <c r="Z21" i="12"/>
  <c r="S21" i="12"/>
  <c r="E21" i="12"/>
  <c r="Z29" i="12"/>
  <c r="S29" i="12"/>
  <c r="E29" i="12"/>
  <c r="Z37" i="12"/>
  <c r="S37" i="12"/>
  <c r="E37" i="12"/>
  <c r="Z45" i="12"/>
  <c r="S45" i="12"/>
  <c r="E45" i="12"/>
  <c r="Z53" i="12"/>
  <c r="S53" i="12"/>
  <c r="E53" i="12"/>
  <c r="Z61" i="12"/>
  <c r="S61" i="12"/>
  <c r="E61" i="12"/>
  <c r="Z69" i="12"/>
  <c r="S69" i="12"/>
  <c r="E69" i="12"/>
  <c r="Z77" i="12"/>
  <c r="S77" i="12"/>
  <c r="E77" i="12"/>
  <c r="Z85" i="12"/>
  <c r="S85" i="12"/>
  <c r="E85" i="12"/>
  <c r="Z93" i="12"/>
  <c r="S93" i="12"/>
  <c r="E93" i="12"/>
  <c r="Z101" i="12"/>
  <c r="S101" i="12"/>
  <c r="E101" i="12"/>
  <c r="Z109" i="12"/>
  <c r="S109" i="12"/>
  <c r="E109" i="12"/>
  <c r="Z117" i="12"/>
  <c r="S117" i="12"/>
  <c r="E117" i="12"/>
  <c r="Z125" i="12"/>
  <c r="S125" i="12"/>
  <c r="E125" i="12"/>
  <c r="Z133" i="12"/>
  <c r="S133" i="12"/>
  <c r="E133" i="12"/>
  <c r="Z141" i="12"/>
  <c r="S141" i="12"/>
  <c r="E141" i="12"/>
  <c r="Z149" i="12"/>
  <c r="S149" i="12"/>
  <c r="E149" i="12"/>
  <c r="Z157" i="12"/>
  <c r="S157" i="12"/>
  <c r="E157" i="12"/>
  <c r="Z165" i="12"/>
  <c r="S165" i="12"/>
  <c r="E165" i="12"/>
  <c r="Z173" i="12"/>
  <c r="S173" i="12"/>
  <c r="E173" i="12"/>
  <c r="Z181" i="12"/>
  <c r="S181" i="12"/>
  <c r="E181" i="12"/>
  <c r="Z189" i="12"/>
  <c r="S189" i="12"/>
  <c r="E189" i="12"/>
  <c r="Z197" i="12"/>
  <c r="S197" i="12"/>
  <c r="E197" i="12"/>
  <c r="Z205" i="12"/>
  <c r="S205" i="12"/>
  <c r="E205" i="12"/>
  <c r="Z213" i="12"/>
  <c r="S213" i="12"/>
  <c r="E213" i="12"/>
  <c r="Z221" i="12"/>
  <c r="S221" i="12"/>
  <c r="E221" i="12"/>
  <c r="Z229" i="12"/>
  <c r="S229" i="12"/>
  <c r="E229" i="12"/>
  <c r="Z237" i="12"/>
  <c r="S237" i="12"/>
  <c r="E237" i="12"/>
  <c r="Z245" i="12"/>
  <c r="S245" i="12"/>
  <c r="E245" i="12"/>
  <c r="X139" i="12"/>
  <c r="X142" i="12"/>
  <c r="Y144" i="12"/>
  <c r="X147" i="12"/>
  <c r="X150" i="12"/>
  <c r="Y152" i="12"/>
  <c r="X155" i="12"/>
  <c r="AA155" i="12"/>
  <c r="X158" i="12"/>
  <c r="X160" i="12"/>
  <c r="X162" i="12"/>
  <c r="X164" i="12"/>
  <c r="X166" i="12"/>
  <c r="X168" i="12"/>
  <c r="X170" i="12"/>
  <c r="X172" i="12"/>
  <c r="X174" i="12"/>
  <c r="X176" i="12"/>
  <c r="Z6" i="12"/>
  <c r="S6" i="12"/>
  <c r="E6" i="12"/>
  <c r="Z12" i="12"/>
  <c r="S12" i="12"/>
  <c r="E12" i="12"/>
  <c r="Z20" i="12"/>
  <c r="S20" i="12"/>
  <c r="E20" i="12"/>
  <c r="Z28" i="12"/>
  <c r="S28" i="12"/>
  <c r="E28" i="12"/>
  <c r="Z36" i="12"/>
  <c r="S36" i="12"/>
  <c r="E36" i="12"/>
  <c r="Z44" i="12"/>
  <c r="S44" i="12"/>
  <c r="E44" i="12"/>
  <c r="Z52" i="12"/>
  <c r="S52" i="12"/>
  <c r="E52" i="12"/>
  <c r="Z60" i="12"/>
  <c r="S60" i="12"/>
  <c r="E60" i="12"/>
  <c r="Z68" i="12"/>
  <c r="S68" i="12"/>
  <c r="E68" i="12"/>
  <c r="Z76" i="12"/>
  <c r="S76" i="12"/>
  <c r="E76" i="12"/>
  <c r="Z84" i="12"/>
  <c r="S84" i="12"/>
  <c r="E84" i="12"/>
  <c r="Z92" i="12"/>
  <c r="S92" i="12"/>
  <c r="E92" i="12"/>
  <c r="Z100" i="12"/>
  <c r="S100" i="12"/>
  <c r="E100" i="12"/>
  <c r="Z108" i="12"/>
  <c r="S108" i="12"/>
  <c r="E108" i="12"/>
  <c r="Z116" i="12"/>
  <c r="S116" i="12"/>
  <c r="E116" i="12"/>
  <c r="Z124" i="12"/>
  <c r="S124" i="12"/>
  <c r="E124" i="12"/>
  <c r="Z132" i="12"/>
  <c r="S132" i="12"/>
  <c r="E132" i="12"/>
  <c r="Z140" i="12"/>
  <c r="S140" i="12"/>
  <c r="E140" i="12"/>
  <c r="Z148" i="12"/>
  <c r="S148" i="12"/>
  <c r="E148" i="12"/>
  <c r="Z156" i="12"/>
  <c r="S156" i="12"/>
  <c r="E156" i="12"/>
  <c r="Z164" i="12"/>
  <c r="S164" i="12"/>
  <c r="E164" i="12"/>
  <c r="Z172" i="12"/>
  <c r="S172" i="12"/>
  <c r="E172" i="12"/>
  <c r="Z180" i="12"/>
  <c r="S180" i="12"/>
  <c r="E180" i="12"/>
  <c r="Z188" i="12"/>
  <c r="S188" i="12"/>
  <c r="E188" i="12"/>
  <c r="Z196" i="12"/>
  <c r="S196" i="12"/>
  <c r="E196" i="12"/>
  <c r="Z204" i="12"/>
  <c r="S204" i="12"/>
  <c r="E204" i="12"/>
  <c r="Z212" i="12"/>
  <c r="S212" i="12"/>
  <c r="E212" i="12"/>
  <c r="Z220" i="12"/>
  <c r="S220" i="12"/>
  <c r="E220" i="12"/>
  <c r="Z228" i="12"/>
  <c r="S228" i="12"/>
  <c r="E228" i="12"/>
  <c r="Z236" i="12"/>
  <c r="S236" i="12"/>
  <c r="E236" i="12"/>
  <c r="Z244" i="12"/>
  <c r="S244" i="12"/>
  <c r="E244" i="12"/>
  <c r="X140" i="12"/>
  <c r="Y142" i="12"/>
  <c r="X145" i="12"/>
  <c r="X148" i="12"/>
  <c r="Y150" i="12"/>
  <c r="X153" i="12"/>
  <c r="AA153" i="12"/>
  <c r="X156" i="12"/>
  <c r="Y158" i="12"/>
  <c r="Y160" i="12"/>
  <c r="Y162" i="12"/>
  <c r="Y164" i="12"/>
  <c r="Y166" i="12"/>
  <c r="Y168" i="12"/>
  <c r="Y170" i="12"/>
  <c r="Y172" i="12"/>
  <c r="Y174" i="12"/>
  <c r="Y176" i="12"/>
  <c r="Y178" i="12"/>
  <c r="Y180" i="12"/>
  <c r="Y182" i="12"/>
  <c r="AA182" i="12"/>
  <c r="Y184" i="12"/>
  <c r="Y186" i="12"/>
  <c r="Y188" i="12"/>
  <c r="Y190" i="12"/>
  <c r="Y192" i="12"/>
  <c r="AA192" i="12"/>
  <c r="Y194" i="12"/>
  <c r="Y196" i="12"/>
  <c r="Y198" i="12"/>
  <c r="Y200" i="12"/>
  <c r="AA200" i="12"/>
  <c r="Y202" i="12"/>
  <c r="Y204" i="12"/>
  <c r="Y206" i="12"/>
  <c r="Y208" i="12"/>
  <c r="Y210" i="12"/>
  <c r="Y212" i="12"/>
  <c r="Y214" i="12"/>
  <c r="Y216" i="12"/>
  <c r="Y218" i="12"/>
  <c r="Y220" i="12"/>
  <c r="Y222" i="12"/>
  <c r="Y224" i="12"/>
  <c r="Y226" i="12"/>
  <c r="Y228" i="12"/>
  <c r="Y230" i="12"/>
  <c r="AA230" i="12"/>
  <c r="Y232" i="12"/>
  <c r="Y234" i="12"/>
  <c r="Y236" i="12"/>
  <c r="Y238" i="12"/>
  <c r="Y240" i="12"/>
  <c r="Y242" i="12"/>
  <c r="Y244" i="12"/>
  <c r="Y246" i="12"/>
  <c r="AA246" i="12"/>
  <c r="Y248" i="12"/>
  <c r="Y4" i="12"/>
  <c r="Y6" i="12"/>
  <c r="Y8" i="12"/>
  <c r="AA8" i="12"/>
  <c r="Y10" i="12"/>
  <c r="Y12" i="12"/>
  <c r="Y14" i="12"/>
  <c r="AA14" i="12"/>
  <c r="Y16" i="12"/>
  <c r="Y18" i="12"/>
  <c r="Y20" i="12"/>
  <c r="Y22" i="12"/>
  <c r="Y24" i="12"/>
  <c r="Y26" i="12"/>
  <c r="Y28" i="12"/>
  <c r="Y30" i="12"/>
  <c r="Y32" i="12"/>
  <c r="Y34" i="12"/>
  <c r="Y36" i="12"/>
  <c r="AA36" i="12"/>
  <c r="Y38" i="12"/>
  <c r="Y40" i="12"/>
  <c r="Y42" i="12"/>
  <c r="Y44" i="12"/>
  <c r="Y46" i="12"/>
  <c r="Y48" i="12"/>
  <c r="Y50" i="12"/>
  <c r="Y52" i="12"/>
  <c r="Y54" i="12"/>
  <c r="Y56" i="12"/>
  <c r="Y58" i="12"/>
  <c r="Y60" i="12"/>
  <c r="Y62" i="12"/>
  <c r="Y64" i="12"/>
  <c r="Z9" i="12"/>
  <c r="S9" i="12"/>
  <c r="E9" i="12"/>
  <c r="Z25" i="12"/>
  <c r="S25" i="12"/>
  <c r="E25" i="12"/>
  <c r="Z41" i="12"/>
  <c r="S41" i="12"/>
  <c r="E41" i="12"/>
  <c r="Z57" i="12"/>
  <c r="S57" i="12"/>
  <c r="E57" i="12"/>
  <c r="Z73" i="12"/>
  <c r="S73" i="12"/>
  <c r="E73" i="12"/>
  <c r="Z89" i="12"/>
  <c r="S89" i="12"/>
  <c r="E89" i="12"/>
  <c r="Z105" i="12"/>
  <c r="S105" i="12"/>
  <c r="E105" i="12"/>
  <c r="Z121" i="12"/>
  <c r="S121" i="12"/>
  <c r="E121" i="12"/>
  <c r="Z137" i="12"/>
  <c r="S137" i="12"/>
  <c r="E137" i="12"/>
  <c r="Z153" i="12"/>
  <c r="S153" i="12"/>
  <c r="E153" i="12"/>
  <c r="Z169" i="12"/>
  <c r="S169" i="12"/>
  <c r="E169" i="12"/>
  <c r="Z185" i="12"/>
  <c r="S185" i="12"/>
  <c r="E185" i="12"/>
  <c r="Z201" i="12"/>
  <c r="S201" i="12"/>
  <c r="E201" i="12"/>
  <c r="Z217" i="12"/>
  <c r="S217" i="12"/>
  <c r="E217" i="12"/>
  <c r="Z233" i="12"/>
  <c r="S233" i="12"/>
  <c r="E233" i="12"/>
  <c r="Y130" i="12"/>
  <c r="X131" i="12"/>
  <c r="X138" i="12"/>
  <c r="Y140" i="12"/>
  <c r="X141" i="12"/>
  <c r="X154" i="12"/>
  <c r="Y156" i="12"/>
  <c r="X157" i="12"/>
  <c r="AA157" i="12"/>
  <c r="Y159" i="12"/>
  <c r="AA159" i="12"/>
  <c r="Y161" i="12"/>
  <c r="Y163" i="12"/>
  <c r="AA163" i="12"/>
  <c r="Y165" i="12"/>
  <c r="Y167" i="12"/>
  <c r="Y169" i="12"/>
  <c r="Y171" i="12"/>
  <c r="Y173" i="12"/>
  <c r="Y175" i="12"/>
  <c r="Y177" i="12"/>
  <c r="X180" i="12"/>
  <c r="X183" i="12"/>
  <c r="Y185" i="12"/>
  <c r="X188" i="12"/>
  <c r="X191" i="12"/>
  <c r="Y193" i="12"/>
  <c r="X196" i="12"/>
  <c r="X199" i="12"/>
  <c r="Y201" i="12"/>
  <c r="AA201" i="12"/>
  <c r="X204" i="12"/>
  <c r="X207" i="12"/>
  <c r="Y209" i="12"/>
  <c r="X212" i="12"/>
  <c r="AA212" i="12"/>
  <c r="X215" i="12"/>
  <c r="Y217" i="12"/>
  <c r="AA217" i="12"/>
  <c r="X220" i="12"/>
  <c r="X223" i="12"/>
  <c r="Y225" i="12"/>
  <c r="X228" i="12"/>
  <c r="X231" i="12"/>
  <c r="Y233" i="12"/>
  <c r="X236" i="12"/>
  <c r="X239" i="12"/>
  <c r="Y241" i="12"/>
  <c r="X244" i="12"/>
  <c r="X247" i="12"/>
  <c r="X5" i="12"/>
  <c r="Y7" i="12"/>
  <c r="X11" i="12"/>
  <c r="Y13" i="12"/>
  <c r="X16" i="12"/>
  <c r="X19" i="12"/>
  <c r="AA19" i="12"/>
  <c r="Y21" i="12"/>
  <c r="X24" i="12"/>
  <c r="AA24" i="12"/>
  <c r="X27" i="12"/>
  <c r="Y29" i="12"/>
  <c r="X32" i="12"/>
  <c r="X35" i="12"/>
  <c r="Z24" i="12"/>
  <c r="S24" i="12"/>
  <c r="E24" i="12"/>
  <c r="Z40" i="12"/>
  <c r="S40" i="12"/>
  <c r="E40" i="12"/>
  <c r="Z56" i="12"/>
  <c r="S56" i="12"/>
  <c r="E56" i="12"/>
  <c r="Z72" i="12"/>
  <c r="S72" i="12"/>
  <c r="E72" i="12"/>
  <c r="Z88" i="12"/>
  <c r="S88" i="12"/>
  <c r="E88" i="12"/>
  <c r="Z104" i="12"/>
  <c r="S104" i="12"/>
  <c r="E104" i="12"/>
  <c r="Z120" i="12"/>
  <c r="S120" i="12"/>
  <c r="E120" i="12"/>
  <c r="Z136" i="12"/>
  <c r="S136" i="12"/>
  <c r="E136" i="12"/>
  <c r="Z152" i="12"/>
  <c r="S152" i="12"/>
  <c r="E152" i="12"/>
  <c r="Z168" i="12"/>
  <c r="S168" i="12"/>
  <c r="E168" i="12"/>
  <c r="Z184" i="12"/>
  <c r="S184" i="12"/>
  <c r="E184" i="12"/>
  <c r="Z200" i="12"/>
  <c r="S200" i="12"/>
  <c r="E200" i="12"/>
  <c r="Z216" i="12"/>
  <c r="S216" i="12"/>
  <c r="E216" i="12"/>
  <c r="Z232" i="12"/>
  <c r="S232" i="12"/>
  <c r="E232" i="12"/>
  <c r="Z248" i="12"/>
  <c r="S248" i="12"/>
  <c r="E248" i="12"/>
  <c r="Y128" i="12"/>
  <c r="X129" i="12"/>
  <c r="Y136" i="12"/>
  <c r="X137" i="12"/>
  <c r="Y138" i="12"/>
  <c r="X151" i="12"/>
  <c r="X152" i="12"/>
  <c r="Y154" i="12"/>
  <c r="X178" i="12"/>
  <c r="X181" i="12"/>
  <c r="AA181" i="12"/>
  <c r="Y183" i="12"/>
  <c r="X186" i="12"/>
  <c r="X189" i="12"/>
  <c r="Y191" i="12"/>
  <c r="X194" i="12"/>
  <c r="X197" i="12"/>
  <c r="Y199" i="12"/>
  <c r="X202" i="12"/>
  <c r="X205" i="12"/>
  <c r="Y207" i="12"/>
  <c r="X210" i="12"/>
  <c r="AA210" i="12"/>
  <c r="X213" i="12"/>
  <c r="Y215" i="12"/>
  <c r="X218" i="12"/>
  <c r="X221" i="12"/>
  <c r="Y223" i="12"/>
  <c r="X226" i="12"/>
  <c r="X229" i="12"/>
  <c r="Y231" i="12"/>
  <c r="X234" i="12"/>
  <c r="X237" i="12"/>
  <c r="Y239" i="12"/>
  <c r="X242" i="12"/>
  <c r="X245" i="12"/>
  <c r="AA245" i="12"/>
  <c r="Y247" i="12"/>
  <c r="Z16" i="12"/>
  <c r="S16" i="12"/>
  <c r="E16" i="12"/>
  <c r="Z48" i="12"/>
  <c r="S48" i="12"/>
  <c r="E48" i="12"/>
  <c r="Z80" i="12"/>
  <c r="S80" i="12"/>
  <c r="E80" i="12"/>
  <c r="Z112" i="12"/>
  <c r="S112" i="12"/>
  <c r="E112" i="12"/>
  <c r="Z144" i="12"/>
  <c r="S144" i="12"/>
  <c r="E144" i="12"/>
  <c r="Z176" i="12"/>
  <c r="S176" i="12"/>
  <c r="E176" i="12"/>
  <c r="Z208" i="12"/>
  <c r="S208" i="12"/>
  <c r="E208" i="12"/>
  <c r="Z240" i="12"/>
  <c r="S240" i="12"/>
  <c r="E240" i="12"/>
  <c r="Y126" i="12"/>
  <c r="X127" i="12"/>
  <c r="Y132" i="12"/>
  <c r="X146" i="12"/>
  <c r="X187" i="12"/>
  <c r="Y189" i="12"/>
  <c r="X190" i="12"/>
  <c r="X203" i="12"/>
  <c r="Y205" i="12"/>
  <c r="X206" i="12"/>
  <c r="X219" i="12"/>
  <c r="AA219" i="12"/>
  <c r="Y221" i="12"/>
  <c r="X222" i="12"/>
  <c r="X235" i="12"/>
  <c r="AA235" i="12"/>
  <c r="Y237" i="12"/>
  <c r="X238" i="12"/>
  <c r="AA238" i="12"/>
  <c r="X4" i="12"/>
  <c r="Y5" i="12"/>
  <c r="X6" i="12"/>
  <c r="Y9" i="12"/>
  <c r="Y15" i="12"/>
  <c r="X17" i="12"/>
  <c r="X22" i="12"/>
  <c r="X23" i="12"/>
  <c r="AA23" i="12"/>
  <c r="X29" i="12"/>
  <c r="X34" i="12"/>
  <c r="AA34" i="12"/>
  <c r="Y35" i="12"/>
  <c r="X38" i="12"/>
  <c r="X41" i="12"/>
  <c r="AA41" i="12"/>
  <c r="Y43" i="12"/>
  <c r="X46" i="12"/>
  <c r="X49" i="12"/>
  <c r="Y51" i="12"/>
  <c r="X54" i="12"/>
  <c r="X57" i="12"/>
  <c r="Y59" i="12"/>
  <c r="X62" i="12"/>
  <c r="X65" i="12"/>
  <c r="X67" i="12"/>
  <c r="X69" i="12"/>
  <c r="X71" i="12"/>
  <c r="X73" i="12"/>
  <c r="X75" i="12"/>
  <c r="AA75" i="12"/>
  <c r="X77" i="12"/>
  <c r="AA77" i="12"/>
  <c r="X79" i="12"/>
  <c r="X81" i="12"/>
  <c r="X83" i="12"/>
  <c r="AA83" i="12"/>
  <c r="X85" i="12"/>
  <c r="X87" i="12"/>
  <c r="X89" i="12"/>
  <c r="X91" i="12"/>
  <c r="AA91" i="12"/>
  <c r="X93" i="12"/>
  <c r="AA93" i="12"/>
  <c r="X95" i="12"/>
  <c r="X97" i="12"/>
  <c r="X99" i="12"/>
  <c r="AA99" i="12"/>
  <c r="X101" i="12"/>
  <c r="X103" i="12"/>
  <c r="X122" i="12"/>
  <c r="X120" i="12"/>
  <c r="AA120" i="12"/>
  <c r="X118" i="12"/>
  <c r="AA118" i="12"/>
  <c r="X116" i="12"/>
  <c r="AA116" i="12"/>
  <c r="X114" i="12"/>
  <c r="X112" i="12"/>
  <c r="AA112" i="12"/>
  <c r="X110" i="12"/>
  <c r="AA110" i="12"/>
  <c r="X108" i="12"/>
  <c r="AA108" i="12"/>
  <c r="X106" i="12"/>
  <c r="AA106" i="12"/>
  <c r="X104" i="12"/>
  <c r="AA104" i="12"/>
  <c r="X98" i="12"/>
  <c r="Y97" i="12"/>
  <c r="Y96" i="12"/>
  <c r="X90" i="12"/>
  <c r="AA90" i="12"/>
  <c r="Y89" i="12"/>
  <c r="Y88" i="12"/>
  <c r="X82" i="12"/>
  <c r="AA82" i="12"/>
  <c r="Y81" i="12"/>
  <c r="Y80" i="12"/>
  <c r="X74" i="12"/>
  <c r="AA74" i="12"/>
  <c r="Y73" i="12"/>
  <c r="Y72" i="12"/>
  <c r="X66" i="12"/>
  <c r="AA66" i="12"/>
  <c r="Y65" i="12"/>
  <c r="X64" i="12"/>
  <c r="X59" i="12"/>
  <c r="X53" i="12"/>
  <c r="AA53" i="12"/>
  <c r="X52" i="12"/>
  <c r="X47" i="12"/>
  <c r="AA47" i="12"/>
  <c r="Y45" i="12"/>
  <c r="Y39" i="12"/>
  <c r="Y31" i="12"/>
  <c r="Y27" i="12"/>
  <c r="X26" i="12"/>
  <c r="X15" i="12"/>
  <c r="X13" i="12"/>
  <c r="X12" i="12"/>
  <c r="Y11" i="12"/>
  <c r="X10" i="12"/>
  <c r="Y3" i="12"/>
  <c r="Y2" i="12"/>
  <c r="X248" i="12"/>
  <c r="Y243" i="12"/>
  <c r="X241" i="12"/>
  <c r="X224" i="12"/>
  <c r="X214" i="12"/>
  <c r="Y213" i="12"/>
  <c r="Y203" i="12"/>
  <c r="X195" i="12"/>
  <c r="AA195" i="12"/>
  <c r="X185" i="12"/>
  <c r="AA185" i="12"/>
  <c r="X184" i="12"/>
  <c r="Y179" i="12"/>
  <c r="X177" i="12"/>
  <c r="X173" i="12"/>
  <c r="X169" i="12"/>
  <c r="X165" i="12"/>
  <c r="X161" i="12"/>
  <c r="X143" i="12"/>
  <c r="X133" i="12"/>
  <c r="Z209" i="12"/>
  <c r="S209" i="12"/>
  <c r="E209" i="12"/>
  <c r="Z192" i="12"/>
  <c r="S192" i="12"/>
  <c r="E192" i="12"/>
  <c r="Z161" i="12"/>
  <c r="S161" i="12"/>
  <c r="E161" i="12"/>
  <c r="Z81" i="12"/>
  <c r="S81" i="12"/>
  <c r="E81" i="12"/>
  <c r="Z64" i="12"/>
  <c r="S64" i="12"/>
  <c r="E64" i="12"/>
  <c r="Z33" i="12"/>
  <c r="S33" i="12"/>
  <c r="E33" i="12"/>
  <c r="Y123" i="12"/>
  <c r="AA123" i="12"/>
  <c r="Y121" i="12"/>
  <c r="Y119" i="12"/>
  <c r="AA119" i="12"/>
  <c r="Y117" i="12"/>
  <c r="AA117" i="12"/>
  <c r="Y115" i="12"/>
  <c r="AA115" i="12"/>
  <c r="Y113" i="12"/>
  <c r="AA113" i="12"/>
  <c r="Y111" i="12"/>
  <c r="Y109" i="12"/>
  <c r="Y107" i="12"/>
  <c r="Y105" i="12"/>
  <c r="AA105" i="12"/>
  <c r="Y103" i="12"/>
  <c r="Y102" i="12"/>
  <c r="X96" i="12"/>
  <c r="Y95" i="12"/>
  <c r="Y94" i="12"/>
  <c r="X88" i="12"/>
  <c r="Y87" i="12"/>
  <c r="Y86" i="12"/>
  <c r="X80" i="12"/>
  <c r="Y79" i="12"/>
  <c r="Y78" i="12"/>
  <c r="X72" i="12"/>
  <c r="Y71" i="12"/>
  <c r="Y70" i="12"/>
  <c r="AA70" i="12"/>
  <c r="Y63" i="12"/>
  <c r="X58" i="12"/>
  <c r="Y57" i="12"/>
  <c r="X56" i="12"/>
  <c r="X51" i="12"/>
  <c r="AA51" i="12"/>
  <c r="X45" i="12"/>
  <c r="X44" i="12"/>
  <c r="X39" i="12"/>
  <c r="Y37" i="12"/>
  <c r="Y33" i="12"/>
  <c r="AA33" i="12"/>
  <c r="X31" i="12"/>
  <c r="X30" i="12"/>
  <c r="AA30" i="12"/>
  <c r="X28" i="12"/>
  <c r="Y25" i="12"/>
  <c r="AA25" i="12"/>
  <c r="X21" i="12"/>
  <c r="X18" i="12"/>
  <c r="Y17" i="12"/>
  <c r="X9" i="12"/>
  <c r="X3" i="12"/>
  <c r="X243" i="12"/>
  <c r="X233" i="12"/>
  <c r="X232" i="12"/>
  <c r="Y227" i="12"/>
  <c r="AA227" i="12"/>
  <c r="X225" i="12"/>
  <c r="X208" i="12"/>
  <c r="X198" i="12"/>
  <c r="Y197" i="12"/>
  <c r="Y187" i="12"/>
  <c r="X179" i="12"/>
  <c r="X144" i="12"/>
  <c r="X135" i="12"/>
  <c r="Y134" i="12"/>
  <c r="Z241" i="12"/>
  <c r="S241" i="12"/>
  <c r="E241" i="12"/>
  <c r="Z224" i="12"/>
  <c r="S224" i="12"/>
  <c r="E224" i="12"/>
  <c r="Z193" i="12"/>
  <c r="S193" i="12"/>
  <c r="E193" i="12"/>
  <c r="Z113" i="12"/>
  <c r="S113" i="12"/>
  <c r="E113" i="12"/>
  <c r="Z96" i="12"/>
  <c r="S96" i="12"/>
  <c r="E96" i="12"/>
  <c r="Z65" i="12"/>
  <c r="S65" i="12"/>
  <c r="E65" i="12"/>
  <c r="T5" i="1"/>
  <c r="T20" i="1"/>
  <c r="S2" i="12"/>
  <c r="U2" i="1"/>
  <c r="AA121" i="12"/>
  <c r="AA98" i="12"/>
  <c r="AA146" i="12"/>
  <c r="AA7" i="12"/>
  <c r="AA42" i="12"/>
  <c r="AA251" i="12"/>
  <c r="AA280" i="12"/>
  <c r="X109" i="12"/>
  <c r="AA109" i="12"/>
  <c r="AA49" i="12"/>
  <c r="AA264" i="12"/>
  <c r="AA249" i="12"/>
  <c r="X86" i="12"/>
  <c r="AA86" i="12"/>
  <c r="AA67" i="12"/>
  <c r="AA20" i="12"/>
  <c r="X84" i="12"/>
  <c r="AA84" i="12"/>
  <c r="AA43" i="12"/>
  <c r="AA274" i="12"/>
  <c r="AA282" i="12"/>
  <c r="AA68" i="12"/>
  <c r="AA92" i="12"/>
  <c r="AA102" i="12"/>
  <c r="AA175" i="12"/>
  <c r="AA38" i="12"/>
  <c r="AA275" i="12"/>
  <c r="X216" i="12"/>
  <c r="AA216" i="12"/>
  <c r="AA60" i="12"/>
  <c r="AA250" i="12"/>
  <c r="X50" i="12"/>
  <c r="AA50" i="12"/>
  <c r="AA209" i="12"/>
  <c r="X125" i="12"/>
  <c r="AA125" i="12"/>
  <c r="AA111" i="12"/>
  <c r="AA255" i="12"/>
  <c r="AA294" i="12"/>
  <c r="AA285" i="12"/>
  <c r="S225" i="12"/>
  <c r="E225" i="12"/>
  <c r="AA301" i="12"/>
  <c r="T2" i="1"/>
  <c r="AA48" i="12"/>
  <c r="AA321" i="12"/>
  <c r="AA107" i="12"/>
  <c r="AA148" i="12"/>
  <c r="AA325" i="12"/>
  <c r="AA37" i="12"/>
  <c r="AA59" i="12"/>
  <c r="AA6" i="12"/>
  <c r="AA171" i="12"/>
  <c r="AA94" i="12"/>
  <c r="AA258" i="12"/>
  <c r="AA229" i="12"/>
  <c r="AA240" i="12"/>
  <c r="AA69" i="12"/>
  <c r="AA257" i="12"/>
  <c r="AA312" i="12"/>
  <c r="AA100" i="12"/>
  <c r="AA61" i="12"/>
  <c r="AA63" i="12"/>
  <c r="AA143" i="12"/>
  <c r="AA248" i="12"/>
  <c r="AA193" i="12"/>
  <c r="AA308" i="12"/>
  <c r="AA256" i="12"/>
  <c r="AA276" i="12"/>
  <c r="S272" i="12"/>
  <c r="E272" i="12"/>
  <c r="AA262" i="12"/>
  <c r="AA167" i="12"/>
  <c r="AA40" i="12"/>
  <c r="AA260" i="12"/>
  <c r="AA327" i="12"/>
  <c r="AA297" i="12"/>
  <c r="AA78" i="12"/>
  <c r="AA101" i="12"/>
  <c r="AA85" i="12"/>
  <c r="AA302" i="12"/>
  <c r="AA329" i="12"/>
  <c r="AA122" i="12"/>
  <c r="AA244" i="12"/>
  <c r="AA180" i="12"/>
  <c r="AA319" i="12"/>
  <c r="AA114" i="12"/>
  <c r="AA242" i="12"/>
  <c r="AA178" i="12"/>
  <c r="AA287" i="12"/>
  <c r="AA286" i="12"/>
  <c r="T335" i="12"/>
  <c r="U335" i="12"/>
  <c r="S335" i="12"/>
  <c r="E335" i="12"/>
  <c r="T260" i="12"/>
  <c r="U260" i="12"/>
  <c r="S260" i="12"/>
  <c r="E260" i="12"/>
  <c r="S294" i="12"/>
  <c r="E294" i="12"/>
  <c r="T280" i="12"/>
  <c r="U280" i="12"/>
  <c r="S280" i="12"/>
  <c r="E280" i="12"/>
  <c r="T265" i="12"/>
  <c r="U265" i="12"/>
  <c r="S265" i="12"/>
  <c r="E265" i="12"/>
  <c r="Z304" i="12"/>
  <c r="S304" i="12"/>
  <c r="E304" i="12"/>
  <c r="Z301" i="12"/>
  <c r="S301" i="12"/>
  <c r="E301" i="12"/>
  <c r="Z305" i="12"/>
  <c r="S305" i="12"/>
  <c r="E305" i="12"/>
  <c r="AA323" i="12"/>
  <c r="Z302" i="12"/>
  <c r="S302" i="12"/>
  <c r="E302" i="12"/>
  <c r="Z276" i="12"/>
  <c r="S276" i="12"/>
  <c r="E276" i="12"/>
  <c r="AA273" i="12"/>
  <c r="Z332" i="12"/>
  <c r="S332" i="12"/>
  <c r="E332" i="12"/>
  <c r="Z268" i="12"/>
  <c r="S268" i="12"/>
  <c r="E268" i="12"/>
  <c r="Z316" i="12"/>
  <c r="S316" i="12"/>
  <c r="E316" i="12"/>
  <c r="Z297" i="12"/>
  <c r="S297" i="12"/>
  <c r="E297" i="12"/>
  <c r="AA269" i="12"/>
  <c r="AA307" i="12"/>
  <c r="AA314" i="12"/>
  <c r="AA300" i="12"/>
  <c r="AA293" i="12"/>
  <c r="S284" i="12"/>
  <c r="E284" i="12"/>
  <c r="T277" i="12"/>
  <c r="U277" i="12"/>
  <c r="S277" i="12"/>
  <c r="E277" i="12"/>
  <c r="T331" i="12"/>
  <c r="U331" i="12"/>
  <c r="S331" i="12"/>
  <c r="E331" i="12"/>
  <c r="T275" i="12"/>
  <c r="U275" i="12"/>
  <c r="S275" i="12"/>
  <c r="E275" i="12"/>
  <c r="T258" i="12"/>
  <c r="U258" i="12"/>
  <c r="S258" i="12"/>
  <c r="E258" i="12"/>
  <c r="Z323" i="12"/>
  <c r="S323" i="12"/>
  <c r="E323" i="12"/>
  <c r="AA318" i="12"/>
  <c r="Z252" i="12"/>
  <c r="S252" i="12"/>
  <c r="E252" i="12"/>
  <c r="AA296" i="12"/>
  <c r="AA267" i="12"/>
  <c r="Z253" i="12"/>
  <c r="S253" i="12"/>
  <c r="E253" i="12"/>
  <c r="AA334" i="12"/>
  <c r="Z317" i="12"/>
  <c r="S317" i="12"/>
  <c r="E317" i="12"/>
  <c r="AA306" i="12"/>
  <c r="Z319" i="12"/>
  <c r="S319" i="12"/>
  <c r="E319" i="12"/>
  <c r="AA265" i="12"/>
  <c r="AA289" i="12"/>
  <c r="Z255" i="12"/>
  <c r="T256" i="12"/>
  <c r="U256" i="12"/>
  <c r="S256" i="12"/>
  <c r="E256" i="12"/>
  <c r="T286" i="12"/>
  <c r="U286" i="12"/>
  <c r="S286" i="12"/>
  <c r="E286" i="12"/>
  <c r="AA288" i="12"/>
  <c r="Z290" i="12"/>
  <c r="S290" i="12"/>
  <c r="E290" i="12"/>
  <c r="Z303" i="12"/>
  <c r="S303" i="12"/>
  <c r="E303" i="12"/>
  <c r="Z299" i="12"/>
  <c r="S299" i="12"/>
  <c r="E299" i="12"/>
  <c r="AA266" i="12"/>
  <c r="AA324" i="12"/>
  <c r="Z334" i="12"/>
  <c r="S334" i="12"/>
  <c r="E334" i="12"/>
  <c r="Z336" i="12"/>
  <c r="S336" i="12"/>
  <c r="E336" i="12"/>
  <c r="AA254" i="12"/>
  <c r="Z320" i="12"/>
  <c r="S320" i="12"/>
  <c r="E320" i="12"/>
  <c r="T270" i="12"/>
  <c r="U270" i="12"/>
  <c r="S270" i="12"/>
  <c r="E270" i="12"/>
  <c r="Z291" i="12"/>
  <c r="S291" i="12"/>
  <c r="E291" i="12"/>
  <c r="Z281" i="12"/>
  <c r="S281" i="12"/>
  <c r="E281" i="12"/>
  <c r="AA283" i="12"/>
  <c r="Z326" i="12"/>
  <c r="S326" i="12"/>
  <c r="E326" i="12"/>
  <c r="Z267" i="12"/>
  <c r="S267" i="12"/>
  <c r="E267" i="12"/>
  <c r="AA332" i="12"/>
  <c r="Z308" i="12"/>
  <c r="S308" i="12"/>
  <c r="E308" i="12"/>
  <c r="Z254" i="12"/>
  <c r="S254" i="12"/>
  <c r="E254" i="12"/>
  <c r="AA333" i="12"/>
  <c r="Z285" i="12"/>
  <c r="S285" i="12"/>
  <c r="E285" i="12"/>
  <c r="AA331" i="12"/>
  <c r="AA337" i="12"/>
  <c r="AA320" i="12"/>
  <c r="Z296" i="12"/>
  <c r="S296" i="12"/>
  <c r="E296" i="12"/>
  <c r="Z324" i="12"/>
  <c r="S324" i="12"/>
  <c r="E324" i="12"/>
  <c r="Z307" i="12"/>
  <c r="S307" i="12"/>
  <c r="E307" i="12"/>
  <c r="AA268" i="12"/>
  <c r="Z311" i="12"/>
  <c r="S311" i="12"/>
  <c r="E311" i="12"/>
  <c r="Z300" i="12"/>
  <c r="Z312" i="12"/>
  <c r="S312" i="12"/>
  <c r="E312" i="12"/>
  <c r="Z261" i="12"/>
  <c r="S261" i="12"/>
  <c r="E261" i="12"/>
  <c r="AA326" i="12"/>
  <c r="AA270" i="12"/>
  <c r="Z271" i="12"/>
  <c r="S271" i="12"/>
  <c r="E271" i="12"/>
  <c r="AA299" i="12"/>
  <c r="AA291" i="12"/>
  <c r="AA303" i="12"/>
  <c r="Z257" i="12"/>
  <c r="S257" i="12"/>
  <c r="E257" i="12"/>
  <c r="AA309" i="12"/>
  <c r="AA298" i="12"/>
  <c r="Z251" i="12"/>
  <c r="S251" i="12"/>
  <c r="E251" i="12"/>
  <c r="AA279" i="12"/>
  <c r="AA316" i="12"/>
  <c r="AA15" i="12"/>
  <c r="S283" i="12"/>
  <c r="E283" i="12"/>
  <c r="S266" i="12"/>
  <c r="E266" i="12"/>
  <c r="T282" i="12"/>
  <c r="U282" i="12"/>
  <c r="S282" i="12"/>
  <c r="E282" i="12"/>
  <c r="S274" i="12"/>
  <c r="E274" i="12"/>
  <c r="Z309" i="12"/>
  <c r="S309" i="12"/>
  <c r="E309" i="12"/>
  <c r="Z327" i="12"/>
  <c r="S327" i="12"/>
  <c r="E327" i="12"/>
  <c r="Z259" i="12"/>
  <c r="S259" i="12"/>
  <c r="E259" i="12"/>
  <c r="Z328" i="12"/>
  <c r="S328" i="12"/>
  <c r="E328" i="12"/>
  <c r="Z264" i="12"/>
  <c r="S264" i="12"/>
  <c r="E264" i="12"/>
  <c r="Z314" i="12"/>
  <c r="S314" i="12"/>
  <c r="E314" i="12"/>
  <c r="Z329" i="12"/>
  <c r="S329" i="12"/>
  <c r="E329" i="12"/>
  <c r="AA278" i="12"/>
  <c r="AA304" i="12"/>
  <c r="AA263" i="12"/>
  <c r="S255" i="12"/>
  <c r="E255" i="12"/>
  <c r="S300" i="12"/>
  <c r="E300" i="12"/>
  <c r="Z273" i="12"/>
  <c r="S273" i="12"/>
  <c r="E273" i="12"/>
  <c r="Z287" i="12"/>
  <c r="S287" i="12"/>
  <c r="E287" i="12"/>
  <c r="Z321" i="12"/>
  <c r="S321" i="12"/>
  <c r="E321" i="12"/>
  <c r="Z325" i="12"/>
  <c r="S325" i="12"/>
  <c r="E325" i="12"/>
  <c r="Z249" i="12"/>
  <c r="S249" i="12"/>
  <c r="E249" i="12"/>
  <c r="Z295" i="12"/>
  <c r="S295" i="12"/>
  <c r="E295" i="12"/>
  <c r="Z313" i="12"/>
  <c r="S313" i="12"/>
  <c r="E313" i="12"/>
  <c r="Z310" i="12"/>
  <c r="S310" i="12"/>
  <c r="E310" i="12"/>
  <c r="Z330" i="12"/>
  <c r="S330" i="12"/>
  <c r="E330" i="12"/>
  <c r="AA261" i="12"/>
  <c r="Z292" i="12"/>
  <c r="S292" i="12"/>
  <c r="E292" i="12"/>
  <c r="AA328" i="12"/>
  <c r="AA272" i="12"/>
  <c r="Z288" i="12"/>
  <c r="S288" i="12"/>
  <c r="E288" i="12"/>
  <c r="AA259" i="12"/>
  <c r="Z278" i="12"/>
  <c r="S278" i="12"/>
  <c r="E278" i="12"/>
  <c r="T337" i="12"/>
  <c r="U337" i="12"/>
  <c r="S337" i="12"/>
  <c r="E337" i="12"/>
  <c r="Z289" i="12"/>
  <c r="T289" i="12"/>
  <c r="U289" i="12"/>
  <c r="Z322" i="12"/>
  <c r="S322" i="12"/>
  <c r="E322" i="12"/>
  <c r="Z263" i="12"/>
  <c r="S263" i="12"/>
  <c r="E263" i="12"/>
  <c r="AA295" i="12"/>
  <c r="AA271" i="12"/>
  <c r="Z250" i="12"/>
  <c r="S250" i="12"/>
  <c r="E250" i="12"/>
  <c r="AA292" i="12"/>
  <c r="Z315" i="12"/>
  <c r="S315" i="12"/>
  <c r="E315" i="12"/>
  <c r="AA322" i="12"/>
  <c r="Z293" i="12"/>
  <c r="S293" i="12"/>
  <c r="E293" i="12"/>
  <c r="Z269" i="12"/>
  <c r="S269" i="12"/>
  <c r="E269" i="12"/>
  <c r="AA336" i="12"/>
  <c r="Z318" i="12"/>
  <c r="S318" i="12"/>
  <c r="E318" i="12"/>
  <c r="Z333" i="12"/>
  <c r="S333" i="12"/>
  <c r="E333" i="12"/>
  <c r="AA330" i="12"/>
  <c r="AA317" i="12"/>
  <c r="Z279" i="12"/>
  <c r="S279" i="12"/>
  <c r="E279" i="12"/>
  <c r="AA253" i="12"/>
  <c r="AA44" i="12"/>
  <c r="AA169" i="12"/>
  <c r="S129" i="12"/>
  <c r="E129" i="12"/>
  <c r="AA144" i="12"/>
  <c r="AA12" i="12"/>
  <c r="AA58" i="12"/>
  <c r="B35" i="3"/>
  <c r="A38" i="3"/>
  <c r="C11" i="3"/>
  <c r="AA10" i="12"/>
  <c r="AA18" i="12"/>
  <c r="AA161" i="12"/>
  <c r="AA177" i="12"/>
  <c r="AA26" i="12"/>
  <c r="AA152" i="12"/>
  <c r="AA137" i="12"/>
  <c r="AA135" i="12"/>
  <c r="AA31" i="12"/>
  <c r="AA241" i="12"/>
  <c r="AA234" i="12"/>
  <c r="AA202" i="12"/>
  <c r="AA129" i="12"/>
  <c r="AA145" i="12"/>
  <c r="AA198" i="12"/>
  <c r="AA133" i="12"/>
  <c r="AA173" i="12"/>
  <c r="AA214" i="12"/>
  <c r="AA62" i="12"/>
  <c r="AA4" i="12"/>
  <c r="AA222" i="12"/>
  <c r="AA218" i="12"/>
  <c r="AA186" i="12"/>
  <c r="AA141" i="12"/>
  <c r="AA79" i="12"/>
  <c r="AA52" i="12"/>
  <c r="AA220" i="12"/>
  <c r="AA188" i="12"/>
  <c r="AA131" i="12"/>
  <c r="AA179" i="12"/>
  <c r="AA243" i="12"/>
  <c r="AA103" i="12"/>
  <c r="AA95" i="12"/>
  <c r="AA71" i="12"/>
  <c r="AA29" i="12"/>
  <c r="AA187" i="12"/>
  <c r="AA35" i="12"/>
  <c r="AA5" i="12"/>
  <c r="AA228" i="12"/>
  <c r="AA196" i="12"/>
  <c r="AA140" i="12"/>
  <c r="AA139" i="12"/>
  <c r="AA136" i="12"/>
  <c r="AA128" i="12"/>
  <c r="B6" i="12"/>
  <c r="AA233" i="12"/>
  <c r="AA28" i="12"/>
  <c r="AA96" i="12"/>
  <c r="AA88" i="12"/>
  <c r="AA203" i="12"/>
  <c r="AA237" i="12"/>
  <c r="AA226" i="12"/>
  <c r="AA194" i="12"/>
  <c r="AA236" i="12"/>
  <c r="AA204" i="12"/>
  <c r="AA147" i="12"/>
  <c r="AA87" i="12"/>
  <c r="AA197" i="12"/>
  <c r="AA174" i="12"/>
  <c r="AA166" i="12"/>
  <c r="AA158" i="12"/>
  <c r="AA134" i="12"/>
  <c r="AA126" i="12"/>
  <c r="AA239" i="12"/>
  <c r="AA176" i="12"/>
  <c r="AA168" i="12"/>
  <c r="AA160" i="12"/>
  <c r="AA150" i="12"/>
  <c r="AA39" i="12"/>
  <c r="AA224" i="12"/>
  <c r="AA247" i="12"/>
  <c r="AA183" i="12"/>
  <c r="AA208" i="12"/>
  <c r="AA21" i="12"/>
  <c r="AA80" i="12"/>
  <c r="AA165" i="12"/>
  <c r="AA2" i="12"/>
  <c r="B15" i="12"/>
  <c r="AA64" i="12"/>
  <c r="AA57" i="12"/>
  <c r="AA46" i="12"/>
  <c r="AA22" i="12"/>
  <c r="AA190" i="12"/>
  <c r="AA213" i="12"/>
  <c r="AA151" i="12"/>
  <c r="AA223" i="12"/>
  <c r="AA191" i="12"/>
  <c r="AA138" i="12"/>
  <c r="AA156" i="12"/>
  <c r="AA172" i="12"/>
  <c r="AA164" i="12"/>
  <c r="AA132" i="12"/>
  <c r="AA207" i="12"/>
  <c r="AA232" i="12"/>
  <c r="AA3" i="12"/>
  <c r="B14" i="12"/>
  <c r="AA56" i="12"/>
  <c r="AA205" i="12"/>
  <c r="AA32" i="12"/>
  <c r="AA11" i="12"/>
  <c r="AA215" i="12"/>
  <c r="AA225" i="12"/>
  <c r="AA9" i="12"/>
  <c r="AA45" i="12"/>
  <c r="AA72" i="12"/>
  <c r="AA184" i="12"/>
  <c r="AA13" i="12"/>
  <c r="E2" i="12"/>
  <c r="AA97" i="12"/>
  <c r="AA89" i="12"/>
  <c r="AA81" i="12"/>
  <c r="AA73" i="12"/>
  <c r="AA65" i="12"/>
  <c r="AA54" i="12"/>
  <c r="AA17" i="12"/>
  <c r="AA206" i="12"/>
  <c r="AA127" i="12"/>
  <c r="AA221" i="12"/>
  <c r="AA189" i="12"/>
  <c r="AA27" i="12"/>
  <c r="AA16" i="12"/>
  <c r="AA231" i="12"/>
  <c r="AA199" i="12"/>
  <c r="AA154" i="12"/>
  <c r="AA170" i="12"/>
  <c r="AA162" i="12"/>
  <c r="AA142" i="12"/>
  <c r="AA130" i="12"/>
  <c r="B7" i="1"/>
  <c r="B24" i="1"/>
  <c r="S289" i="12"/>
  <c r="E289" i="12"/>
  <c r="B7" i="12"/>
  <c r="B26" i="12"/>
  <c r="B26" i="3"/>
  <c r="B31" i="3"/>
  <c r="B8" i="1"/>
  <c r="B25" i="1"/>
  <c r="B27" i="3"/>
  <c r="B23" i="3"/>
  <c r="B4" i="12"/>
  <c r="B3" i="12"/>
  <c r="B29" i="3"/>
  <c r="B25" i="12"/>
  <c r="B33" i="3"/>
  <c r="B16" i="12"/>
  <c r="B24" i="3"/>
  <c r="B5" i="1"/>
  <c r="B34" i="3"/>
  <c r="B28" i="12"/>
  <c r="B17" i="12"/>
  <c r="B24" i="12"/>
  <c r="B29" i="12"/>
  <c r="B30" i="3"/>
  <c r="D34" i="3"/>
  <c r="F34" i="3"/>
  <c r="G34" i="3"/>
  <c r="E24" i="3"/>
  <c r="F24" i="3"/>
  <c r="G24" i="3"/>
  <c r="F23" i="3"/>
  <c r="G23" i="3"/>
  <c r="D26" i="3"/>
  <c r="F26" i="3"/>
  <c r="G26" i="3"/>
  <c r="B4" i="1"/>
  <c r="D27" i="3"/>
  <c r="F27" i="3"/>
  <c r="G27" i="3"/>
  <c r="D30" i="3"/>
  <c r="D33" i="3"/>
  <c r="F33" i="3"/>
  <c r="G33" i="3"/>
  <c r="F30" i="3"/>
  <c r="G30" i="3"/>
  <c r="E31" i="3"/>
  <c r="F31" i="3"/>
  <c r="G31" i="3"/>
  <c r="A36" i="3"/>
  <c r="B22" i="3"/>
  <c r="D23" i="3"/>
  <c r="B27" i="1"/>
  <c r="B23" i="1"/>
  <c r="B28" i="1"/>
  <c r="D39" i="3"/>
  <c r="A37" i="3"/>
</calcChain>
</file>

<file path=xl/sharedStrings.xml><?xml version="1.0" encoding="utf-8"?>
<sst xmlns="http://schemas.openxmlformats.org/spreadsheetml/2006/main" count="23836" uniqueCount="4194">
  <si>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</si>
  <si>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</si>
  <si>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</si>
  <si>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</si>
  <si>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</si>
  <si>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</si>
  <si>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</si>
  <si>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</si>
  <si>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</si>
  <si>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</si>
  <si>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</si>
  <si>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</si>
  <si>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</si>
  <si>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</si>
  <si>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</si>
  <si>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</si>
  <si>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</si>
  <si>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</si>
  <si>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</si>
  <si>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</si>
  <si>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</si>
  <si>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</si>
  <si>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</si>
  <si>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</si>
  <si>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</si>
  <si>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</si>
  <si>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</si>
  <si>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</si>
  <si>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</si>
  <si>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</si>
  <si>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</si>
  <si>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</si>
  <si>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</si>
  <si>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</si>
  <si>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</si>
  <si>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</si>
  <si>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</si>
  <si>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</si>
  <si>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</si>
  <si>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</si>
  <si>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</si>
  <si>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</si>
  <si>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</si>
  <si>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</si>
  <si>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</si>
  <si>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</si>
  <si>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</si>
  <si>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Kultivierungsbedingungen bei Mikroorganismen: SBA, 37° C, 24h, aerob</t>
  </si>
  <si>
    <t>Aufreinigungsmethode: DT, eDT, EFex, 80%TFA</t>
  </si>
  <si>
    <t>Rau</t>
  </si>
  <si>
    <t>Verwendete Datenbank / Programmversion</t>
  </si>
  <si>
    <t>BT 4.0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</si>
  <si>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</si>
  <si>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</si>
  <si>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</si>
  <si>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</si>
  <si>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</si>
  <si>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</si>
  <si>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</si>
  <si>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</si>
  <si>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</si>
  <si>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</si>
  <si>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</si>
  <si>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</si>
  <si>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</si>
  <si>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</si>
  <si>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</si>
  <si>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</si>
  <si>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</si>
  <si>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</si>
  <si>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</si>
  <si>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</si>
  <si>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</si>
  <si>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</si>
  <si>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</si>
  <si>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</si>
  <si>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</si>
  <si>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</si>
  <si>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</si>
  <si>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</si>
  <si>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</si>
  <si>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</si>
  <si>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</si>
  <si>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</si>
  <si>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</si>
  <si>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</si>
  <si>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</si>
  <si>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</si>
  <si>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</si>
  <si>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</si>
  <si>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</si>
  <si>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</si>
  <si>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</si>
  <si>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</si>
  <si>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</si>
  <si>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</si>
  <si>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</si>
  <si>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</si>
  <si>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</si>
  <si>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</si>
  <si>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</si>
  <si>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</si>
  <si>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</si>
  <si>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</si>
  <si>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</si>
  <si>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</si>
  <si>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</si>
  <si>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</si>
  <si>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</si>
  <si>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</si>
  <si>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</si>
  <si>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</si>
  <si>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</si>
  <si>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</si>
  <si>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</si>
  <si>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</si>
  <si>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</si>
  <si>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</si>
  <si>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</si>
  <si>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</si>
  <si>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</si>
  <si>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</si>
  <si>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</si>
  <si>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16S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</si>
  <si>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</si>
  <si>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</si>
  <si>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</si>
  <si>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</si>
  <si>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</si>
  <si>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</si>
  <si>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</si>
  <si>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</si>
  <si>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</si>
  <si>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</si>
  <si>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</si>
  <si>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</si>
  <si>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</si>
  <si>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</si>
  <si>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</si>
  <si>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</si>
  <si>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</si>
  <si>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</si>
  <si>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</si>
  <si>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</si>
  <si>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</si>
  <si>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</si>
  <si>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</si>
  <si>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</si>
  <si>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</si>
  <si>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CVUAS 10145,3</t>
  </si>
  <si>
    <t>3; sequenced; 16S, Biochemistry</t>
  </si>
  <si>
    <t>salivarius</t>
  </si>
  <si>
    <t>CVUAS 32349</t>
  </si>
  <si>
    <t>sp-CVUAS-32349</t>
  </si>
  <si>
    <t>CVUAS 2260,4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</si>
  <si>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</si>
  <si>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</si>
  <si>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</si>
  <si>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</si>
  <si>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</si>
  <si>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</si>
  <si>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</si>
  <si>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</si>
  <si>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</si>
  <si>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</si>
  <si>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</si>
  <si>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</si>
  <si>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</si>
  <si>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</si>
  <si>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</si>
  <si>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</si>
  <si>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</si>
  <si>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</si>
  <si>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</si>
  <si>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</si>
  <si>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</si>
  <si>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</si>
  <si>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</si>
  <si>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</si>
  <si>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</si>
  <si>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</si>
  <si>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</si>
  <si>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</si>
  <si>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</si>
  <si>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</si>
  <si>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</si>
  <si>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</si>
  <si>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</si>
  <si>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</si>
  <si>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</si>
  <si>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</si>
  <si>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</si>
  <si>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</si>
  <si>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</si>
  <si>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</si>
  <si>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</si>
  <si>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</si>
  <si>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</si>
  <si>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</si>
  <si>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</si>
  <si>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</si>
  <si>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</si>
  <si>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</si>
  <si>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</si>
  <si>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</si>
  <si>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</si>
  <si>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</si>
  <si>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</si>
  <si>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</si>
  <si>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</si>
  <si>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</si>
  <si>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</si>
  <si>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</si>
  <si>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</si>
  <si>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</si>
  <si>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</si>
  <si>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</si>
  <si>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</si>
  <si>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</si>
  <si>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</si>
  <si>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</si>
  <si>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</si>
  <si>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</si>
  <si>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</si>
  <si>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</si>
  <si>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</si>
  <si>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</si>
  <si>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</si>
  <si>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</si>
  <si>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</si>
  <si>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</si>
  <si>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</si>
  <si>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</si>
  <si>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</si>
  <si>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</si>
  <si>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</si>
  <si>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</si>
  <si>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</si>
  <si>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</si>
  <si>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</si>
  <si>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</si>
  <si>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</si>
  <si>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</si>
  <si>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</si>
  <si>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</si>
  <si>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</si>
  <si>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</si>
  <si>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</si>
  <si>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</si>
  <si>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</si>
  <si>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</si>
  <si>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</si>
  <si>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</si>
  <si>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</si>
  <si>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</si>
  <si>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</si>
  <si>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</si>
  <si>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</si>
  <si>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</si>
  <si>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</si>
  <si>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</si>
  <si>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</si>
  <si>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</si>
  <si>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</si>
  <si>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</si>
  <si>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</si>
  <si>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</si>
  <si>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</si>
  <si>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</si>
  <si>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</si>
  <si>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</si>
  <si>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</si>
  <si>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</si>
  <si>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</si>
  <si>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</si>
  <si>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</si>
  <si>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</si>
  <si>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</si>
  <si>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</si>
  <si>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</si>
  <si>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</si>
  <si>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</si>
  <si>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</si>
  <si>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</si>
  <si>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</si>
  <si>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</si>
  <si>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</si>
  <si>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</si>
  <si>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</si>
  <si>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</si>
  <si>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</si>
  <si>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</si>
  <si>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</si>
  <si>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</si>
  <si>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</si>
  <si>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</si>
  <si>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</si>
  <si>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</si>
  <si>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Streptococcus agalactiae</t>
  </si>
  <si>
    <t>Streptococcus canis</t>
  </si>
  <si>
    <t>Streptococcus dysgalactiae</t>
  </si>
  <si>
    <t>Streptococcus iniae</t>
  </si>
  <si>
    <t>Streptococcus orisasini</t>
  </si>
  <si>
    <t>Streptococcus parauberis</t>
  </si>
  <si>
    <t>Streptococcus pneumoniae</t>
  </si>
  <si>
    <t>Streptococcus porcinus</t>
  </si>
  <si>
    <t>Streptococcus salivarius</t>
  </si>
  <si>
    <t>Streptococcus sp-CVUAS-32349</t>
  </si>
  <si>
    <t>Streptococcus troglodytidis</t>
  </si>
  <si>
    <t>Streptococcus uberis</t>
  </si>
  <si>
    <t>Streptococcus castoreus</t>
  </si>
  <si>
    <t>Streptococcus pluranimalium</t>
  </si>
  <si>
    <t>Streptococcus catagoni</t>
  </si>
  <si>
    <t>Lactococcus lactis</t>
  </si>
  <si>
    <t>Streptococcus phocae</t>
  </si>
  <si>
    <t>Streptococcus mitis</t>
  </si>
  <si>
    <t>Streptococcus parasanguinis</t>
  </si>
  <si>
    <t>Streptococcus pyogenes</t>
  </si>
  <si>
    <t>Streptococcus sanguinis</t>
  </si>
  <si>
    <t>Streptococcus acidominimus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</si>
  <si>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</si>
  <si>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</si>
  <si>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</si>
  <si>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</si>
  <si>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</si>
  <si>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</si>
  <si>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</si>
  <si>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</si>
  <si>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caprae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</si>
  <si>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</si>
  <si>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</si>
  <si>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</si>
  <si>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</si>
  <si>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</si>
  <si>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</si>
  <si>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</si>
  <si>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</si>
  <si>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</si>
  <si>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</si>
  <si>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</si>
  <si>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</si>
  <si>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</si>
  <si>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</si>
  <si>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</si>
  <si>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</si>
  <si>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entericus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</si>
  <si>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</si>
  <si>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</si>
  <si>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</si>
  <si>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</si>
  <si>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</si>
  <si>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</si>
  <si>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</si>
  <si>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</si>
  <si>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</si>
  <si>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</si>
  <si>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</si>
  <si>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</si>
  <si>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</si>
  <si>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</si>
  <si>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</si>
  <si>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</si>
  <si>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</si>
  <si>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</si>
  <si>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</si>
  <si>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</si>
  <si>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</si>
  <si>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</si>
  <si>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</si>
  <si>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</si>
  <si>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</si>
  <si>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</si>
  <si>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</si>
  <si>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</si>
  <si>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</si>
  <si>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</si>
  <si>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</si>
  <si>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</si>
  <si>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</si>
  <si>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</si>
  <si>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</si>
  <si>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</si>
  <si>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</si>
  <si>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</si>
  <si>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parasuis</t>
  </si>
  <si>
    <t>Streptococcus penaeicida</t>
  </si>
  <si>
    <t>Streptococcus peroris</t>
  </si>
  <si>
    <t>Streptococcus plurextorum</t>
  </si>
  <si>
    <t>Streptococcus porci</t>
  </si>
  <si>
    <t>Streptococcus porcorum</t>
  </si>
  <si>
    <t>Streptococcus pseudopneumoniae</t>
  </si>
  <si>
    <t>Streptococcus pseudoporcinus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</si>
  <si>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</si>
  <si>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</si>
  <si>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</si>
  <si>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</si>
  <si>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</si>
  <si>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</si>
  <si>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saliviloxodontae</t>
  </si>
  <si>
    <t>Streptococcus sinensis</t>
  </si>
  <si>
    <t>Streptococcus sobrinus</t>
  </si>
  <si>
    <t>Streptococcus suis</t>
  </si>
  <si>
    <t>Streptococcus tangierensis</t>
  </si>
  <si>
    <t>Streptococcus thoraltensis</t>
  </si>
  <si>
    <t>Streptococcus troglodytae</t>
  </si>
  <si>
    <t>Streptococcus urinalis</t>
  </si>
  <si>
    <t>Streptococcus ursoris</t>
  </si>
  <si>
    <t>Streptococcus vestibularis</t>
  </si>
  <si>
    <t>Streptococcus vicugnae</t>
  </si>
  <si>
    <t>Streptococcus zalophi</t>
  </si>
  <si>
    <t>DSM 12643 RKI</t>
  </si>
  <si>
    <t>Francisella</t>
  </si>
  <si>
    <t>tularensis</t>
  </si>
  <si>
    <t>ATCC 29684 F049</t>
  </si>
  <si>
    <t>F124</t>
  </si>
  <si>
    <t>F063</t>
  </si>
  <si>
    <t>F061</t>
  </si>
  <si>
    <t>ATCC 6223 F066</t>
  </si>
  <si>
    <t>FSC041</t>
  </si>
  <si>
    <t>3; isolate confirmed by FLI</t>
  </si>
  <si>
    <t>A-269 05 A</t>
  </si>
  <si>
    <t>2; aus Ringversuch</t>
  </si>
  <si>
    <t>80% TFA/1:10 verdünnt/ 1:1 HCCATA2</t>
  </si>
  <si>
    <t>171012040 Fra</t>
  </si>
  <si>
    <t>06T0001</t>
  </si>
  <si>
    <t>3; collection of the NRL Francisella (FLI)</t>
  </si>
  <si>
    <t>A1935-1</t>
  </si>
  <si>
    <t>CON=approx. 2 loops in 25 mkL</t>
  </si>
  <si>
    <t>A1935-3</t>
  </si>
  <si>
    <t>A466-1</t>
  </si>
  <si>
    <t>3; 0</t>
  </si>
  <si>
    <t>in 80% TFA/ 30 min. Einwirkzeit und Zentrifugation/1:10 verdünnt/ 1:1 HCCA TA2 (A)</t>
  </si>
  <si>
    <t>CVUAS 10055</t>
  </si>
  <si>
    <t>4; WGS (FLI)</t>
  </si>
  <si>
    <t>CVUAS 11059</t>
  </si>
  <si>
    <t>CVUAS 11061</t>
  </si>
  <si>
    <t>CVUAS 11063</t>
  </si>
  <si>
    <t>CVUAS 11268</t>
  </si>
  <si>
    <t>CVUAS 30004</t>
  </si>
  <si>
    <t>CVUAS 30007</t>
  </si>
  <si>
    <t>CVUAS 30020</t>
  </si>
  <si>
    <t>3; FLI, sequenced</t>
  </si>
  <si>
    <t>CVUAS 3015</t>
  </si>
  <si>
    <t>CVUAS 4680,2</t>
  </si>
  <si>
    <t>CVUAS 4681,2</t>
  </si>
  <si>
    <t>3; FLI: specific PCR</t>
  </si>
  <si>
    <t>CVUAS 5163,2</t>
  </si>
  <si>
    <t>CVUAS 6324</t>
  </si>
  <si>
    <t>3; InstMibiBW sequenced</t>
  </si>
  <si>
    <t>CVUAS 6419</t>
  </si>
  <si>
    <t>CVUAS 6965</t>
  </si>
  <si>
    <t>CVUAS 7068</t>
  </si>
  <si>
    <t>CVUAS 7098</t>
  </si>
  <si>
    <t>CVUAS 7099</t>
  </si>
  <si>
    <t>CVUAS 7256</t>
  </si>
  <si>
    <t>CVUAS 9307</t>
  </si>
  <si>
    <t>CVUAS 9761,2</t>
  </si>
  <si>
    <t>Ft32</t>
  </si>
  <si>
    <t>Gaisky</t>
  </si>
  <si>
    <t>LVS</t>
  </si>
  <si>
    <t>W 1468</t>
  </si>
  <si>
    <t>W 2903</t>
  </si>
  <si>
    <t>Ft31</t>
  </si>
  <si>
    <t>in 80% TFA/ 30 min. Einwirkzeit und Zentrifugation mit Filtrierung, 1:10 verdünnt/ 1:1 HCCA/TA2</t>
  </si>
  <si>
    <t>F063 FLI</t>
  </si>
  <si>
    <t>3; strain collection of the FLI</t>
  </si>
  <si>
    <t>F064</t>
  </si>
  <si>
    <t>F048</t>
  </si>
  <si>
    <t>F059</t>
  </si>
  <si>
    <t>Ft26</t>
  </si>
  <si>
    <t>in 80% TFA, 30 min, Filtriert, Zentrifugiert, 1:10 Verduennt in H2O, Probe 1:1 mit Matrix (12g/l HCCA in TA2)</t>
  </si>
  <si>
    <t>FSC 237</t>
  </si>
  <si>
    <t>BfR L27</t>
  </si>
  <si>
    <t>3; PCR with species-specific targets according to Bubert et al 1999</t>
  </si>
  <si>
    <t>Listeria</t>
  </si>
  <si>
    <t>ivanovii</t>
  </si>
  <si>
    <t>CVFR L ivano 1</t>
  </si>
  <si>
    <t>12/13/2012 11:58:26</t>
  </si>
  <si>
    <t>CVUAS 2539</t>
  </si>
  <si>
    <t>1; 0</t>
  </si>
  <si>
    <t>CVUAS 3003</t>
  </si>
  <si>
    <t>3; WGS-sequenced</t>
  </si>
  <si>
    <t>CVUAS 30423</t>
  </si>
  <si>
    <t>CVUAS 32100</t>
  </si>
  <si>
    <t>CVUAS 32771</t>
  </si>
  <si>
    <t>CVUAS 32790</t>
  </si>
  <si>
    <t>CVUAS 33357</t>
  </si>
  <si>
    <t>3; WGS sequence (CVUAS)</t>
  </si>
  <si>
    <t>CVUAS 3382</t>
  </si>
  <si>
    <t>CVUAS 3383</t>
  </si>
  <si>
    <t>CVUAS 33921</t>
  </si>
  <si>
    <t>CVUAS 340</t>
  </si>
  <si>
    <t>CVUAS 34015</t>
  </si>
  <si>
    <t>CVUAS 34351</t>
  </si>
  <si>
    <t>CVUAS 34416</t>
  </si>
  <si>
    <t>CVUAS 35881</t>
  </si>
  <si>
    <t>CVUAS 35913</t>
  </si>
  <si>
    <t>CVUAS 36474</t>
  </si>
  <si>
    <t>CVUAS 36857</t>
  </si>
  <si>
    <t>CVUAS 36858</t>
  </si>
  <si>
    <t>CVUAS 37222</t>
  </si>
  <si>
    <t>CVUAS 4368,3</t>
  </si>
  <si>
    <t>CVUAS 513</t>
  </si>
  <si>
    <t>CVUAS 514</t>
  </si>
  <si>
    <t>CVUAS 5187</t>
  </si>
  <si>
    <t>CVUAS 8364</t>
  </si>
  <si>
    <t>CVUAS 9595,4</t>
  </si>
  <si>
    <t>DSM 20750</t>
  </si>
  <si>
    <t>CVUAS 9361</t>
  </si>
  <si>
    <t>SLCC 3060</t>
  </si>
  <si>
    <t>3; strain collection</t>
  </si>
  <si>
    <t>CVUAS 5687 sir</t>
  </si>
  <si>
    <t>Staphylococcus</t>
  </si>
  <si>
    <t>agnetis</t>
  </si>
  <si>
    <t>CVUAS 5687 LT</t>
  </si>
  <si>
    <t>hyicus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</si>
  <si>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</si>
  <si>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</si>
  <si>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</si>
  <si>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</si>
  <si>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</si>
  <si>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</si>
  <si>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</si>
  <si>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</si>
  <si>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</si>
  <si>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chromogenes</t>
  </si>
  <si>
    <t>coa009a sir</t>
  </si>
  <si>
    <t>3; 16S rDNA-sequencing</t>
  </si>
  <si>
    <t>coa009a LT</t>
  </si>
  <si>
    <t>coa051 sir</t>
  </si>
  <si>
    <t>coa051 LT</t>
  </si>
  <si>
    <t>coa096</t>
  </si>
  <si>
    <t>2; API Staph ID32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</si>
  <si>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</si>
  <si>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</si>
  <si>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</si>
  <si>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</si>
  <si>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</si>
  <si>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</si>
  <si>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</si>
  <si>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</si>
  <si>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</si>
  <si>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</si>
  <si>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</si>
  <si>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</si>
  <si>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</si>
  <si>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</si>
  <si>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</si>
  <si>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</si>
  <si>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</si>
  <si>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</si>
  <si>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</si>
  <si>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</si>
  <si>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</si>
  <si>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</si>
  <si>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</si>
  <si>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</si>
  <si>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</si>
  <si>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</si>
  <si>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</si>
  <si>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</si>
  <si>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</si>
  <si>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</si>
  <si>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</si>
  <si>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</si>
  <si>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</si>
  <si>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</si>
  <si>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</si>
  <si>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</si>
  <si>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</si>
  <si>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</si>
  <si>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</si>
  <si>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</si>
  <si>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</si>
  <si>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</si>
  <si>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</si>
  <si>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</si>
  <si>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</si>
  <si>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</si>
  <si>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</si>
  <si>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</si>
  <si>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</si>
  <si>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</si>
  <si>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</si>
  <si>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</si>
  <si>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</si>
  <si>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</si>
  <si>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</si>
  <si>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</si>
  <si>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</si>
  <si>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</si>
  <si>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</si>
  <si>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</si>
  <si>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</si>
  <si>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</si>
  <si>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</si>
  <si>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</si>
  <si>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</si>
  <si>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</si>
  <si>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</si>
  <si>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</si>
  <si>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</si>
  <si>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</si>
  <si>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</si>
  <si>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</si>
  <si>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</si>
  <si>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</si>
  <si>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</si>
  <si>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</si>
  <si>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</si>
  <si>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</si>
  <si>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</si>
  <si>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</si>
  <si>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</si>
  <si>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</si>
  <si>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</si>
  <si>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141015223 aerob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</si>
  <si>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</si>
  <si>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</si>
  <si>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</si>
  <si>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</si>
  <si>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</si>
  <si>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</si>
  <si>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</si>
  <si>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</si>
  <si>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</si>
  <si>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</si>
  <si>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</si>
  <si>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</si>
  <si>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</si>
  <si>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</si>
  <si>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</si>
  <si>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</si>
  <si>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</si>
  <si>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</si>
  <si>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</si>
  <si>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</si>
  <si>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</si>
  <si>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</si>
  <si>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</si>
  <si>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</si>
  <si>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</si>
  <si>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</si>
  <si>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</si>
  <si>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</si>
  <si>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</si>
  <si>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</si>
  <si>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</si>
  <si>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</si>
  <si>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</si>
  <si>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</si>
  <si>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171012040 Och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</si>
  <si>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</si>
  <si>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</si>
  <si>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</si>
  <si>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</si>
  <si>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</si>
  <si>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</si>
  <si>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</si>
  <si>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</si>
  <si>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</si>
  <si>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</si>
  <si>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</si>
  <si>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</si>
  <si>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</si>
  <si>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</si>
  <si>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</si>
  <si>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</si>
  <si>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</si>
  <si>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</si>
  <si>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</si>
  <si>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</si>
  <si>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</si>
  <si>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</si>
  <si>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</si>
  <si>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</si>
  <si>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</si>
  <si>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</si>
  <si>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</si>
  <si>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</si>
  <si>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</si>
  <si>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</si>
  <si>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</si>
  <si>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</si>
  <si>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</si>
  <si>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</si>
  <si>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</si>
  <si>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</si>
  <si>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</si>
  <si>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</si>
  <si>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</si>
  <si>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</si>
  <si>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</si>
  <si>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</si>
  <si>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</si>
  <si>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</si>
  <si>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</si>
  <si>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</si>
  <si>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</si>
  <si>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</si>
  <si>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</si>
  <si>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</si>
  <si>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</si>
  <si>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</si>
  <si>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</si>
  <si>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</si>
  <si>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</si>
  <si>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</si>
  <si>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</si>
  <si>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</si>
  <si>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</si>
  <si>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</si>
  <si>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</si>
  <si>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CVUAS 1060,2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</si>
  <si>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</si>
  <si>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</si>
  <si>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</si>
  <si>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</si>
  <si>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</si>
  <si>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</si>
  <si>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</si>
  <si>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</si>
  <si>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</si>
  <si>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</si>
  <si>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</si>
  <si>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</si>
  <si>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</si>
  <si>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</si>
  <si>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</si>
  <si>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</si>
  <si>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</si>
  <si>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</si>
  <si>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</si>
  <si>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</si>
  <si>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</si>
  <si>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</si>
  <si>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</si>
  <si>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</si>
  <si>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</si>
  <si>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</si>
  <si>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</si>
  <si>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</si>
  <si>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</si>
  <si>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</si>
  <si>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</si>
  <si>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</si>
  <si>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</si>
  <si>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</si>
  <si>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</si>
  <si>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</si>
  <si>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</si>
  <si>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</si>
  <si>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</si>
  <si>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</si>
  <si>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</si>
  <si>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</si>
  <si>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</si>
  <si>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</si>
  <si>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</si>
  <si>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</si>
  <si>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</si>
  <si>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</si>
  <si>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</si>
  <si>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</si>
  <si>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</si>
  <si>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</si>
  <si>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</si>
  <si>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</si>
  <si>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</si>
  <si>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</si>
  <si>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</si>
  <si>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</si>
  <si>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</si>
  <si>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</si>
  <si>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</si>
  <si>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</si>
  <si>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</si>
  <si>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</si>
  <si>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</si>
  <si>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</si>
  <si>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</si>
  <si>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</si>
  <si>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</si>
  <si>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</si>
  <si>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</si>
  <si>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</si>
  <si>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</si>
  <si>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</si>
  <si>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</si>
  <si>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</si>
  <si>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</si>
  <si>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</si>
  <si>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</si>
  <si>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</si>
  <si>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</si>
  <si>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</si>
  <si>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</si>
  <si>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</si>
  <si>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</si>
  <si>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</si>
  <si>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</si>
  <si>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</si>
  <si>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</si>
  <si>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</si>
  <si>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</si>
  <si>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</si>
  <si>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</si>
  <si>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</si>
  <si>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</si>
  <si>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</si>
  <si>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</si>
  <si>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</si>
  <si>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</si>
  <si>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</si>
  <si>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</si>
  <si>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</si>
  <si>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CVUAS 3559,2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</si>
  <si>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</si>
  <si>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</si>
  <si>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</si>
  <si>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</si>
  <si>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</si>
  <si>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</si>
  <si>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</si>
  <si>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</si>
  <si>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</si>
  <si>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</si>
  <si>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</si>
  <si>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</si>
  <si>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CVUAS 5775,2</t>
  </si>
  <si>
    <t>CVUAS 2554,2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</si>
  <si>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</si>
  <si>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</si>
  <si>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</si>
  <si>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</si>
  <si>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</si>
  <si>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</si>
  <si>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</si>
  <si>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</si>
  <si>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</si>
  <si>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</si>
  <si>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</si>
  <si>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</si>
  <si>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</si>
  <si>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</si>
  <si>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</si>
  <si>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</si>
  <si>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CVUAS 1721,3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</si>
  <si>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</si>
  <si>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</si>
  <si>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</si>
  <si>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</si>
  <si>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</si>
  <si>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</si>
  <si>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</si>
  <si>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</si>
  <si>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</si>
  <si>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</si>
  <si>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</si>
  <si>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</si>
  <si>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</si>
  <si>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</si>
  <si>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CVUAS 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</si>
  <si>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</si>
  <si>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</si>
  <si>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</si>
  <si>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</si>
  <si>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</si>
  <si>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</si>
  <si>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</si>
  <si>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</si>
  <si>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</si>
  <si>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</si>
  <si>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</si>
  <si>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</si>
  <si>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</si>
  <si>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</si>
  <si>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</si>
  <si>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</si>
  <si>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</si>
  <si>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</si>
  <si>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</si>
  <si>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</si>
  <si>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</si>
  <si>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</si>
  <si>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</si>
  <si>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</si>
  <si>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</si>
  <si>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</si>
  <si>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</si>
  <si>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</si>
  <si>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</si>
  <si>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</si>
  <si>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CVUAS 6522,4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</si>
  <si>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</si>
  <si>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</si>
  <si>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</si>
  <si>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</si>
  <si>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</si>
  <si>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</si>
  <si>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</si>
  <si>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CVUAS 2379,2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</si>
  <si>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</si>
  <si>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</si>
  <si>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</si>
  <si>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</si>
  <si>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</si>
  <si>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</si>
  <si>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</si>
  <si>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</si>
  <si>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</si>
  <si>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31296,3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</si>
  <si>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</si>
  <si>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</si>
  <si>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</si>
  <si>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</si>
  <si>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</si>
  <si>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</si>
  <si>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</si>
  <si>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CVUAS 1447,3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</si>
  <si>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</si>
  <si>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</si>
  <si>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</si>
  <si>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</si>
  <si>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</si>
  <si>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</si>
  <si>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</si>
  <si>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</si>
  <si>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</si>
  <si>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</si>
  <si>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</si>
  <si>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</si>
  <si>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</si>
  <si>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</si>
  <si>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</si>
  <si>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</si>
  <si>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</si>
  <si>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</si>
  <si>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</si>
  <si>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</si>
  <si>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</si>
  <si>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</si>
  <si>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</si>
  <si>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</si>
  <si>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</si>
  <si>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</si>
  <si>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</si>
  <si>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</si>
  <si>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</si>
  <si>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</si>
  <si>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</si>
  <si>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</si>
  <si>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</si>
  <si>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</si>
  <si>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</si>
  <si>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</si>
  <si>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</si>
  <si>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</si>
  <si>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</si>
  <si>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</si>
  <si>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</si>
  <si>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</si>
  <si>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</si>
  <si>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</si>
  <si>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</si>
  <si>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</si>
  <si>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</si>
  <si>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</si>
  <si>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</si>
  <si>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</si>
  <si>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</si>
  <si>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</si>
  <si>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</si>
  <si>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</si>
  <si>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</si>
  <si>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</si>
  <si>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</si>
  <si>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</si>
  <si>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</si>
  <si>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</si>
  <si>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</si>
  <si>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</si>
  <si>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</si>
  <si>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</si>
  <si>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</si>
  <si>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DSM 20032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</si>
  <si>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</si>
  <si>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</si>
  <si>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</si>
  <si>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</si>
  <si>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</si>
  <si>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</si>
  <si>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CVUAS 749,2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</si>
  <si>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</si>
  <si>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</si>
  <si>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</si>
  <si>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</si>
  <si>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</si>
  <si>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</si>
  <si>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</si>
  <si>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</si>
  <si>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</si>
  <si>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</si>
  <si>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</si>
  <si>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</si>
  <si>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</si>
  <si>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</si>
  <si>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</si>
  <si>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</si>
  <si>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</si>
  <si>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</si>
  <si>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</si>
  <si>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</si>
  <si>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</si>
  <si>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</si>
  <si>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</si>
  <si>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</si>
  <si>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</si>
  <si>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</si>
  <si>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</si>
  <si>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</si>
  <si>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</si>
  <si>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</si>
  <si>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</si>
  <si>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</si>
  <si>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</si>
  <si>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</si>
  <si>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</si>
  <si>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</si>
  <si>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</si>
  <si>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</si>
  <si>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</si>
  <si>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</si>
  <si>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</si>
  <si>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</si>
  <si>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</si>
  <si>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</si>
  <si>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</si>
  <si>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</si>
  <si>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</si>
  <si>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</si>
  <si>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</si>
  <si>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CVUAS 31071,2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</si>
  <si>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</si>
  <si>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</si>
  <si>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</si>
  <si>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</si>
  <si>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</si>
  <si>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</si>
  <si>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</si>
  <si>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</si>
  <si>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</si>
  <si>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</si>
  <si>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</si>
  <si>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</si>
  <si>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</si>
  <si>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</si>
  <si>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</si>
  <si>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</si>
  <si>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</si>
  <si>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</si>
  <si>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</si>
  <si>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</si>
  <si>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</si>
  <si>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</si>
  <si>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</si>
  <si>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</si>
  <si>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</si>
  <si>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</si>
  <si>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</si>
  <si>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</si>
  <si>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</si>
  <si>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</si>
  <si>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B 004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</si>
  <si>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</si>
  <si>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</si>
  <si>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</si>
  <si>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</si>
  <si>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</si>
  <si>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</si>
  <si>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</si>
  <si>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</si>
  <si>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</si>
  <si>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</si>
  <si>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</si>
  <si>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</si>
  <si>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</si>
  <si>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</si>
  <si>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</si>
  <si>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</si>
  <si>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</si>
  <si>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CVUAS 2833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</si>
  <si>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</si>
  <si>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</si>
  <si>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</si>
  <si>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</si>
  <si>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</si>
  <si>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</si>
  <si>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</si>
  <si>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</si>
  <si>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</si>
  <si>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</si>
  <si>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</si>
  <si>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</si>
  <si>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</si>
  <si>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</si>
  <si>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</si>
  <si>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</si>
  <si>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</si>
  <si>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</si>
  <si>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DSM 13</t>
  </si>
  <si>
    <t>LMG 28872</t>
  </si>
  <si>
    <t>nitratireducens</t>
  </si>
  <si>
    <t>DSM 26473</t>
  </si>
  <si>
    <t>manliponensis</t>
  </si>
  <si>
    <t>LMG 28877</t>
  </si>
  <si>
    <t>mobilis</t>
  </si>
  <si>
    <t>thuringiensis</t>
  </si>
  <si>
    <t>DSM 9205</t>
  </si>
  <si>
    <t>DSM 9206</t>
  </si>
  <si>
    <t>DSM 2048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</si>
  <si>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</si>
  <si>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</si>
  <si>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</si>
  <si>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</si>
  <si>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</si>
  <si>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</si>
  <si>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</si>
  <si>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</si>
  <si>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</si>
  <si>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</si>
  <si>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</si>
  <si>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</si>
  <si>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</si>
  <si>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</si>
  <si>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</si>
  <si>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</si>
  <si>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</si>
  <si>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</si>
  <si>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</si>
  <si>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</si>
  <si>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</si>
  <si>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</si>
  <si>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</si>
  <si>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DSM 12443</t>
  </si>
  <si>
    <t>B017</t>
  </si>
  <si>
    <t>pumilus</t>
  </si>
  <si>
    <t>CCM 340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</si>
  <si>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</si>
  <si>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</si>
  <si>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</si>
  <si>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</si>
  <si>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</si>
  <si>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</si>
  <si>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</si>
  <si>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</si>
  <si>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DSM 12369</t>
  </si>
  <si>
    <t>sp-DSM-12369</t>
  </si>
  <si>
    <t>ATCC 6633</t>
  </si>
  <si>
    <t>spizizenii</t>
  </si>
  <si>
    <t>DSM 618</t>
  </si>
  <si>
    <t>4; public strain collection</t>
  </si>
  <si>
    <t>CCM 110 B068</t>
  </si>
  <si>
    <t>DSM 1092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</si>
  <si>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</si>
  <si>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</si>
  <si>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</si>
  <si>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</si>
  <si>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</si>
  <si>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</si>
  <si>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</si>
  <si>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DSM 6890</t>
  </si>
  <si>
    <t>WSBC 28001</t>
  </si>
  <si>
    <t>3; well described strain</t>
  </si>
  <si>
    <t>CVUAS 2786,2</t>
  </si>
  <si>
    <t>timorensis</t>
  </si>
  <si>
    <t>timonensis</t>
  </si>
  <si>
    <t>ATCC 4342 B338</t>
  </si>
  <si>
    <t>DSM 11031</t>
  </si>
  <si>
    <t>vallismortis</t>
  </si>
  <si>
    <t>DSM 102050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</si>
  <si>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</si>
  <si>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</si>
  <si>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</si>
  <si>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</si>
  <si>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</si>
  <si>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</si>
  <si>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</si>
  <si>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CCM 37 CVUAS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</si>
  <si>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</si>
  <si>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</si>
  <si>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</si>
  <si>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</si>
  <si>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</si>
  <si>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</si>
  <si>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</si>
  <si>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</si>
  <si>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</si>
  <si>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</si>
  <si>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</si>
  <si>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</si>
  <si>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</si>
  <si>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</si>
  <si>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</si>
  <si>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</si>
  <si>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</si>
  <si>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</si>
  <si>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</si>
  <si>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</si>
  <si>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</si>
  <si>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</si>
  <si>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</si>
  <si>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</si>
  <si>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</si>
  <si>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</si>
  <si>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</si>
  <si>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</si>
  <si>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</si>
  <si>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</si>
  <si>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</si>
  <si>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</si>
  <si>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9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</si>
  <si>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</si>
  <si>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</si>
  <si>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</si>
  <si>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</si>
  <si>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</si>
  <si>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</si>
  <si>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</si>
  <si>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CVUAS 2582,2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</si>
  <si>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</si>
  <si>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</si>
  <si>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</si>
  <si>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</si>
  <si>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</si>
  <si>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</si>
  <si>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</si>
  <si>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</si>
  <si>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</si>
  <si>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</si>
  <si>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</si>
  <si>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</si>
  <si>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</si>
  <si>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</si>
  <si>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</si>
  <si>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</si>
  <si>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</si>
  <si>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</si>
  <si>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</si>
  <si>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</si>
  <si>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Salibacillus</t>
  </si>
  <si>
    <t>salarius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</si>
  <si>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</si>
  <si>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</si>
  <si>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</si>
  <si>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</si>
  <si>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</si>
  <si>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</si>
  <si>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</si>
  <si>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</si>
  <si>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</si>
  <si>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</si>
  <si>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</si>
  <si>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</si>
  <si>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</si>
  <si>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</si>
  <si>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</si>
  <si>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CVUAS 3616,2</t>
  </si>
  <si>
    <t>CVUAS 71,2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</si>
  <si>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</si>
  <si>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</si>
  <si>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</si>
  <si>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</si>
  <si>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</si>
  <si>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</si>
  <si>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</si>
  <si>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</si>
  <si>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</si>
  <si>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</si>
  <si>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</si>
  <si>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</si>
  <si>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</si>
  <si>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</si>
  <si>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</si>
  <si>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</si>
  <si>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</si>
  <si>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CVUAS 7192,2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</si>
  <si>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</si>
  <si>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</si>
  <si>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</si>
  <si>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</si>
  <si>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</si>
  <si>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</si>
  <si>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sp[2]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</si>
  <si>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</si>
  <si>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</si>
  <si>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</si>
  <si>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</si>
  <si>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</si>
  <si>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</si>
  <si>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</si>
  <si>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</si>
  <si>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</si>
  <si>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</si>
  <si>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</si>
  <si>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</si>
  <si>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</si>
  <si>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</si>
  <si>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</si>
  <si>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</si>
  <si>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</si>
  <si>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</si>
  <si>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</si>
  <si>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CVFR L innoc 1</t>
  </si>
  <si>
    <t>12/13/2012 11:57:29</t>
  </si>
  <si>
    <t>innocua</t>
  </si>
  <si>
    <t>CVFR L innoc 5</t>
  </si>
  <si>
    <t>1/27/2016 09:19:04</t>
  </si>
  <si>
    <t>BfR-LI-08460</t>
  </si>
  <si>
    <t>3; NGS</t>
  </si>
  <si>
    <t>monocytogenes</t>
  </si>
  <si>
    <t>BfR-LI-08797</t>
  </si>
  <si>
    <t>2; PCR with species-specific targets according to Bubert et al 1999</t>
  </si>
  <si>
    <t>BfR-LI-09619</t>
  </si>
  <si>
    <t>BfR-LI-10629</t>
  </si>
  <si>
    <t>BfR-LI-10819</t>
  </si>
  <si>
    <t>BfR-LI-10884</t>
  </si>
  <si>
    <t>BfR-LI-05748</t>
  </si>
  <si>
    <t>BfR-LI-04758</t>
  </si>
  <si>
    <t>BfR-LI-07221</t>
  </si>
  <si>
    <t>BfR-LI-09164</t>
  </si>
  <si>
    <t>BfR-LI-09332</t>
  </si>
  <si>
    <t>BfR-LI-01486</t>
  </si>
  <si>
    <t>BfR-LI-04330</t>
  </si>
  <si>
    <t>BfR-LI-06670</t>
  </si>
  <si>
    <t>3; NGS, RV EURL Typing 2019</t>
  </si>
  <si>
    <t>BfR-LI-07313</t>
  </si>
  <si>
    <t>BfR-LI-08162</t>
  </si>
  <si>
    <t>BfR-LI-08613</t>
  </si>
  <si>
    <t>BfR-LI-08750</t>
  </si>
  <si>
    <t>BfR-LI-09832</t>
  </si>
  <si>
    <t>BfR-LI-04800</t>
  </si>
  <si>
    <t>BfR L1480</t>
  </si>
  <si>
    <t>seeligeri</t>
  </si>
  <si>
    <t>BfR L1596</t>
  </si>
  <si>
    <t>BfR L1674</t>
  </si>
  <si>
    <t>BfR-LI-09881</t>
  </si>
  <si>
    <t>CVFR L seeli 1</t>
  </si>
  <si>
    <t>BfR-LI-06764</t>
  </si>
  <si>
    <t>welshimeri</t>
  </si>
  <si>
    <t>BfR-LI-07171</t>
  </si>
  <si>
    <t>BfR-LI-07534</t>
  </si>
  <si>
    <t>BfR-LI-07655</t>
  </si>
  <si>
    <t>BfR-LI-09641</t>
  </si>
  <si>
    <t>DSM 20171</t>
  </si>
  <si>
    <t>Brochothrix</t>
  </si>
  <si>
    <t>thermosphacta</t>
  </si>
  <si>
    <t>HS33 LVU07</t>
  </si>
  <si>
    <t>CVUAS 30365</t>
  </si>
  <si>
    <t>16.08.2017</t>
  </si>
  <si>
    <t>aquatica</t>
  </si>
  <si>
    <t>LAZBW-A2021-4759-1</t>
  </si>
  <si>
    <t>CVUAS 1470</t>
  </si>
  <si>
    <t>CVUAS 2686</t>
  </si>
  <si>
    <t>A11-3426</t>
  </si>
  <si>
    <t xml:space="preserve">3; isolate of species description [0002]; sequenced  </t>
  </si>
  <si>
    <t>fleischmannii</t>
  </si>
  <si>
    <t>DSM 24998</t>
  </si>
  <si>
    <t>3; type strain [0002]</t>
  </si>
  <si>
    <t>LU2006-2</t>
  </si>
  <si>
    <t>LU2006-3</t>
  </si>
  <si>
    <t>CIP 105447</t>
  </si>
  <si>
    <t>grayi</t>
  </si>
  <si>
    <t>DSM 20596</t>
  </si>
  <si>
    <t>3; offizielle Stammsammlung</t>
  </si>
  <si>
    <t>CVUAS 37657</t>
  </si>
  <si>
    <t>DSM 20649</t>
  </si>
  <si>
    <t>CVUAS 10132,2</t>
  </si>
  <si>
    <t>3; 16S Sequenz</t>
  </si>
  <si>
    <t>CVUAS 1411,2</t>
  </si>
  <si>
    <t>CVUAS 2426,2</t>
  </si>
  <si>
    <t>CVUAS 8164,2</t>
  </si>
  <si>
    <t>CVUAS 8492,3</t>
  </si>
  <si>
    <t>CVUAS 9571</t>
  </si>
  <si>
    <t>CVUAS 9587</t>
  </si>
  <si>
    <t>CVUAS 9607</t>
  </si>
  <si>
    <t>CVUAS 3021</t>
  </si>
  <si>
    <t>CVUAS 5832</t>
  </si>
  <si>
    <t>CVUAS 9736</t>
  </si>
  <si>
    <t>CVUAS 7072</t>
  </si>
  <si>
    <t>CVUAS 3020</t>
  </si>
  <si>
    <t>CVUAS 8334</t>
  </si>
  <si>
    <t>CVUAS 8347</t>
  </si>
  <si>
    <t>CVUAS 8569</t>
  </si>
  <si>
    <t>DSM 23813</t>
  </si>
  <si>
    <t>marthii</t>
  </si>
  <si>
    <t>CVUAS 5909 sir</t>
  </si>
  <si>
    <t>4; NRL BfR</t>
  </si>
  <si>
    <t>CVUAS 11239</t>
  </si>
  <si>
    <t>3; spez. PCR Lis monocytogenes POS</t>
  </si>
  <si>
    <t>CVUAS 11255</t>
  </si>
  <si>
    <t>CVUAS 3052,2</t>
  </si>
  <si>
    <t>2; Rapid-L Mono pos</t>
  </si>
  <si>
    <t>CVUAS 3054,2</t>
  </si>
  <si>
    <t>CVUAS 33747,2 sir</t>
  </si>
  <si>
    <t>CVUAS 33747,2 LT</t>
  </si>
  <si>
    <t>BfR L2031</t>
  </si>
  <si>
    <t>CVUAS 11483</t>
  </si>
  <si>
    <t>CVUAS 10338</t>
  </si>
  <si>
    <t>3; NRL BfR</t>
  </si>
  <si>
    <t>CVUAS 3825,2</t>
  </si>
  <si>
    <t>CVUAS 8895,2</t>
  </si>
  <si>
    <t>CVUAS 3812,2</t>
  </si>
  <si>
    <t>CVUAS 6311,2</t>
  </si>
  <si>
    <t>CVUAS 6477,2</t>
  </si>
  <si>
    <t>CVUAS 7852,2</t>
  </si>
  <si>
    <t>CVUAS 6702,2</t>
  </si>
  <si>
    <t>CVUAS 5843,2</t>
  </si>
  <si>
    <t>4; 16S</t>
  </si>
  <si>
    <t>CVUAS 32873</t>
  </si>
  <si>
    <t>3; confirmed by certified method + FT-IR</t>
  </si>
  <si>
    <t>CVUAS 4819</t>
  </si>
  <si>
    <t>CVUAS 6293</t>
  </si>
  <si>
    <t>CVUAS 6458,2</t>
  </si>
  <si>
    <t>CVUAS 951</t>
  </si>
  <si>
    <t>CVUAS 9510</t>
  </si>
  <si>
    <t>CVUAS 2835</t>
  </si>
  <si>
    <t>CVUAS 33361</t>
  </si>
  <si>
    <t>CVUAS 36331</t>
  </si>
  <si>
    <t>CVUAS 8342</t>
  </si>
  <si>
    <t>BfR-LI-07679</t>
  </si>
  <si>
    <t>CVUAS 9673</t>
  </si>
  <si>
    <t>CVUAS 9674</t>
  </si>
  <si>
    <t>CVUAS 1840,2</t>
  </si>
  <si>
    <t>CVUAS 5996,2</t>
  </si>
  <si>
    <t>CVUAS 9363,2</t>
  </si>
  <si>
    <t>CVUAS 9364,2</t>
  </si>
  <si>
    <t>03UNIGI 169s</t>
  </si>
  <si>
    <t>CVUAS 4004,2</t>
  </si>
  <si>
    <t>CVUAS 8069</t>
  </si>
  <si>
    <t>CVUAS 8070</t>
  </si>
  <si>
    <t>CVUAS 8071</t>
  </si>
  <si>
    <t>CVUAS 1843</t>
  </si>
  <si>
    <t>CVUAS 1844</t>
  </si>
  <si>
    <t>CVUAS 2873</t>
  </si>
  <si>
    <t>CVUAS 2912</t>
  </si>
  <si>
    <t>CVUAS 3376,2</t>
  </si>
  <si>
    <t>CVUAS 7271,2</t>
  </si>
  <si>
    <t>CVUAS 7362,2</t>
  </si>
  <si>
    <t>CVUAS 7524</t>
  </si>
  <si>
    <t>CVUAS 872,2</t>
  </si>
  <si>
    <t>CVUAS 873,2</t>
  </si>
  <si>
    <t>CVUAS 240,2</t>
  </si>
  <si>
    <t>CVUAS 241,2</t>
  </si>
  <si>
    <t>CVUAS 3269,2</t>
  </si>
  <si>
    <t>CVUAS 3270,2</t>
  </si>
  <si>
    <t>CVUAS 7712</t>
  </si>
  <si>
    <t>10BfR L0560</t>
  </si>
  <si>
    <t>10BfR L0923</t>
  </si>
  <si>
    <t>10BfR L1251</t>
  </si>
  <si>
    <t>CVUAS 4682</t>
  </si>
  <si>
    <t>DSM 20600</t>
  </si>
  <si>
    <t>NCTC 5105</t>
  </si>
  <si>
    <t>10BfR L0362</t>
  </si>
  <si>
    <t>10BfR L0524</t>
  </si>
  <si>
    <t>10BfR L0873</t>
  </si>
  <si>
    <t>CVUAS 8646</t>
  </si>
  <si>
    <t>CVUAS 5798</t>
  </si>
  <si>
    <t>CLIP 70676</t>
  </si>
  <si>
    <t>10BfR L0210</t>
  </si>
  <si>
    <t>SLCC 2479</t>
  </si>
  <si>
    <t>CVUAS 6122</t>
  </si>
  <si>
    <t>10BfR L0211</t>
  </si>
  <si>
    <t>10BfR L0286</t>
  </si>
  <si>
    <t>CVUAS 2872</t>
  </si>
  <si>
    <t>CVUAS 2884</t>
  </si>
  <si>
    <t>CVUAS 2915</t>
  </si>
  <si>
    <t>CVUAS 2990</t>
  </si>
  <si>
    <t>CVUAS 5909 LT</t>
  </si>
  <si>
    <t>CVUAS 7364,2</t>
  </si>
  <si>
    <t>CVUAS 7365,2</t>
  </si>
  <si>
    <t>CVUAS 7366,2</t>
  </si>
  <si>
    <t>LGA 2018000130</t>
  </si>
  <si>
    <t>3; WGS-type (RKI)</t>
  </si>
  <si>
    <t>CVUAS 33416</t>
  </si>
  <si>
    <t>newyorkensis</t>
  </si>
  <si>
    <t>CVUAS 36192</t>
  </si>
  <si>
    <t>DSM 22097</t>
  </si>
  <si>
    <t>rocourtiae</t>
  </si>
  <si>
    <t>CVUAS 37889</t>
  </si>
  <si>
    <t>CVUAS 10810,2</t>
  </si>
  <si>
    <t>CVUAS 2046</t>
  </si>
  <si>
    <t>CVUAS 3045</t>
  </si>
  <si>
    <t>CVUAS 4862,3</t>
  </si>
  <si>
    <t>CVUAS 6127</t>
  </si>
  <si>
    <t>CVUAS 7095,2</t>
  </si>
  <si>
    <t>CVUAS 1790</t>
  </si>
  <si>
    <t>CVUAS 2045</t>
  </si>
  <si>
    <t>CVUAS 3018</t>
  </si>
  <si>
    <t>CVUAS 3832,2</t>
  </si>
  <si>
    <t>CVUAS 8884</t>
  </si>
  <si>
    <t>CVUAS 1876,2</t>
  </si>
  <si>
    <t>CVUAS 3044</t>
  </si>
  <si>
    <t>CVUAS 2763</t>
  </si>
  <si>
    <t>CVUAS 9353</t>
  </si>
  <si>
    <t>CVUAS 31185</t>
  </si>
  <si>
    <t>CVUAS 2487.4</t>
  </si>
  <si>
    <t>sp-CVUAS</t>
  </si>
  <si>
    <t>sp-CVUAS-2487.4</t>
  </si>
  <si>
    <t>CVUAS 2412,3</t>
  </si>
  <si>
    <t>CVUAS 2563,2</t>
  </si>
  <si>
    <t>CVUAS 8259,2</t>
  </si>
  <si>
    <t>CVUAS 2538</t>
  </si>
  <si>
    <t>CVUAS 2830</t>
  </si>
  <si>
    <t>CVUAS 4110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</si>
  <si>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</si>
  <si>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</si>
  <si>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</si>
  <si>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</si>
  <si>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</si>
  <si>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</si>
  <si>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</si>
  <si>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</si>
  <si>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</si>
  <si>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</si>
  <si>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</si>
  <si>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</si>
  <si>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</si>
  <si>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</si>
  <si>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</si>
  <si>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</si>
  <si>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</si>
  <si>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</si>
  <si>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</si>
  <si>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</si>
  <si>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</si>
  <si>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</si>
  <si>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</si>
  <si>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</si>
  <si>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</si>
  <si>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</si>
  <si>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</si>
  <si>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</si>
  <si>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</si>
  <si>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</si>
  <si>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</si>
  <si>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</si>
  <si>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</si>
  <si>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</si>
  <si>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</si>
  <si>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</si>
  <si>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</si>
  <si>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</si>
  <si>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</si>
  <si>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</si>
  <si>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</si>
  <si>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</si>
  <si>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</si>
  <si>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</si>
  <si>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</si>
  <si>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</si>
  <si>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</si>
  <si>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</si>
  <si>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</si>
  <si>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</si>
  <si>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</si>
  <si>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</si>
  <si>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</si>
  <si>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</si>
  <si>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</si>
  <si>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</si>
  <si>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</si>
  <si>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</si>
  <si>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</si>
  <si>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</si>
  <si>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</si>
  <si>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</si>
  <si>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</si>
  <si>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</si>
  <si>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</si>
  <si>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</si>
  <si>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</si>
  <si>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</si>
  <si>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</si>
  <si>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</si>
  <si>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</si>
  <si>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9937.2 EFex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</si>
  <si>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</si>
  <si>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</si>
  <si>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</si>
  <si>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</si>
  <si>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</si>
  <si>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</si>
  <si>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</si>
  <si>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</si>
  <si>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</si>
  <si>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</si>
  <si>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</si>
  <si>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</si>
  <si>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</si>
  <si>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</si>
  <si>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</si>
  <si>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</si>
  <si>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</si>
  <si>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</si>
  <si>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</si>
  <si>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</si>
  <si>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</si>
  <si>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</si>
  <si>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</si>
  <si>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</si>
  <si>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</si>
  <si>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</si>
  <si>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</si>
  <si>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</si>
  <si>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</si>
  <si>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</si>
  <si>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</si>
  <si>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</si>
  <si>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</si>
  <si>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</si>
  <si>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</si>
  <si>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</si>
  <si>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</si>
  <si>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</si>
  <si>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</si>
  <si>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</si>
  <si>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</si>
  <si>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</si>
  <si>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</si>
  <si>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</si>
  <si>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</si>
  <si>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</si>
  <si>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</si>
  <si>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</si>
  <si>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</si>
  <si>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</si>
  <si>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</si>
  <si>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</si>
  <si>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</si>
  <si>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</si>
  <si>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</si>
  <si>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</si>
  <si>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</si>
  <si>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</si>
  <si>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</si>
  <si>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</si>
  <si>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</si>
  <si>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</si>
  <si>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</si>
  <si>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</si>
  <si>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</si>
  <si>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</si>
  <si>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</si>
  <si>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</si>
  <si>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</si>
  <si>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</si>
  <si>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</si>
  <si>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</si>
  <si>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</si>
  <si>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</si>
  <si>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</si>
  <si>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</si>
  <si>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</si>
  <si>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</si>
  <si>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</si>
  <si>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</si>
  <si>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</si>
  <si>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2017-4101-008269_DT</t>
  </si>
  <si>
    <t>2; Biochemistry</t>
  </si>
  <si>
    <t>2018-4101-001305-003_DT</t>
  </si>
  <si>
    <t>2018-4101-001376_DT</t>
  </si>
  <si>
    <t>2018-4101-002922-005_DT</t>
  </si>
  <si>
    <t>2018-4101-003040_DT</t>
  </si>
  <si>
    <t>2018-4104-000006_DT</t>
  </si>
  <si>
    <t>3321-2017-000527_DT</t>
  </si>
  <si>
    <t>4201-2017-002411_DT</t>
  </si>
  <si>
    <t>3; confirmed by NRL BfR</t>
  </si>
  <si>
    <t>4201-2017-003006_DT</t>
  </si>
  <si>
    <t>4201-2017-004220_DT</t>
  </si>
  <si>
    <t>4201-2017-004348_DT</t>
  </si>
  <si>
    <t>4201-2018-001040_DT</t>
  </si>
  <si>
    <t>4201-2018-001081_DT</t>
  </si>
  <si>
    <t>4201-2018-001446_DT</t>
  </si>
  <si>
    <t>ATCC 29213 RKI</t>
  </si>
  <si>
    <t>WDCM 00131_DT</t>
  </si>
  <si>
    <t>AGES 001</t>
  </si>
  <si>
    <t>DSM 20231 CASO</t>
  </si>
  <si>
    <t>DSM 20231 TSA</t>
  </si>
  <si>
    <t>ATCC 29213 CVUAS</t>
  </si>
  <si>
    <t>C3658-06 LVU 06</t>
  </si>
  <si>
    <t>COL</t>
  </si>
  <si>
    <t>CVUAS 10197,2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</si>
  <si>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</si>
  <si>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</si>
  <si>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</si>
  <si>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</si>
  <si>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</si>
  <si>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</si>
  <si>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</si>
  <si>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</si>
  <si>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</si>
  <si>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</si>
  <si>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</si>
  <si>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</si>
  <si>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</si>
  <si>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</si>
  <si>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</si>
  <si>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</si>
  <si>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</si>
  <si>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</si>
  <si>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</si>
  <si>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</si>
  <si>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</si>
  <si>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</si>
  <si>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CVUAS 3452,2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</si>
  <si>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</si>
  <si>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</si>
  <si>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</si>
  <si>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</si>
  <si>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</si>
  <si>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</si>
  <si>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</si>
  <si>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</si>
  <si>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</si>
  <si>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</si>
  <si>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</si>
  <si>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</si>
  <si>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</si>
  <si>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</si>
  <si>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</si>
  <si>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</si>
  <si>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</si>
  <si>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</si>
  <si>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</si>
  <si>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</si>
  <si>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</si>
  <si>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</si>
  <si>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</si>
  <si>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</si>
  <si>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</si>
  <si>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</si>
  <si>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</si>
  <si>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</si>
  <si>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</si>
  <si>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</si>
  <si>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</si>
  <si>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</si>
  <si>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</si>
  <si>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</si>
  <si>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</si>
  <si>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</si>
  <si>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</si>
  <si>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</si>
  <si>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</si>
  <si>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</si>
  <si>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</si>
  <si>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</si>
  <si>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</si>
  <si>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</si>
  <si>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</si>
  <si>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</si>
  <si>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</si>
  <si>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</si>
  <si>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</si>
  <si>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</si>
  <si>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</si>
  <si>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</si>
  <si>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</si>
  <si>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</si>
  <si>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</si>
  <si>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</si>
  <si>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</si>
  <si>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</si>
  <si>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</si>
  <si>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</si>
  <si>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</si>
  <si>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</si>
  <si>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</si>
  <si>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</si>
  <si>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</si>
  <si>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</si>
  <si>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</si>
  <si>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</si>
  <si>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</si>
  <si>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</si>
  <si>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</si>
  <si>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</si>
  <si>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</si>
  <si>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</si>
  <si>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</si>
  <si>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Paeniglutamicibacter</t>
  </si>
  <si>
    <t>gangotriensis</t>
  </si>
  <si>
    <t>x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</si>
  <si>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</si>
  <si>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</si>
  <si>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</si>
  <si>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</si>
  <si>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</si>
  <si>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</si>
  <si>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</si>
  <si>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</si>
  <si>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</si>
  <si>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</si>
  <si>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</si>
  <si>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</si>
  <si>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</si>
  <si>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</si>
  <si>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</si>
  <si>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</si>
  <si>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</si>
  <si>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</si>
  <si>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</si>
  <si>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DSM 20674 T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</si>
  <si>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</si>
  <si>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</si>
  <si>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</si>
  <si>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</si>
  <si>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</si>
  <si>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</si>
  <si>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</si>
  <si>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</si>
  <si>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</si>
  <si>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</si>
  <si>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</si>
  <si>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</si>
  <si>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</si>
  <si>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</si>
  <si>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</si>
  <si>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</si>
  <si>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</si>
  <si>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</si>
  <si>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</si>
  <si>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</si>
  <si>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</si>
  <si>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</si>
  <si>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</si>
  <si>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</si>
  <si>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</si>
  <si>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</si>
  <si>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</si>
  <si>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</si>
  <si>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</si>
  <si>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</si>
  <si>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</si>
  <si>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</si>
  <si>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</si>
  <si>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CVUAS 789,2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</si>
  <si>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</si>
  <si>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</si>
  <si>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</si>
  <si>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</si>
  <si>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</si>
  <si>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</si>
  <si>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</si>
  <si>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</si>
  <si>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</si>
  <si>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</si>
  <si>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</si>
  <si>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</si>
  <si>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</si>
  <si>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</si>
  <si>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</si>
  <si>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</si>
  <si>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</si>
  <si>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</si>
  <si>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</si>
  <si>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</si>
  <si>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</si>
  <si>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</si>
  <si>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</si>
  <si>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</si>
  <si>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</si>
  <si>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</si>
  <si>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</si>
  <si>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</si>
  <si>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</si>
  <si>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</si>
  <si>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</si>
  <si>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</si>
  <si>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</si>
  <si>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</si>
  <si>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</si>
  <si>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</si>
  <si>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</si>
  <si>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</si>
  <si>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kloosii</t>
  </si>
  <si>
    <t>A 436</t>
  </si>
  <si>
    <t>A 446</t>
  </si>
  <si>
    <t>coa045</t>
  </si>
  <si>
    <t>CVUAS 503,2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</si>
  <si>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</si>
  <si>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</si>
  <si>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</si>
  <si>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</si>
  <si>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</si>
  <si>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</si>
  <si>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</si>
  <si>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</si>
  <si>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</si>
  <si>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</si>
  <si>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</si>
  <si>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</si>
  <si>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</si>
  <si>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</si>
  <si>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</si>
  <si>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</si>
  <si>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</si>
  <si>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CVUAS 2439,2</t>
  </si>
  <si>
    <t>succinus</t>
  </si>
  <si>
    <t>CVUAS 761,2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</si>
  <si>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</si>
  <si>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</si>
  <si>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</si>
  <si>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</si>
  <si>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</si>
  <si>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</si>
  <si>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</si>
  <si>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</si>
  <si>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</si>
  <si>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</si>
  <si>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</si>
  <si>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</si>
  <si>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</si>
  <si>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</si>
  <si>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</si>
  <si>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</si>
  <si>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</si>
  <si>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</si>
  <si>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</si>
  <si>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</si>
  <si>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</si>
  <si>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</si>
  <si>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</si>
  <si>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</si>
  <si>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</si>
  <si>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</si>
  <si>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</si>
  <si>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</si>
  <si>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</si>
  <si>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</si>
  <si>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</si>
  <si>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</si>
  <si>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</si>
  <si>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</si>
  <si>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CVUAS 2442,2</t>
  </si>
  <si>
    <t>Carnobacterium</t>
  </si>
  <si>
    <t>divergens</t>
  </si>
  <si>
    <t>CVUAS 30407</t>
  </si>
  <si>
    <t>CVUAS 6273</t>
  </si>
  <si>
    <t>maltaromaticum</t>
  </si>
  <si>
    <t>CVUAS 1519,3</t>
  </si>
  <si>
    <t>Granulicatella</t>
  </si>
  <si>
    <t>adiacens</t>
  </si>
  <si>
    <t>CVUAS 2616</t>
  </si>
  <si>
    <t>Marinilactibacillus</t>
  </si>
  <si>
    <t>sp-CVUAS-2616</t>
  </si>
  <si>
    <t>CVUAS 8980,3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</si>
  <si>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</si>
  <si>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</si>
  <si>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</si>
  <si>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</si>
  <si>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</si>
  <si>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</si>
  <si>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</si>
  <si>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</si>
  <si>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</si>
  <si>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</si>
  <si>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</si>
  <si>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</si>
  <si>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</si>
  <si>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</si>
  <si>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</si>
  <si>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</si>
  <si>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</si>
  <si>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</si>
  <si>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</si>
  <si>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</si>
  <si>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</si>
  <si>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</si>
  <si>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</si>
  <si>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</si>
  <si>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</si>
  <si>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</si>
  <si>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</si>
  <si>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</si>
  <si>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CVUAS 1549,2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</si>
  <si>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</si>
  <si>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</si>
  <si>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</si>
  <si>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</si>
  <si>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</si>
  <si>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</si>
  <si>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</si>
  <si>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</si>
  <si>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</si>
  <si>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CVUAS 32277,2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</si>
  <si>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</si>
  <si>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</si>
  <si>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</si>
  <si>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</si>
  <si>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</si>
  <si>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</si>
  <si>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</si>
  <si>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</si>
  <si>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</si>
  <si>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</si>
  <si>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</si>
  <si>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</si>
  <si>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</si>
  <si>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</si>
  <si>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</si>
  <si>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</si>
  <si>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</si>
  <si>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</si>
  <si>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</si>
  <si>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</si>
  <si>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</si>
  <si>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</si>
  <si>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</si>
  <si>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</si>
  <si>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</si>
  <si>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</si>
  <si>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</si>
  <si>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</si>
  <si>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</si>
  <si>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</si>
  <si>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</si>
  <si>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</si>
  <si>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</si>
  <si>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</si>
  <si>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</si>
  <si>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</si>
  <si>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</si>
  <si>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</si>
  <si>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</si>
  <si>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</si>
  <si>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20558</t>
  </si>
  <si>
    <t>DSM 20646</t>
  </si>
  <si>
    <t>DSM 15349</t>
  </si>
  <si>
    <t>DSM 16831</t>
  </si>
  <si>
    <t>DSM 15879</t>
  </si>
  <si>
    <t>DSM 15351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</si>
  <si>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</si>
  <si>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</si>
  <si>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</si>
  <si>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</si>
  <si>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</si>
  <si>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</si>
  <si>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</si>
  <si>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</si>
  <si>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</si>
  <si>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</si>
  <si>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</si>
  <si>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</si>
  <si>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</si>
  <si>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</si>
  <si>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</si>
  <si>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</si>
  <si>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</si>
  <si>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</si>
  <si>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</si>
  <si>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</si>
  <si>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</si>
  <si>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</si>
  <si>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</si>
  <si>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</si>
  <si>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</si>
  <si>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</si>
  <si>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</si>
  <si>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</si>
  <si>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</si>
  <si>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</si>
  <si>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</si>
  <si>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</si>
  <si>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</si>
  <si>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</si>
  <si>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</si>
  <si>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</si>
  <si>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</si>
  <si>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</si>
  <si>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</si>
  <si>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</si>
  <si>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</si>
  <si>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</si>
  <si>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</si>
  <si>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</si>
  <si>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</si>
  <si>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</si>
  <si>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</si>
  <si>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</si>
  <si>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</si>
  <si>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</si>
  <si>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</si>
  <si>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</si>
  <si>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</si>
  <si>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</si>
  <si>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</si>
  <si>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</si>
  <si>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</si>
  <si>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</si>
  <si>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</si>
  <si>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</si>
  <si>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</si>
  <si>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</si>
  <si>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</si>
  <si>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20567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</si>
  <si>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</si>
  <si>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</si>
  <si>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</si>
  <si>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</si>
  <si>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</si>
  <si>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</si>
  <si>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</si>
  <si>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</si>
  <si>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</si>
  <si>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</si>
  <si>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</si>
  <si>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</si>
  <si>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DSM 6784</t>
  </si>
  <si>
    <t>LHL Mi-845-17</t>
  </si>
  <si>
    <t>DSM 17536</t>
  </si>
  <si>
    <t>CVUAS 32462,2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</si>
  <si>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</si>
  <si>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</si>
  <si>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</si>
  <si>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</si>
  <si>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</si>
  <si>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</si>
  <si>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</si>
  <si>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</si>
  <si>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</si>
  <si>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</si>
  <si>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</si>
  <si>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</si>
  <si>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</si>
  <si>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</si>
  <si>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</si>
  <si>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</si>
  <si>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</si>
  <si>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</si>
  <si>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</si>
  <si>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</si>
  <si>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</si>
  <si>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</si>
  <si>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</si>
  <si>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CVUAS 849,2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</si>
  <si>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</si>
  <si>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</si>
  <si>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</si>
  <si>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</si>
  <si>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</si>
  <si>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</si>
  <si>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</si>
  <si>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</si>
  <si>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</si>
  <si>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</si>
  <si>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</si>
  <si>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</si>
  <si>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</si>
  <si>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</si>
  <si>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</si>
  <si>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</si>
  <si>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</si>
  <si>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</si>
  <si>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</si>
  <si>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</si>
  <si>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</si>
  <si>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</si>
  <si>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</si>
  <si>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</si>
  <si>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</si>
  <si>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</si>
  <si>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</si>
  <si>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</si>
  <si>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</si>
  <si>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</si>
  <si>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</si>
  <si>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</si>
  <si>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</si>
  <si>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</si>
  <si>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</si>
  <si>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</si>
  <si>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</si>
  <si>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</si>
  <si>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</si>
  <si>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</si>
  <si>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</si>
  <si>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</si>
  <si>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</si>
  <si>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</si>
  <si>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</si>
  <si>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</si>
  <si>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</si>
  <si>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Rhizorhabdus</t>
  </si>
  <si>
    <t>wittichii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</si>
  <si>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</si>
  <si>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</si>
  <si>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</si>
  <si>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</si>
  <si>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</si>
  <si>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</si>
  <si>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</si>
  <si>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</si>
  <si>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</si>
  <si>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</si>
  <si>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</si>
  <si>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</si>
  <si>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</si>
  <si>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</si>
  <si>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</si>
  <si>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</si>
  <si>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</si>
  <si>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</si>
  <si>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</si>
  <si>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paraplantarum</t>
  </si>
  <si>
    <t>MSK.4.13</t>
  </si>
  <si>
    <t>2; data not listed [0207]</t>
  </si>
  <si>
    <t>DSM 26115</t>
  </si>
  <si>
    <t>pseudococcoides</t>
  </si>
  <si>
    <t>Acinetobacter</t>
  </si>
  <si>
    <t>tjernbergiae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</si>
  <si>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</si>
  <si>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</si>
  <si>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</si>
  <si>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</si>
  <si>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</si>
  <si>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</si>
  <si>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</si>
  <si>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</si>
  <si>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</si>
  <si>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</si>
  <si>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</si>
  <si>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thermotolerans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</si>
  <si>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</si>
  <si>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</si>
  <si>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</si>
  <si>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</si>
  <si>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</si>
  <si>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</si>
  <si>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</si>
  <si>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</si>
  <si>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</si>
  <si>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</si>
  <si>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</si>
  <si>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</si>
  <si>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</si>
  <si>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</si>
  <si>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</si>
  <si>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</si>
  <si>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</si>
  <si>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</si>
  <si>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</si>
  <si>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</si>
  <si>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</si>
  <si>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</si>
  <si>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</si>
  <si>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</si>
  <si>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</si>
  <si>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</si>
  <si>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</si>
  <si>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</si>
  <si>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</si>
  <si>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</si>
  <si>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</si>
  <si>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</si>
  <si>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</si>
  <si>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</si>
  <si>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</si>
  <si>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</si>
  <si>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</si>
  <si>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</si>
  <si>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</si>
  <si>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</si>
  <si>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</si>
  <si>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</si>
  <si>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</si>
  <si>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</si>
  <si>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</si>
  <si>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</si>
  <si>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longum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</si>
  <si>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</si>
  <si>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</si>
  <si>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</si>
  <si>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</si>
  <si>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</si>
  <si>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</si>
  <si>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</si>
  <si>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</si>
  <si>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</si>
  <si>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</si>
  <si>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</si>
  <si>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</si>
  <si>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</si>
  <si>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</si>
  <si>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</si>
  <si>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</si>
  <si>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</si>
  <si>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</si>
  <si>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</si>
  <si>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</si>
  <si>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</si>
  <si>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</si>
  <si>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</si>
  <si>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</si>
  <si>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</si>
  <si>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</si>
  <si>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</si>
  <si>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</si>
  <si>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</si>
  <si>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</si>
  <si>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</si>
  <si>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</si>
  <si>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</si>
  <si>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</si>
  <si>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</si>
  <si>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</si>
  <si>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</si>
  <si>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CVUAS 433,2</t>
  </si>
  <si>
    <t>DSM 21504</t>
  </si>
  <si>
    <t>CVUAS 32321</t>
  </si>
  <si>
    <t>sp-CVUAS-32321</t>
  </si>
  <si>
    <t>sueciensis</t>
  </si>
  <si>
    <t>CVUAS 692,2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</si>
  <si>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</si>
  <si>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</si>
  <si>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</si>
  <si>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</si>
  <si>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</si>
  <si>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</si>
  <si>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</si>
  <si>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</si>
  <si>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</si>
  <si>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</si>
  <si>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</si>
  <si>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</si>
  <si>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</si>
  <si>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</si>
  <si>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</si>
  <si>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185-U1-6 LT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</si>
  <si>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</si>
  <si>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</si>
  <si>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</si>
  <si>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</si>
  <si>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</si>
  <si>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</si>
  <si>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</si>
  <si>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</si>
  <si>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</si>
  <si>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</si>
  <si>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</si>
  <si>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</si>
  <si>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</si>
  <si>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</si>
  <si>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4217,2</t>
  </si>
  <si>
    <t>CVUAS 31758</t>
  </si>
  <si>
    <t>piscis</t>
  </si>
  <si>
    <t>CVUAS 32762</t>
  </si>
  <si>
    <t>CVUAS 5323.2</t>
  </si>
  <si>
    <t>psychoterrae</t>
  </si>
  <si>
    <t>hydatis</t>
  </si>
  <si>
    <t>CVUAS 11550,4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</si>
  <si>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</si>
  <si>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</si>
  <si>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</si>
  <si>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</si>
  <si>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</si>
  <si>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</si>
  <si>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</si>
  <si>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</si>
  <si>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</si>
  <si>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</si>
  <si>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</si>
  <si>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</si>
  <si>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</si>
  <si>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CVUAS 4216,2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</si>
  <si>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</si>
  <si>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</si>
  <si>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</si>
  <si>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</si>
  <si>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</si>
  <si>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</si>
  <si>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</si>
  <si>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</si>
  <si>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</si>
  <si>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</si>
  <si>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</si>
  <si>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</si>
  <si>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</si>
  <si>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</si>
  <si>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</si>
  <si>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</si>
  <si>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</si>
  <si>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CVUAS 2589,2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</si>
  <si>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</si>
  <si>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</si>
  <si>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</si>
  <si>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</si>
  <si>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</si>
  <si>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</si>
  <si>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</si>
  <si>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</si>
  <si>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</si>
  <si>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</si>
  <si>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plantarum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</si>
  <si>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</si>
  <si>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</si>
  <si>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</si>
  <si>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</si>
  <si>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</si>
  <si>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</si>
  <si>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</si>
  <si>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</si>
  <si>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</si>
  <si>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</si>
  <si>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</si>
  <si>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</si>
  <si>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</si>
  <si>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</si>
  <si>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</si>
  <si>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</si>
  <si>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</si>
  <si>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</si>
  <si>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</si>
  <si>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</si>
  <si>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</si>
  <si>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</si>
  <si>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</si>
  <si>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</si>
  <si>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</si>
  <si>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</si>
  <si>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</si>
  <si>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</si>
  <si>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</si>
  <si>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</si>
  <si>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</si>
  <si>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</si>
  <si>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</si>
  <si>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</si>
  <si>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</si>
  <si>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</si>
  <si>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</si>
  <si>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</si>
  <si>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</si>
  <si>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</si>
  <si>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</si>
  <si>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</si>
  <si>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</si>
  <si>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</si>
  <si>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</si>
  <si>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CVUAS 2280,3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</si>
  <si>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</si>
  <si>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</si>
  <si>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</si>
  <si>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</si>
  <si>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</si>
  <si>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</si>
  <si>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</si>
  <si>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</si>
  <si>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</si>
  <si>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</si>
  <si>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</si>
  <si>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</si>
  <si>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</si>
  <si>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</si>
  <si>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</si>
  <si>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</si>
  <si>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</si>
  <si>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</si>
  <si>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</si>
  <si>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</si>
  <si>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</si>
  <si>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</si>
  <si>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</si>
  <si>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</si>
  <si>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</si>
  <si>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</si>
  <si>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</si>
  <si>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</si>
  <si>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</si>
  <si>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</si>
  <si>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</si>
  <si>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</si>
  <si>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</si>
  <si>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</si>
  <si>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</si>
  <si>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</si>
  <si>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</si>
  <si>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</si>
  <si>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</si>
  <si>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</si>
  <si>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</si>
  <si>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</si>
  <si>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</si>
  <si>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</si>
  <si>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</si>
  <si>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</si>
  <si>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</si>
  <si>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</si>
  <si>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</si>
  <si>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</si>
  <si>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</si>
  <si>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</si>
  <si>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</si>
  <si>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</si>
  <si>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</si>
  <si>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</si>
  <si>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</si>
  <si>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</si>
  <si>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</si>
  <si>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</si>
  <si>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</si>
  <si>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</si>
  <si>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</si>
  <si>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</si>
  <si>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</si>
  <si>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</si>
  <si>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</si>
  <si>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</si>
  <si>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</si>
  <si>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</si>
  <si>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</si>
  <si>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</si>
  <si>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</si>
  <si>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</si>
  <si>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</si>
  <si>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</si>
  <si>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</si>
  <si>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</si>
  <si>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</si>
  <si>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</si>
  <si>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</si>
  <si>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</si>
  <si>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</si>
  <si>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</si>
  <si>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</si>
  <si>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</si>
  <si>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</si>
  <si>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</si>
  <si>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</si>
  <si>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</si>
  <si>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</si>
  <si>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</si>
  <si>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</si>
  <si>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</si>
  <si>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</si>
  <si>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</si>
  <si>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</si>
  <si>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</si>
  <si>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</si>
  <si>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</si>
  <si>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</si>
  <si>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</si>
  <si>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</si>
  <si>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</si>
  <si>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</si>
  <si>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</si>
  <si>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</si>
  <si>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</si>
  <si>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</si>
  <si>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</si>
  <si>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</si>
  <si>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</si>
  <si>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</si>
  <si>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</si>
  <si>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</si>
  <si>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</si>
  <si>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</si>
  <si>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</si>
  <si>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</si>
  <si>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</si>
  <si>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</si>
  <si>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</si>
  <si>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</si>
  <si>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</si>
  <si>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</si>
  <si>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</si>
  <si>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</si>
  <si>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</si>
  <si>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</si>
  <si>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</si>
  <si>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</si>
  <si>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</si>
  <si>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</si>
  <si>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</si>
  <si>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</si>
  <si>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</si>
  <si>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</si>
  <si>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</si>
  <si>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</si>
  <si>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</si>
  <si>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</si>
  <si>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3; type starin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</si>
  <si>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</si>
  <si>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</si>
  <si>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</si>
  <si>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</si>
  <si>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</si>
  <si>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</si>
  <si>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</si>
  <si>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</si>
  <si>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</si>
  <si>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</si>
  <si>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</si>
  <si>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</si>
  <si>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</si>
  <si>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</si>
  <si>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</si>
  <si>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</si>
  <si>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</si>
  <si>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</si>
  <si>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</si>
  <si>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</si>
  <si>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</si>
  <si>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</si>
  <si>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</si>
  <si>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</si>
  <si>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</si>
  <si>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</si>
  <si>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</si>
  <si>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</si>
  <si>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</si>
  <si>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</si>
  <si>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</si>
  <si>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</si>
  <si>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</si>
  <si>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</si>
  <si>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</si>
  <si>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</si>
  <si>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</si>
  <si>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</si>
  <si>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</si>
  <si>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</si>
  <si>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</si>
  <si>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</si>
  <si>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</si>
  <si>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</si>
  <si>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</si>
  <si>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</si>
  <si>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</si>
  <si>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</si>
  <si>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</si>
  <si>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</si>
  <si>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</si>
  <si>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</si>
  <si>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</si>
  <si>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</si>
  <si>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</si>
  <si>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</si>
  <si>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</si>
  <si>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</si>
  <si>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</si>
  <si>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</si>
  <si>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</si>
  <si>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</si>
  <si>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cepacia_Group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</si>
  <si>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</si>
  <si>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</si>
  <si>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</si>
  <si>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</si>
  <si>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</si>
  <si>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</si>
  <si>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</si>
  <si>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</si>
  <si>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</si>
  <si>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</si>
  <si>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</si>
  <si>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</si>
  <si>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</si>
  <si>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</si>
  <si>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</si>
  <si>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</si>
  <si>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</si>
  <si>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</si>
  <si>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turbans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</si>
  <si>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</si>
  <si>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</si>
  <si>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</si>
  <si>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</si>
  <si>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</si>
  <si>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</si>
  <si>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</si>
  <si>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</si>
  <si>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</si>
  <si>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</si>
  <si>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</si>
  <si>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</si>
  <si>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</si>
  <si>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</si>
  <si>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</si>
  <si>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</si>
  <si>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</si>
  <si>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</si>
  <si>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</si>
  <si>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</si>
  <si>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</si>
  <si>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</si>
  <si>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</si>
  <si>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</si>
  <si>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</si>
  <si>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</si>
  <si>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</si>
  <si>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</si>
  <si>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</si>
  <si>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</si>
  <si>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</si>
  <si>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</si>
  <si>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</si>
  <si>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</si>
  <si>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</si>
  <si>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</si>
  <si>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</si>
  <si>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</si>
  <si>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</si>
  <si>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</si>
  <si>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</si>
  <si>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</si>
  <si>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</si>
  <si>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</si>
  <si>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</si>
  <si>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</si>
  <si>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</si>
  <si>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</si>
  <si>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DSM 24713 EFex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</si>
  <si>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</si>
  <si>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</si>
  <si>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</si>
  <si>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</si>
  <si>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</si>
  <si>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</si>
  <si>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</si>
  <si>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</si>
  <si>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</si>
  <si>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</si>
  <si>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08-F17,2-2</t>
  </si>
  <si>
    <t>sp-CVUAS-2703,2</t>
  </si>
  <si>
    <t>sp-CVUAS-2703.2</t>
  </si>
  <si>
    <t>09-830-5-L</t>
  </si>
  <si>
    <t>CVUAS 6995,3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</si>
  <si>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</si>
  <si>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</si>
  <si>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</si>
  <si>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</si>
  <si>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</si>
  <si>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</si>
  <si>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</si>
  <si>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</si>
  <si>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</si>
  <si>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</si>
  <si>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</si>
  <si>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</si>
  <si>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</si>
  <si>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</si>
  <si>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</si>
  <si>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CVUAS 10067,2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</si>
  <si>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</si>
  <si>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</si>
  <si>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</si>
  <si>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</si>
  <si>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</si>
  <si>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</si>
  <si>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</si>
  <si>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</si>
  <si>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</si>
  <si>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</si>
  <si>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</si>
  <si>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CVUAS 5699,3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</si>
  <si>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</si>
  <si>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</si>
  <si>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</si>
  <si>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</si>
  <si>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</si>
  <si>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</si>
  <si>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</si>
  <si>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</si>
  <si>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</si>
  <si>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</si>
  <si>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</si>
  <si>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</si>
  <si>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</si>
  <si>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</si>
  <si>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</si>
  <si>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</si>
  <si>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</si>
  <si>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</si>
  <si>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</si>
  <si>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</si>
  <si>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</si>
  <si>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</si>
  <si>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</si>
  <si>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</si>
  <si>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</si>
  <si>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</si>
  <si>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</si>
  <si>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</si>
  <si>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4689</t>
  </si>
  <si>
    <t>DSM 5361</t>
  </si>
  <si>
    <t>CVUAS 6673,2</t>
  </si>
  <si>
    <t>CIP 103751</t>
  </si>
  <si>
    <t>ATCC 49943</t>
  </si>
  <si>
    <t>CVUAS 32778</t>
  </si>
  <si>
    <t>3; confirmed NRL Campylobacter BfR</t>
  </si>
  <si>
    <t>DSM 11375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</si>
  <si>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</si>
  <si>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</si>
  <si>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</si>
  <si>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</si>
  <si>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</si>
  <si>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</si>
  <si>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</si>
  <si>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</si>
  <si>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</si>
  <si>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</si>
  <si>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</si>
  <si>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</si>
  <si>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</si>
  <si>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</si>
  <si>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</si>
  <si>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</si>
  <si>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</si>
  <si>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</si>
  <si>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</si>
  <si>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</si>
  <si>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DSM 30187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</si>
  <si>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</si>
  <si>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</si>
  <si>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</si>
  <si>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</si>
  <si>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</si>
  <si>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</si>
  <si>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</si>
  <si>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</si>
  <si>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</si>
  <si>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</si>
  <si>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</si>
  <si>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</si>
  <si>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</si>
  <si>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</si>
  <si>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</si>
  <si>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CVUAS 8400,2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</si>
  <si>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</si>
  <si>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</si>
  <si>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</si>
  <si>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</si>
  <si>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</si>
  <si>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</si>
  <si>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</si>
  <si>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</si>
  <si>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</si>
  <si>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</si>
  <si>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DSM 7386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</si>
  <si>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</si>
  <si>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</si>
  <si>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</si>
  <si>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</si>
  <si>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</si>
  <si>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</si>
  <si>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</si>
  <si>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</si>
  <si>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</si>
  <si>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</si>
  <si>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</si>
  <si>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</si>
  <si>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</si>
  <si>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CVUAS 81,2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</si>
  <si>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</si>
  <si>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</si>
  <si>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</si>
  <si>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</si>
  <si>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</si>
  <si>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</si>
  <si>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</si>
  <si>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</si>
  <si>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18702 LALLF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</si>
  <si>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</si>
  <si>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</si>
  <si>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</si>
  <si>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</si>
  <si>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</si>
  <si>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</si>
  <si>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</si>
  <si>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</si>
  <si>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</si>
  <si>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</si>
  <si>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</si>
  <si>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</si>
  <si>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</si>
  <si>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</si>
  <si>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</si>
  <si>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</si>
  <si>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</si>
  <si>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</si>
  <si>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</si>
  <si>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</si>
  <si>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</si>
  <si>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</si>
  <si>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</si>
  <si>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</si>
  <si>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</si>
  <si>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</si>
  <si>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</si>
  <si>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</si>
  <si>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</si>
  <si>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</si>
  <si>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</si>
  <si>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</si>
  <si>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</si>
  <si>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</si>
  <si>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</si>
  <si>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</si>
  <si>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</si>
  <si>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</si>
  <si>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</si>
  <si>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>CVUAS 0500,2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</si>
  <si>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</si>
  <si>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</si>
  <si>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</si>
  <si>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</si>
  <si>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</si>
  <si>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</si>
  <si>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</si>
  <si>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</si>
  <si>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</si>
  <si>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</si>
  <si>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</si>
  <si>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</si>
  <si>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</si>
  <si>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</si>
  <si>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DSM 30104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</si>
  <si>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</si>
  <si>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</si>
  <si>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</si>
  <si>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</si>
  <si>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</si>
  <si>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</si>
  <si>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</si>
  <si>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</si>
  <si>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</si>
  <si>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</si>
  <si>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</si>
  <si>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</si>
  <si>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</si>
  <si>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</si>
  <si>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</si>
  <si>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</si>
  <si>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</si>
  <si>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</si>
  <si>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</si>
  <si>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</si>
  <si>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</si>
  <si>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</si>
  <si>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</si>
  <si>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</si>
  <si>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</si>
  <si>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</si>
  <si>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</si>
  <si>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</si>
  <si>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</si>
  <si>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</si>
  <si>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CVUAS 4263,2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</si>
  <si>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</si>
  <si>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</si>
  <si>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</si>
  <si>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</si>
  <si>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</si>
  <si>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</si>
  <si>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</si>
  <si>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</si>
  <si>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</si>
  <si>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</si>
  <si>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</si>
  <si>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</si>
  <si>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</si>
  <si>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</si>
  <si>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</si>
  <si>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</si>
  <si>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</si>
  <si>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</si>
  <si>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</si>
  <si>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</si>
  <si>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</si>
  <si>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</si>
  <si>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</si>
  <si>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4479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</si>
  <si>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</si>
  <si>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</si>
  <si>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</si>
  <si>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</si>
  <si>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</si>
  <si>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</si>
  <si>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</si>
  <si>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</si>
  <si>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</si>
  <si>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</si>
  <si>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</si>
  <si>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DSM 2140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</si>
  <si>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</si>
  <si>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</si>
  <si>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</si>
  <si>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</si>
  <si>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</si>
  <si>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</si>
  <si>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</si>
  <si>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</si>
  <si>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</si>
  <si>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</si>
  <si>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</si>
  <si>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</si>
  <si>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</si>
  <si>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</si>
  <si>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</si>
  <si>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</si>
  <si>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</si>
  <si>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</si>
  <si>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</si>
  <si>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</si>
  <si>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</si>
  <si>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</si>
  <si>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</si>
  <si>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</si>
  <si>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</si>
  <si>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</si>
  <si>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</si>
  <si>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</si>
  <si>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</si>
  <si>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</si>
  <si>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</si>
  <si>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</si>
  <si>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</si>
  <si>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CVUAS 6221</t>
  </si>
  <si>
    <t>aldovae</t>
  </si>
  <si>
    <t>CVUAS 6319 eDT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</si>
  <si>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</si>
  <si>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</si>
  <si>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</si>
  <si>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</si>
  <si>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</si>
  <si>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</si>
  <si>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</si>
  <si>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</si>
  <si>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</si>
  <si>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</si>
  <si>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</si>
  <si>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</si>
  <si>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</si>
  <si>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</si>
  <si>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</si>
  <si>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</si>
  <si>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</si>
  <si>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</si>
  <si>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</si>
  <si>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</si>
  <si>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</si>
  <si>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</si>
  <si>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BP 76</t>
  </si>
  <si>
    <t>RKI 29211</t>
  </si>
  <si>
    <t>2; API20E: 015453377 - UP Yers fr/in</t>
  </si>
  <si>
    <t>CVFR 008</t>
  </si>
  <si>
    <t>2; API20E: 115450367 - Yer kr 95,2%</t>
  </si>
  <si>
    <t>kristensenii</t>
  </si>
  <si>
    <t>CVUAS 302</t>
  </si>
  <si>
    <t>2; API20E: 1144723 - API 95,9%</t>
  </si>
  <si>
    <t>DSM 21859</t>
  </si>
  <si>
    <t>VB 925699</t>
  </si>
  <si>
    <t>DSM 18520</t>
  </si>
  <si>
    <t>16.01.2013</t>
  </si>
  <si>
    <t>DSM 22296</t>
  </si>
  <si>
    <t>DSM 22769</t>
  </si>
  <si>
    <t>pekkanenii</t>
  </si>
  <si>
    <t>CVUAS 304.2</t>
  </si>
  <si>
    <t>4; WGS sequence (BfR)</t>
  </si>
  <si>
    <t>DSM 8992</t>
  </si>
  <si>
    <t>BAG 162</t>
  </si>
  <si>
    <t>rohdei</t>
  </si>
  <si>
    <t>DSM 18270</t>
  </si>
  <si>
    <t>CVUAS 2772</t>
  </si>
  <si>
    <t>ruckeri</t>
  </si>
  <si>
    <t>EX5</t>
  </si>
  <si>
    <t>3; well defined isolate [0053]</t>
  </si>
  <si>
    <t>DSM 18211 EFEx</t>
  </si>
  <si>
    <t>similis</t>
  </si>
  <si>
    <t>IMB 4354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</si>
  <si>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</si>
  <si>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</si>
  <si>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</si>
  <si>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</si>
  <si>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</si>
  <si>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</si>
  <si>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</si>
  <si>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</si>
  <si>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</si>
  <si>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CVUAS 10873,2</t>
  </si>
  <si>
    <t>stevensii</t>
  </si>
  <si>
    <t>aquamarina</t>
  </si>
  <si>
    <t>CVUAS 10874,2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</si>
  <si>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</si>
  <si>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</si>
  <si>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</si>
  <si>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</si>
  <si>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</si>
  <si>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</si>
  <si>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</si>
  <si>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</si>
  <si>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</si>
  <si>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</si>
  <si>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</si>
  <si>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</si>
  <si>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</si>
  <si>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</si>
  <si>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</si>
  <si>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</si>
  <si>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</si>
  <si>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</si>
  <si>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</si>
  <si>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</si>
  <si>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</si>
  <si>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15UGF 198</t>
  </si>
  <si>
    <t>CVUAS 8124</t>
  </si>
  <si>
    <t>arthritidis</t>
  </si>
  <si>
    <t>arthritidis_JRA_Pasturella-4</t>
  </si>
  <si>
    <t>08UZF67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</si>
  <si>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</si>
  <si>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</si>
  <si>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</si>
  <si>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</si>
  <si>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</si>
  <si>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</si>
  <si>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</si>
  <si>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</si>
  <si>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</si>
  <si>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</si>
  <si>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</si>
  <si>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</si>
  <si>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</si>
  <si>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CVUAS 32505,2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</si>
  <si>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</si>
  <si>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</si>
  <si>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</si>
  <si>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</si>
  <si>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</si>
  <si>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</si>
  <si>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</si>
  <si>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</si>
  <si>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</si>
  <si>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</si>
  <si>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</si>
  <si>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</si>
  <si>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</si>
  <si>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</si>
  <si>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</si>
  <si>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</si>
  <si>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</si>
  <si>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</si>
  <si>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</si>
  <si>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</si>
  <si>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CVUAS 3802,2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</si>
  <si>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</si>
  <si>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</si>
  <si>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</si>
  <si>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</si>
  <si>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</si>
  <si>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</si>
  <si>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</si>
  <si>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</si>
  <si>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</si>
  <si>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</si>
  <si>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</si>
  <si>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</si>
  <si>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</si>
  <si>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</si>
  <si>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</si>
  <si>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</si>
  <si>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</si>
  <si>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</si>
  <si>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</si>
  <si>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</si>
  <si>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</si>
  <si>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</si>
  <si>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</si>
  <si>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</si>
  <si>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</si>
  <si>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</si>
  <si>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CVUAS 1064,4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</si>
  <si>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</si>
  <si>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</si>
  <si>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</si>
  <si>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</si>
  <si>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</si>
  <si>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</si>
  <si>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</si>
  <si>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</si>
  <si>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</si>
  <si>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</si>
  <si>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</si>
  <si>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</si>
  <si>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</si>
  <si>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</si>
  <si>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</si>
  <si>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</si>
  <si>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</si>
  <si>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</si>
  <si>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</si>
  <si>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</si>
  <si>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</si>
  <si>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</si>
  <si>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</si>
  <si>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</si>
  <si>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</si>
  <si>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</si>
  <si>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</si>
  <si>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</si>
  <si>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</si>
  <si>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</si>
  <si>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</si>
  <si>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</si>
  <si>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</si>
  <si>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</si>
  <si>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</si>
  <si>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</si>
  <si>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</si>
  <si>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</si>
  <si>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</si>
  <si>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</si>
  <si>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</si>
  <si>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</si>
  <si>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</si>
  <si>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</si>
  <si>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</si>
  <si>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</si>
  <si>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</si>
  <si>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</si>
  <si>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</si>
  <si>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</si>
  <si>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</si>
  <si>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</si>
  <si>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</si>
  <si>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</si>
  <si>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</si>
  <si>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</si>
  <si>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CVUAS 9987,2</t>
  </si>
  <si>
    <t>canine-oral-taxon-080</t>
  </si>
  <si>
    <t>CVUAS 261,4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</si>
  <si>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</si>
  <si>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</si>
  <si>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</si>
  <si>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</si>
  <si>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</si>
  <si>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</si>
  <si>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</si>
  <si>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CVUAS 724,3</t>
  </si>
  <si>
    <t>sp-CVUAS-724,3</t>
  </si>
  <si>
    <t>Rodentibacter</t>
  </si>
  <si>
    <t>heylii</t>
  </si>
  <si>
    <t>CVUAS 9305</t>
  </si>
  <si>
    <t>sp-CVUAS-9305</t>
  </si>
  <si>
    <t>CVUAS 9967,2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</si>
  <si>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</si>
  <si>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</si>
  <si>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</si>
  <si>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</si>
  <si>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</si>
  <si>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</si>
  <si>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</si>
  <si>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</si>
  <si>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</si>
  <si>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</si>
  <si>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</si>
  <si>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</si>
  <si>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</si>
  <si>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</si>
  <si>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</si>
  <si>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CVUAS 308,2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</si>
  <si>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</si>
  <si>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</si>
  <si>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</si>
  <si>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</si>
  <si>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</si>
  <si>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</si>
  <si>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</si>
  <si>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</si>
  <si>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</si>
  <si>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</si>
  <si>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</si>
  <si>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</si>
  <si>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</si>
  <si>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</si>
  <si>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</si>
  <si>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</si>
  <si>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</si>
  <si>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</si>
  <si>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</si>
  <si>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</si>
  <si>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</si>
  <si>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</si>
  <si>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</si>
  <si>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</si>
  <si>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</si>
  <si>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CVUAS 7379,3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</si>
  <si>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</si>
  <si>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</si>
  <si>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</si>
  <si>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</si>
  <si>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</si>
  <si>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</si>
  <si>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</si>
  <si>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</si>
  <si>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</si>
  <si>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</si>
  <si>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</si>
  <si>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</si>
  <si>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11674,3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</si>
  <si>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</si>
  <si>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</si>
  <si>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</si>
  <si>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</si>
  <si>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</si>
  <si>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</si>
  <si>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</si>
  <si>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</si>
  <si>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</si>
  <si>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</si>
  <si>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</si>
  <si>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</si>
  <si>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</si>
  <si>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</si>
  <si>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</si>
  <si>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</si>
  <si>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</si>
  <si>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</si>
  <si>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</si>
  <si>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</si>
  <si>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</si>
  <si>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</si>
  <si>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</si>
  <si>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</si>
  <si>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</si>
  <si>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</si>
  <si>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</si>
  <si>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</si>
  <si>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</si>
  <si>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</si>
  <si>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</si>
  <si>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</si>
  <si>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</si>
  <si>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</si>
  <si>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</si>
  <si>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</si>
  <si>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</si>
  <si>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</si>
  <si>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</si>
  <si>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</si>
  <si>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</si>
  <si>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</si>
  <si>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</si>
  <si>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</si>
  <si>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</si>
  <si>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</si>
  <si>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</si>
  <si>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</si>
  <si>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</si>
  <si>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16-VB00067-0_BfR 1_eDT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</si>
  <si>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</si>
  <si>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</si>
  <si>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</si>
  <si>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</si>
  <si>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</si>
  <si>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</si>
  <si>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</si>
  <si>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</si>
  <si>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</si>
  <si>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</si>
  <si>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</si>
  <si>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</si>
  <si>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</si>
  <si>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</si>
  <si>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</si>
  <si>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</si>
  <si>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</si>
  <si>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</si>
  <si>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</si>
  <si>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</si>
  <si>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</si>
  <si>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</si>
  <si>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</si>
  <si>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</si>
  <si>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</si>
  <si>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</si>
  <si>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</si>
  <si>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</si>
  <si>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</si>
  <si>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</si>
  <si>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</si>
  <si>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17-VB00254-0_BfR 18_DT</t>
  </si>
  <si>
    <t>parahaemolyticus</t>
  </si>
  <si>
    <t>11-VBH0308</t>
  </si>
  <si>
    <t>vulnificus</t>
  </si>
  <si>
    <t>CVUAS 33180</t>
  </si>
  <si>
    <t>Photobacterium</t>
  </si>
  <si>
    <t>damselae</t>
  </si>
  <si>
    <t>CVUAS 34147</t>
  </si>
  <si>
    <t>CVUAS 1266,2</t>
  </si>
  <si>
    <t>piscicola</t>
  </si>
  <si>
    <t>iliopiscarium</t>
  </si>
  <si>
    <t>CVUAS 842.2</t>
  </si>
  <si>
    <t>swingsii</t>
  </si>
  <si>
    <t>alcalifaciens</t>
  </si>
  <si>
    <t>CVUAS 7079</t>
  </si>
  <si>
    <t>3; spezific PCR (CVFR)</t>
  </si>
  <si>
    <t>alginolyticus</t>
  </si>
  <si>
    <t>alginolyticus_17-VB00051_BfR</t>
  </si>
  <si>
    <t>DSM 2171</t>
  </si>
  <si>
    <t>A8-12</t>
  </si>
  <si>
    <t>3; gyrB sequence</t>
  </si>
  <si>
    <t>CVUAS 10227 sir</t>
  </si>
  <si>
    <t>cholerae_23-VB00040_BfR</t>
  </si>
  <si>
    <t>CVUAS 8995</t>
  </si>
  <si>
    <t>CVUAS 1754</t>
  </si>
  <si>
    <t>furnissii</t>
  </si>
  <si>
    <t>DSM 14383</t>
  </si>
  <si>
    <t>3; public strain collection, sequenced</t>
  </si>
  <si>
    <t>CVUAS 619</t>
  </si>
  <si>
    <t>CVUAS 7872</t>
  </si>
  <si>
    <t>DSM 19130</t>
  </si>
  <si>
    <t>4; type strain; WGS sequenced</t>
  </si>
  <si>
    <t>DSM 10027</t>
  </si>
  <si>
    <t>CVUAS 871,2</t>
  </si>
  <si>
    <t>sp-CVUAS-871,2</t>
  </si>
  <si>
    <t>CVUAS 2778,2 sir</t>
  </si>
  <si>
    <t>tubiashii</t>
  </si>
  <si>
    <t>europaeus</t>
  </si>
  <si>
    <t>CVUAS 2778,2 LT</t>
  </si>
  <si>
    <t>brasiliensis</t>
  </si>
  <si>
    <t>LVM05 LVU05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</si>
  <si>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</si>
  <si>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</si>
  <si>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</si>
  <si>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</si>
  <si>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</si>
  <si>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</si>
  <si>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</si>
  <si>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</si>
  <si>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</si>
  <si>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</si>
  <si>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</si>
  <si>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</si>
  <si>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</si>
  <si>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</si>
  <si>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</si>
  <si>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</si>
  <si>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</si>
  <si>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CVUAS 4239,2</t>
  </si>
  <si>
    <t>tumulicola</t>
  </si>
  <si>
    <t>Staphylococcus agnetis</t>
  </si>
  <si>
    <t>Staphylococcus hyicus</t>
  </si>
  <si>
    <t>Paenibacillus amylolyticus</t>
  </si>
  <si>
    <t>Paenibacillus barengoltzii</t>
  </si>
  <si>
    <t>Paenibacillus glucanolyticus</t>
  </si>
  <si>
    <t>Paenibacillus larvae</t>
  </si>
  <si>
    <t>Paenibacillus macerans</t>
  </si>
  <si>
    <t>Paenibacillus pabuli</t>
  </si>
  <si>
    <t>Paenibacillus pasadenensis</t>
  </si>
  <si>
    <t>Paenibacillus validus</t>
  </si>
  <si>
    <t>Clostridium barati</t>
  </si>
  <si>
    <t>Clostridium butyricum</t>
  </si>
  <si>
    <t>Clostridium chauvoei</t>
  </si>
  <si>
    <t>Clostridium cochlearium</t>
  </si>
  <si>
    <t>Clostridium colicanis</t>
  </si>
  <si>
    <t>Clostridium novyi</t>
  </si>
  <si>
    <t>Clostridium septicum</t>
  </si>
  <si>
    <t>Clostridium sporogenes</t>
  </si>
  <si>
    <t>Clostridium tertium</t>
  </si>
  <si>
    <t>Clostridium tetani</t>
  </si>
  <si>
    <t>Hathewaya limosa</t>
  </si>
  <si>
    <t>Paeniclostridium sordellii</t>
  </si>
  <si>
    <t>Paraclostridium bifermentans</t>
  </si>
  <si>
    <t>Bacteroides finegoldii</t>
  </si>
  <si>
    <t>Bacteroides fragilis</t>
  </si>
  <si>
    <t>Bacteroides pyogenes</t>
  </si>
  <si>
    <t>Prevotella heparinolytica</t>
  </si>
  <si>
    <t>Chryseobacterium gleum</t>
  </si>
  <si>
    <t>Chryseobacterium indologenes</t>
  </si>
  <si>
    <t>Fusobacterium necrophorum</t>
  </si>
  <si>
    <t>Fusobacterium varium</t>
  </si>
  <si>
    <t>Ochrobactrum intermedium</t>
  </si>
  <si>
    <t>Ochrobactrum sp</t>
  </si>
  <si>
    <t>Escherichia coli</t>
  </si>
  <si>
    <t>Klebsiella oxytoca</t>
  </si>
  <si>
    <t>Klebsiella variicola</t>
  </si>
  <si>
    <t>Basfia succiniciproducens</t>
  </si>
  <si>
    <t>Pseudomonas alcaligenes</t>
  </si>
  <si>
    <t>Pseudomonas anguilliseptica</t>
  </si>
  <si>
    <t>Pseudomonas brenneri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</si>
  <si>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</si>
  <si>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</si>
  <si>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</si>
  <si>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</si>
  <si>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</si>
  <si>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</si>
  <si>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taetrolens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</si>
  <si>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</si>
  <si>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</si>
  <si>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</si>
  <si>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</si>
  <si>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</si>
  <si>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</si>
  <si>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</si>
  <si>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</si>
  <si>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</si>
  <si>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</si>
  <si>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</si>
  <si>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</si>
  <si>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</si>
  <si>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</si>
  <si>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</si>
  <si>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</si>
  <si>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</si>
  <si>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</si>
  <si>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</si>
  <si>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</si>
  <si>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</si>
  <si>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</si>
  <si>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</si>
  <si>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</si>
  <si>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</si>
  <si>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</si>
  <si>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</si>
  <si>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</si>
  <si>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</si>
  <si>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</si>
  <si>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</si>
  <si>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</si>
  <si>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</si>
  <si>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</si>
  <si>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</si>
  <si>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</si>
  <si>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</si>
  <si>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</si>
  <si>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</si>
  <si>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</si>
  <si>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</si>
  <si>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</si>
  <si>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</si>
  <si>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</si>
  <si>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</si>
  <si>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</si>
  <si>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</si>
  <si>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</si>
  <si>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</si>
  <si>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</si>
  <si>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</si>
  <si>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</si>
  <si>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</si>
  <si>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</si>
  <si>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</si>
  <si>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</si>
  <si>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</si>
  <si>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</si>
  <si>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</si>
  <si>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</si>
  <si>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</si>
  <si>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</si>
  <si>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</si>
  <si>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</si>
  <si>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</si>
  <si>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</si>
  <si>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</si>
  <si>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</si>
  <si>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</si>
  <si>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</si>
  <si>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</si>
  <si>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</si>
  <si>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</si>
  <si>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</si>
  <si>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</si>
  <si>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</si>
  <si>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</si>
  <si>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</si>
  <si>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</si>
  <si>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</si>
  <si>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</si>
  <si>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</si>
  <si>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</si>
  <si>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</si>
  <si>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</si>
  <si>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</si>
  <si>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</si>
  <si>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</si>
  <si>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</si>
  <si>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</si>
  <si>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</si>
  <si>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Sinomonas atrocyanea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</si>
  <si>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</si>
  <si>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</si>
  <si>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</si>
  <si>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</si>
  <si>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</si>
  <si>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</si>
  <si>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</si>
  <si>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</si>
  <si>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</si>
  <si>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</si>
  <si>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</si>
  <si>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</si>
  <si>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</si>
  <si>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</si>
  <si>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</si>
  <si>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Bacillus badius</t>
  </si>
  <si>
    <t>Bacillus ectoiniformans</t>
  </si>
  <si>
    <t>Cytobacillus firmus</t>
  </si>
  <si>
    <t>Niallia circulans</t>
  </si>
  <si>
    <t>Virgibacillus pantothenticus</t>
  </si>
  <si>
    <t>Alkalihalobacillus clausii</t>
  </si>
  <si>
    <t>Alkalihalobacillus okuhidensis</t>
  </si>
  <si>
    <t>Bacillus albus</t>
  </si>
  <si>
    <t>Bacillus altitudinis</t>
  </si>
  <si>
    <t>Bacillus alveayuensis</t>
  </si>
  <si>
    <t>Bacillus amyloliquefaciens</t>
  </si>
  <si>
    <t>Bacillus anthracis</t>
  </si>
  <si>
    <t>Bacillus atrophaeus</t>
  </si>
  <si>
    <t>Bacillus axarquiensis</t>
  </si>
  <si>
    <t>Bacillus bingmayongensis</t>
  </si>
  <si>
    <t>Bacillus cereus</t>
  </si>
  <si>
    <t>Bacillus cytotoxicus</t>
  </si>
  <si>
    <t>Bacillus gobiensis</t>
  </si>
  <si>
    <t>Bacillus halotolerans</t>
  </si>
  <si>
    <t>Bacillus inaquosorum</t>
  </si>
  <si>
    <t>Bacillus infantis</t>
  </si>
  <si>
    <t>Bacillus licheniformis</t>
  </si>
  <si>
    <t>Bacillus luti</t>
  </si>
  <si>
    <t>Bacillus manliponensis</t>
  </si>
  <si>
    <t>Bacillus mobilis</t>
  </si>
  <si>
    <t>Bacillus mojavensis</t>
  </si>
  <si>
    <t>Bacillus mycoides</t>
  </si>
  <si>
    <t>Bacillus nitratireducens</t>
  </si>
  <si>
    <t>Bacillus pacificus</t>
  </si>
  <si>
    <t>Bacillus paralicheniformis</t>
  </si>
  <si>
    <t>Bacillus paramycoides</t>
  </si>
  <si>
    <t>Bacillus paranthracis</t>
  </si>
  <si>
    <t>Bacillus proteolyticus</t>
  </si>
  <si>
    <t>Bacillus pseudomycoides</t>
  </si>
  <si>
    <t>Bacillus pumilus</t>
  </si>
  <si>
    <t>Bacillus safensis</t>
  </si>
  <si>
    <t>Bacillus siamensis</t>
  </si>
  <si>
    <t>Bacillus sonorensis</t>
  </si>
  <si>
    <t>Bacillus sp-DSM-12369</t>
  </si>
  <si>
    <t>Bacillus spizizenii</t>
  </si>
  <si>
    <t>Bacillus subtilis</t>
  </si>
  <si>
    <t>Bacillus thuringiensis</t>
  </si>
  <si>
    <t>Bacillus timorensis</t>
  </si>
  <si>
    <t>Bacillus tropicus</t>
  </si>
  <si>
    <t>Bacillus vallismortis</t>
  </si>
  <si>
    <t>Bacillus wiedmannii</t>
  </si>
  <si>
    <t>Bacillus xiamenensis</t>
  </si>
  <si>
    <t>Bacillus zhangzhouensis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</si>
  <si>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</si>
  <si>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</si>
  <si>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</si>
  <si>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</si>
  <si>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</si>
  <si>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</si>
  <si>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</si>
  <si>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</si>
  <si>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</si>
  <si>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</si>
  <si>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</si>
  <si>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nealsonii</t>
  </si>
  <si>
    <t>Peribacillus muralis</t>
  </si>
  <si>
    <t>Peribacillus psychrosaccharolyticus</t>
  </si>
  <si>
    <t>Peribacillus simplex</t>
  </si>
  <si>
    <t>Priestia flexa</t>
  </si>
  <si>
    <t>Priestia megaterium</t>
  </si>
  <si>
    <t>Salibacillus salarius</t>
  </si>
  <si>
    <t>Sutcliffiella cohnii</t>
  </si>
  <si>
    <t>Terribacillus saccharophilus</t>
  </si>
  <si>
    <t>Virgibacillus proomii</t>
  </si>
  <si>
    <t>Weizmannia ginsengihumi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</si>
  <si>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</si>
  <si>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</si>
  <si>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</si>
  <si>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</si>
  <si>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</si>
  <si>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</si>
  <si>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</si>
  <si>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</si>
  <si>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</si>
  <si>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</si>
  <si>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</si>
  <si>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</si>
  <si>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</si>
  <si>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Listeria innocua</t>
  </si>
  <si>
    <t>Listeria monocytogenes</t>
  </si>
  <si>
    <t>Listeria seeligeri</t>
  </si>
  <si>
    <t>Listeria welshimeri</t>
  </si>
  <si>
    <t>Brochothrix thermosphacta</t>
  </si>
  <si>
    <t>Listeria aquatica</t>
  </si>
  <si>
    <t>Listeria fleischmannii</t>
  </si>
  <si>
    <t>Listeria grayi</t>
  </si>
  <si>
    <t>Listeria marthii</t>
  </si>
  <si>
    <t>Listeria newyorkensis</t>
  </si>
  <si>
    <t>Listeria rocourtiae</t>
  </si>
  <si>
    <t>Listeria sp</t>
  </si>
  <si>
    <t>Listeria sp-CVUAS</t>
  </si>
  <si>
    <t>Brevibacillus laterosporus</t>
  </si>
  <si>
    <t>Brevibacillus parabrevis</t>
  </si>
  <si>
    <t>Brevibacillus porteri</t>
  </si>
  <si>
    <t>Paenibacillus alvei</t>
  </si>
  <si>
    <t>Paenibacillus chibensis</t>
  </si>
  <si>
    <t>Paenibacillus nuruki</t>
  </si>
  <si>
    <t>Paenibacillus polymyxa</t>
  </si>
  <si>
    <t>Paenibacillus sp-CVUAS-6369</t>
  </si>
  <si>
    <t>Paenibacillus sp-E8a</t>
  </si>
  <si>
    <t>Paenibacillus taichungensis</t>
  </si>
  <si>
    <t>Paenibacillus tundrae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</si>
  <si>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</si>
  <si>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</si>
  <si>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</si>
  <si>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</si>
  <si>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</si>
  <si>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</si>
  <si>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</si>
  <si>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</si>
  <si>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</si>
  <si>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</si>
  <si>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</si>
  <si>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</si>
  <si>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</si>
  <si>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</si>
  <si>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</si>
  <si>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</si>
  <si>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</si>
  <si>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</si>
  <si>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</si>
  <si>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</si>
  <si>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</si>
  <si>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</si>
  <si>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</si>
  <si>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</si>
  <si>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</si>
  <si>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</si>
  <si>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</si>
  <si>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</si>
  <si>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</si>
  <si>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</si>
  <si>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</si>
  <si>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</si>
  <si>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</si>
  <si>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</si>
  <si>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</si>
  <si>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</si>
  <si>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</si>
  <si>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</si>
  <si>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</si>
  <si>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</si>
  <si>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</si>
  <si>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</si>
  <si>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</si>
  <si>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</si>
  <si>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</si>
  <si>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durans</t>
  </si>
  <si>
    <t>Enterococcus faecium</t>
  </si>
  <si>
    <t>Enterococcus gallinarum</t>
  </si>
  <si>
    <t>Enterococcus hirae</t>
  </si>
  <si>
    <t>Enterococcus cecorum</t>
  </si>
  <si>
    <t>Enterococcus faecalis</t>
  </si>
  <si>
    <t>Enterococcus mundtii</t>
  </si>
  <si>
    <t>Enterococcus phoeniculicola</t>
  </si>
  <si>
    <t>Tetragenococcus solitarius</t>
  </si>
  <si>
    <t>Vagococcus salmoninarum</t>
  </si>
  <si>
    <t>Lactobacillus acidophilus</t>
  </si>
  <si>
    <t>Lacticaseibacillus rhamnosus</t>
  </si>
  <si>
    <t>Lactobacillus johnsonii</t>
  </si>
  <si>
    <t>Lactobacillus sp-CVUAS-32277,2</t>
  </si>
  <si>
    <t>Pediococcus claussenii</t>
  </si>
  <si>
    <t>Leuconostoc mesenteroides</t>
  </si>
  <si>
    <t>Streptococcus equi</t>
  </si>
  <si>
    <t>Clostridioides difficile</t>
  </si>
  <si>
    <t>Clostridium [botulinum]</t>
  </si>
  <si>
    <t>Clostridium botulinum</t>
  </si>
  <si>
    <t>Clostridium isatidis</t>
  </si>
  <si>
    <t>Clostridium leptum</t>
  </si>
  <si>
    <t>Clostridium nexile</t>
  </si>
  <si>
    <t>Clostridium nigeriense</t>
  </si>
  <si>
    <t>Clostridium perfringens</t>
  </si>
  <si>
    <t>Clostridium scindens</t>
  </si>
  <si>
    <t>Clostridium sp-CVUAS-34091</t>
  </si>
  <si>
    <t>Clostridium sp-DSM-1985</t>
  </si>
  <si>
    <t>Clostridium symbiosum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</si>
  <si>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</si>
  <si>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</si>
  <si>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</si>
  <si>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</si>
  <si>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</si>
  <si>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</si>
  <si>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</si>
  <si>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</si>
  <si>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</si>
  <si>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</si>
  <si>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</si>
  <si>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</si>
  <si>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</si>
  <si>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</si>
  <si>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</si>
  <si>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</si>
  <si>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</si>
  <si>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</si>
  <si>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</si>
  <si>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</si>
  <si>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</si>
  <si>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</si>
  <si>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</si>
  <si>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</si>
  <si>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</si>
  <si>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</si>
  <si>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</si>
  <si>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</si>
  <si>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</si>
  <si>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</si>
  <si>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</si>
  <si>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</si>
  <si>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</si>
  <si>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</si>
  <si>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</si>
  <si>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</si>
  <si>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</si>
  <si>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</si>
  <si>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</si>
  <si>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</si>
  <si>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</si>
  <si>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</si>
  <si>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</si>
  <si>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</si>
  <si>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</si>
  <si>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Flavobacterium hibernum</t>
  </si>
  <si>
    <t>Flavobacterium sp</t>
  </si>
  <si>
    <t>Chryseobacterium chaponense</t>
  </si>
  <si>
    <t>Chryseobacterium hominis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</si>
  <si>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</si>
  <si>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</si>
  <si>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</si>
  <si>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</si>
  <si>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</si>
  <si>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</si>
  <si>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</si>
  <si>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</si>
  <si>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</si>
  <si>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</si>
  <si>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</si>
  <si>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</si>
  <si>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</si>
  <si>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</si>
  <si>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</si>
  <si>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</si>
  <si>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</si>
  <si>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</si>
  <si>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</si>
  <si>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</si>
  <si>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</si>
  <si>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</si>
  <si>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</si>
  <si>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</si>
  <si>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</si>
  <si>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</si>
  <si>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</si>
  <si>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</si>
  <si>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</si>
  <si>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Streptobacillus moniliformis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</si>
  <si>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</si>
  <si>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</si>
  <si>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</si>
  <si>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</si>
  <si>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</si>
  <si>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</si>
  <si>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</si>
  <si>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</si>
  <si>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</si>
  <si>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</si>
  <si>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</si>
  <si>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</si>
  <si>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</si>
  <si>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</si>
  <si>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</si>
  <si>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Ochrobactrum anthropi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</si>
  <si>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</si>
  <si>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</si>
  <si>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</si>
  <si>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</si>
  <si>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</si>
  <si>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</si>
  <si>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</si>
  <si>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</si>
  <si>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</si>
  <si>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</si>
  <si>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</si>
  <si>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</si>
  <si>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</si>
  <si>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</si>
  <si>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</si>
  <si>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</si>
  <si>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</si>
  <si>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</si>
  <si>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</si>
  <si>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</si>
  <si>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Taylorella asinigenitalis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</si>
  <si>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</si>
  <si>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</si>
  <si>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</si>
  <si>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</si>
  <si>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</si>
  <si>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</si>
  <si>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</si>
  <si>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</si>
  <si>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</si>
  <si>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</si>
  <si>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equigenitalis</t>
  </si>
  <si>
    <t>Burkholderia pseudomallei</t>
  </si>
  <si>
    <t>Burkholderia thailandensis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</si>
  <si>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</si>
  <si>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</si>
  <si>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</si>
  <si>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</si>
  <si>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</si>
  <si>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</si>
  <si>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</si>
  <si>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</si>
  <si>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</si>
  <si>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</si>
  <si>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</si>
  <si>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</si>
  <si>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</si>
  <si>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</si>
  <si>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</si>
  <si>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</si>
  <si>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</si>
  <si>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</si>
  <si>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</si>
  <si>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</si>
  <si>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</si>
  <si>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</si>
  <si>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</si>
  <si>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</si>
  <si>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</si>
  <si>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</si>
  <si>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</si>
  <si>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</si>
  <si>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</si>
  <si>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</si>
  <si>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</si>
  <si>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</si>
  <si>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</si>
  <si>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</si>
  <si>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</si>
  <si>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</si>
  <si>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</si>
  <si>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</si>
  <si>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</si>
  <si>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</si>
  <si>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</si>
  <si>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</si>
  <si>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</si>
  <si>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</si>
  <si>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</si>
  <si>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</si>
  <si>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</si>
  <si>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</si>
  <si>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</si>
  <si>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</si>
  <si>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</si>
  <si>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</si>
  <si>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</si>
  <si>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</si>
  <si>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</si>
  <si>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</si>
  <si>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</si>
  <si>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</si>
  <si>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</si>
  <si>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Campylobacter fetus</t>
  </si>
  <si>
    <t>Campylobacter hyointestinalis</t>
  </si>
  <si>
    <t>Campylobacter lari</t>
  </si>
  <si>
    <t>Campylobacter peloridis</t>
  </si>
  <si>
    <t>Aliarcobacter cryaerophilus</t>
  </si>
  <si>
    <t>Arcobacter butzleri</t>
  </si>
  <si>
    <t>Campylobacter coli</t>
  </si>
  <si>
    <t>Campylobacter jejuni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</si>
  <si>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</si>
  <si>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</si>
  <si>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</si>
  <si>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</si>
  <si>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</si>
  <si>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</si>
  <si>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</si>
  <si>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</si>
  <si>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</si>
  <si>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</si>
  <si>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</si>
  <si>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</si>
  <si>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</si>
  <si>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</si>
  <si>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</si>
  <si>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</si>
  <si>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</si>
  <si>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</si>
  <si>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</si>
  <si>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</si>
  <si>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Cronobacter condimenti</t>
  </si>
  <si>
    <t>Cronobacter dublinensis</t>
  </si>
  <si>
    <t>Cronobacter malonaticus</t>
  </si>
  <si>
    <t>Cronobacter turicensis</t>
  </si>
  <si>
    <t>Enterobacter cloacae</t>
  </si>
  <si>
    <t>Citrobacter amalonaticus</t>
  </si>
  <si>
    <t>Citrobacter freundii</t>
  </si>
  <si>
    <t>Citrobacter koseri</t>
  </si>
  <si>
    <t>Cronobacter sakazakii</t>
  </si>
  <si>
    <t>Enterobacter hormaechei</t>
  </si>
  <si>
    <t>Enterobacter sp</t>
  </si>
  <si>
    <t>Enterobacter sp-ATCC-27988</t>
  </si>
  <si>
    <t>Enterobacteriaceae sp-CVUAS-30072</t>
  </si>
  <si>
    <t>Klebsiella aerogenes</t>
  </si>
  <si>
    <t>Klebsiella grimontii</t>
  </si>
  <si>
    <t>Klebsiella michiganensis</t>
  </si>
  <si>
    <t>Klebsiella pneumoniae</t>
  </si>
  <si>
    <t>Klebsiella quasipneumoniae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</si>
  <si>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</si>
  <si>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</si>
  <si>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</si>
  <si>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</si>
  <si>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</si>
  <si>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</si>
  <si>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Pantoea agglomerans</t>
  </si>
  <si>
    <t>Erwinia amylovora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</si>
  <si>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</si>
  <si>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</si>
  <si>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</si>
  <si>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</si>
  <si>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</si>
  <si>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</si>
  <si>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</si>
  <si>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</si>
  <si>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</si>
  <si>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</si>
  <si>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</si>
  <si>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</si>
  <si>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</si>
  <si>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</si>
  <si>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</si>
  <si>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Yersinia frederiksenii</t>
  </si>
  <si>
    <t>Yersinia mollaretii</t>
  </si>
  <si>
    <t>Yersinia pestis</t>
  </si>
  <si>
    <t>Yersinia wautersii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</si>
  <si>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</si>
  <si>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</si>
  <si>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</si>
  <si>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</si>
  <si>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</si>
  <si>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</si>
  <si>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</si>
  <si>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</si>
  <si>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</si>
  <si>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</si>
  <si>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intermedia</t>
  </si>
  <si>
    <t>Yersinia kristensenii</t>
  </si>
  <si>
    <t>Yersinia massiliensis</t>
  </si>
  <si>
    <t>Yersinia nurmii</t>
  </si>
  <si>
    <t>Yersinia pekkanenii</t>
  </si>
  <si>
    <t>Yersinia pseudotuberculosis</t>
  </si>
  <si>
    <t>Yersinia rohdei</t>
  </si>
  <si>
    <t>Yersinia ruckeri</t>
  </si>
  <si>
    <t>Yersinia similis</t>
  </si>
  <si>
    <t>Legionella londiniensis</t>
  </si>
  <si>
    <t>Legionella pneumophila</t>
  </si>
  <si>
    <t>Legionella taurinensis</t>
  </si>
  <si>
    <t>Halomonas stevensii</t>
  </si>
  <si>
    <t>Volucribacter psittacicida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</si>
  <si>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</si>
  <si>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</si>
  <si>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</si>
  <si>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</si>
  <si>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</si>
  <si>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</si>
  <si>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</si>
  <si>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</si>
  <si>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</si>
  <si>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</si>
  <si>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</si>
  <si>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</si>
  <si>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</si>
  <si>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</si>
  <si>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</si>
  <si>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</si>
  <si>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</si>
  <si>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</si>
  <si>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</si>
  <si>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</si>
  <si>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</si>
  <si>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</si>
  <si>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</si>
  <si>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</si>
  <si>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</si>
  <si>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</si>
  <si>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</si>
  <si>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</si>
  <si>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</si>
  <si>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</si>
  <si>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</si>
  <si>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</si>
  <si>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</si>
  <si>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</si>
  <si>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</si>
  <si>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</si>
  <si>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</si>
  <si>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</si>
  <si>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</si>
  <si>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</si>
  <si>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</si>
  <si>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</si>
  <si>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</si>
  <si>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</si>
  <si>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</si>
  <si>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</si>
  <si>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</si>
  <si>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</si>
  <si>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</si>
  <si>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</si>
  <si>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</si>
  <si>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</si>
  <si>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</si>
  <si>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</si>
  <si>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</si>
  <si>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</si>
  <si>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</si>
  <si>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</si>
  <si>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</si>
  <si>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</si>
  <si>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</si>
  <si>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</si>
  <si>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</si>
  <si>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</si>
  <si>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</si>
  <si>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</si>
  <si>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</si>
  <si>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</si>
  <si>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</si>
  <si>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</si>
  <si>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</si>
  <si>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</si>
  <si>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</si>
  <si>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</si>
  <si>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</si>
  <si>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</si>
  <si>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</si>
  <si>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</si>
  <si>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</si>
  <si>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chlororaphis</t>
  </si>
  <si>
    <t>Pseudomonas stutzeri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</si>
  <si>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</si>
  <si>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</si>
  <si>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</si>
  <si>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</si>
  <si>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</si>
  <si>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Vibrio aestuarianus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</si>
  <si>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</si>
  <si>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</si>
  <si>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</si>
  <si>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</si>
  <si>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</si>
  <si>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</si>
  <si>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harveyi</t>
  </si>
  <si>
    <t>Vibrio jasicida</t>
  </si>
  <si>
    <t>Vibrio metoecus</t>
  </si>
  <si>
    <t>Vibrio metschnikovii</t>
  </si>
  <si>
    <t>Vibrio navarrensis</t>
  </si>
  <si>
    <t>Vibrio owensii</t>
  </si>
  <si>
    <t>Vibrio parahaemolyticus</t>
  </si>
  <si>
    <t>Vibrio vulnificus</t>
  </si>
  <si>
    <t>Photobacterium damselae</t>
  </si>
  <si>
    <t>Photobacterium piscicola</t>
  </si>
  <si>
    <t>Photobacterium swingsii</t>
  </si>
  <si>
    <t>Vibrio alginolyticus</t>
  </si>
  <si>
    <t>Vibrio furnissii</t>
  </si>
  <si>
    <t>Vibrio mimicus</t>
  </si>
  <si>
    <t>Vibrio sp-CVUAS-871,2</t>
  </si>
  <si>
    <t>Vibrio tubiashii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</si>
  <si>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</si>
  <si>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</si>
  <si>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</si>
  <si>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</si>
  <si>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</si>
  <si>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</si>
  <si>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</si>
  <si>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3; IMBM</t>
  </si>
  <si>
    <t>Francisella tularensis</t>
  </si>
  <si>
    <t>Listeria ivanovii</t>
  </si>
  <si>
    <t>T, MT, D</t>
  </si>
  <si>
    <t>Eine Unterscheidung von S. chromogenes / S. hyicus/S. agnetis ist somit möglich.</t>
  </si>
  <si>
    <t>BRU 11897 + UA BW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</si>
</sst>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44" fillId="12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1" fillId="10" borderId="12" xfId="0" applyFont="1" applyFill="1" applyBorder="1" applyAlignment="1">
      <alignment horizontal="left" vertical="center" wrapText="1"/>
    </xf>
    <xf numFmtId="0" fontId="43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</cellXfs>
  <cellStyles count="3">
    <cellStyle name="Prozent" xfId="1" builtinId="5"/>
    <cellStyle name="Standard" xfId="0" builtinId="0"/>
    <cellStyle name="Standard 2" xfId="2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8" sqref="D8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2" t="s">
        <v>101</v>
      </c>
      <c r="B1" s="192"/>
      <c r="C1" s="192"/>
      <c r="D1" s="192"/>
      <c r="E1" s="192"/>
      <c r="F1" s="192"/>
    </row>
    <row r="2" spans="1:6" ht="15" x14ac:dyDescent="0.2">
      <c r="A2" s="188" t="s">
        <v>59</v>
      </c>
      <c r="B2" s="188"/>
      <c r="C2" s="188"/>
      <c r="D2" s="188"/>
      <c r="E2" s="189"/>
      <c r="F2" s="189"/>
    </row>
    <row r="3" spans="1:6" ht="15" x14ac:dyDescent="0.2">
      <c r="A3" s="151" t="s">
        <v>96</v>
      </c>
      <c r="B3" s="151"/>
      <c r="C3" s="151"/>
      <c r="D3" s="151"/>
      <c r="E3" s="147"/>
      <c r="F3" s="147"/>
    </row>
    <row r="4" spans="1:6" ht="21" x14ac:dyDescent="0.3">
      <c r="A4" s="152" t="s">
        <v>102</v>
      </c>
      <c r="B4" s="154"/>
      <c r="C4" s="190" t="s">
        <v>46</v>
      </c>
      <c r="D4" s="191"/>
      <c r="E4" s="191"/>
      <c r="F4" s="191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103</v>
      </c>
      <c r="B6" s="156"/>
      <c r="C6" s="185" t="s">
        <v>97</v>
      </c>
      <c r="D6" s="186"/>
      <c r="E6" s="187" t="s">
        <v>98</v>
      </c>
      <c r="F6" s="186"/>
    </row>
    <row r="7" spans="1:6" ht="21" x14ac:dyDescent="0.35">
      <c r="A7" s="154"/>
      <c r="B7" s="154"/>
      <c r="C7" s="154"/>
      <c r="D7" s="166" t="s">
        <v>512</v>
      </c>
      <c r="E7" s="167" t="s">
        <v>525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104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100</v>
      </c>
      <c r="D10" s="159">
        <v>1.7</v>
      </c>
      <c r="E10" s="153" t="s">
        <v>99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V32"/>
  <sheetViews>
    <sheetView zoomScale="80" zoomScaleNormal="80" workbookViewId="0">
      <pane ySplit="1" topLeftCell="A2" activePane="bottomLeft" state="frozen"/>
      <selection pane="bottomLeft" activeCell="G25" sqref="G25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0.125" style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Staphylococcus</v>
      </c>
      <c r="C1" s="164" t="str">
        <f>Settings!E7</f>
        <v>chromogenes</v>
      </c>
      <c r="D1" s="43" t="s">
        <v>79</v>
      </c>
      <c r="E1" s="43" t="s">
        <v>80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60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1</v>
      </c>
      <c r="E2" s="169">
        <f t="shared" ref="E2:E24" si="0">D2*S2</f>
        <v>1</v>
      </c>
      <c r="F2" s="26">
        <v>5380</v>
      </c>
      <c r="G2" s="26" t="s">
        <v>524</v>
      </c>
      <c r="H2" s="26" t="s">
        <v>110</v>
      </c>
      <c r="I2" s="29">
        <v>41367</v>
      </c>
      <c r="J2" s="26" t="s">
        <v>512</v>
      </c>
      <c r="K2" s="26" t="s">
        <v>525</v>
      </c>
      <c r="L2" s="27">
        <v>2.2599999999999998</v>
      </c>
      <c r="M2" s="26" t="s">
        <v>512</v>
      </c>
      <c r="N2" s="26" t="s">
        <v>515</v>
      </c>
      <c r="O2" s="27">
        <v>1.85</v>
      </c>
      <c r="P2" s="179" t="str">
        <f t="shared" ref="P2:P24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74">
        <f t="shared" ref="S2:S24" si="4">IF(AND(J2=$B$1,K2=$C$1,L2&gt;=$B$11,P2="A"),1,0)</f>
        <v>1</v>
      </c>
      <c r="T2" s="174">
        <f t="shared" ref="T2" si="5">IF(S2=1,0,1)-R2</f>
        <v>0</v>
      </c>
      <c r="U2" s="174">
        <f t="shared" ref="U2" si="6">IF(AND(P2="A", S2=0),1,0)</f>
        <v>0</v>
      </c>
      <c r="V2"/>
    </row>
    <row r="3" spans="1:22" ht="15" customHeight="1" x14ac:dyDescent="0.25">
      <c r="A3" s="66" t="s">
        <v>68</v>
      </c>
      <c r="B3" s="121">
        <f>COUNT(Q:Q)</f>
        <v>23</v>
      </c>
      <c r="D3" s="169">
        <v>1</v>
      </c>
      <c r="E3" s="169">
        <f t="shared" si="0"/>
        <v>1</v>
      </c>
      <c r="F3" s="26" t="s">
        <v>526</v>
      </c>
      <c r="G3" s="26" t="s">
        <v>527</v>
      </c>
      <c r="H3" s="26" t="s">
        <v>162</v>
      </c>
      <c r="I3" s="29">
        <v>45846</v>
      </c>
      <c r="J3" s="26" t="s">
        <v>512</v>
      </c>
      <c r="K3" s="26" t="s">
        <v>525</v>
      </c>
      <c r="L3" s="27">
        <v>2.23</v>
      </c>
      <c r="M3" s="26" t="s">
        <v>512</v>
      </c>
      <c r="N3" s="26" t="s">
        <v>525</v>
      </c>
      <c r="O3" s="27">
        <v>2.08</v>
      </c>
      <c r="P3" s="179" t="str">
        <f t="shared" si="1"/>
        <v>A</v>
      </c>
      <c r="Q3" s="174">
        <f t="shared" ref="Q3:Q24" si="7">1-R3</f>
        <v>1</v>
      </c>
      <c r="R3" s="174">
        <f t="shared" ref="R3:R24" si="8">IF(AND(P3&lt;&gt;"A", S3=0),1,0)</f>
        <v>0</v>
      </c>
      <c r="S3" s="174">
        <f t="shared" si="4"/>
        <v>1</v>
      </c>
      <c r="T3" s="174">
        <f t="shared" ref="T3:T24" si="9">IF(S3=1,0,1)-R3</f>
        <v>0</v>
      </c>
      <c r="U3" s="174">
        <f t="shared" ref="U3:U24" si="10">IF(AND(P3="A", S3=0),1,0)</f>
        <v>0</v>
      </c>
    </row>
    <row r="4" spans="1:22" ht="15" customHeight="1" x14ac:dyDescent="0.25">
      <c r="A4" s="117" t="s">
        <v>61</v>
      </c>
      <c r="B4" s="122">
        <f>SUM(Q:Q)</f>
        <v>23</v>
      </c>
      <c r="C4" s="41"/>
      <c r="D4" s="169">
        <v>1</v>
      </c>
      <c r="E4" s="169">
        <f t="shared" si="0"/>
        <v>1</v>
      </c>
      <c r="F4" s="26" t="s">
        <v>528</v>
      </c>
      <c r="G4" s="26" t="s">
        <v>527</v>
      </c>
      <c r="H4" s="26" t="s">
        <v>110</v>
      </c>
      <c r="I4" s="29">
        <v>41318</v>
      </c>
      <c r="J4" s="26" t="s">
        <v>512</v>
      </c>
      <c r="K4" s="26" t="s">
        <v>525</v>
      </c>
      <c r="L4" s="27">
        <v>2.2200000000000002</v>
      </c>
      <c r="M4" s="26" t="s">
        <v>512</v>
      </c>
      <c r="N4" s="26" t="s">
        <v>515</v>
      </c>
      <c r="O4" s="27">
        <v>1.7</v>
      </c>
      <c r="P4" s="179" t="str">
        <f t="shared" si="1"/>
        <v>A</v>
      </c>
      <c r="Q4" s="174">
        <f t="shared" si="7"/>
        <v>1</v>
      </c>
      <c r="R4" s="174">
        <f t="shared" si="8"/>
        <v>0</v>
      </c>
      <c r="S4" s="174">
        <f t="shared" si="4"/>
        <v>1</v>
      </c>
      <c r="T4" s="174">
        <f t="shared" si="9"/>
        <v>0</v>
      </c>
      <c r="U4" s="174">
        <f t="shared" si="10"/>
        <v>0</v>
      </c>
    </row>
    <row r="5" spans="1:22" ht="15" customHeight="1" x14ac:dyDescent="0.25">
      <c r="A5" s="1" t="s">
        <v>85</v>
      </c>
      <c r="B5" s="126">
        <f>SUM(R:R)</f>
        <v>0</v>
      </c>
      <c r="D5" s="169">
        <v>1</v>
      </c>
      <c r="E5" s="169">
        <f t="shared" si="0"/>
        <v>1</v>
      </c>
      <c r="F5" s="26" t="s">
        <v>529</v>
      </c>
      <c r="G5" s="26" t="s">
        <v>527</v>
      </c>
      <c r="H5" s="26" t="s">
        <v>162</v>
      </c>
      <c r="I5" s="29">
        <v>45846</v>
      </c>
      <c r="J5" s="26" t="s">
        <v>512</v>
      </c>
      <c r="K5" s="26" t="s">
        <v>525</v>
      </c>
      <c r="L5" s="27">
        <v>2.2599999999999998</v>
      </c>
      <c r="M5" s="26" t="s">
        <v>512</v>
      </c>
      <c r="N5" s="26" t="s">
        <v>525</v>
      </c>
      <c r="O5" s="27">
        <v>2.2000000000000002</v>
      </c>
      <c r="P5" s="179" t="str">
        <f t="shared" si="1"/>
        <v>A</v>
      </c>
      <c r="Q5" s="174">
        <f t="shared" si="7"/>
        <v>1</v>
      </c>
      <c r="R5" s="174">
        <f t="shared" si="8"/>
        <v>0</v>
      </c>
      <c r="S5" s="174">
        <f t="shared" si="4"/>
        <v>1</v>
      </c>
      <c r="T5" s="174">
        <f t="shared" si="9"/>
        <v>0</v>
      </c>
      <c r="U5" s="174">
        <f t="shared" si="10"/>
        <v>0</v>
      </c>
    </row>
    <row r="6" spans="1:22" ht="15" customHeight="1" x14ac:dyDescent="0.25">
      <c r="A6" s="1" t="s">
        <v>84</v>
      </c>
      <c r="B6" s="123"/>
      <c r="D6" s="169">
        <v>1</v>
      </c>
      <c r="E6" s="169">
        <f t="shared" si="0"/>
        <v>1</v>
      </c>
      <c r="F6" s="26" t="s">
        <v>530</v>
      </c>
      <c r="G6" s="26" t="s">
        <v>527</v>
      </c>
      <c r="H6" s="26" t="s">
        <v>110</v>
      </c>
      <c r="I6" s="29">
        <v>41318</v>
      </c>
      <c r="J6" s="26" t="s">
        <v>512</v>
      </c>
      <c r="K6" s="26" t="s">
        <v>525</v>
      </c>
      <c r="L6" s="27">
        <v>2.4700000000000002</v>
      </c>
      <c r="M6" s="26" t="s">
        <v>512</v>
      </c>
      <c r="N6" s="26" t="s">
        <v>525</v>
      </c>
      <c r="O6" s="27">
        <v>2.12</v>
      </c>
      <c r="P6" s="179" t="str">
        <f t="shared" si="1"/>
        <v>A</v>
      </c>
      <c r="Q6" s="174">
        <f t="shared" si="7"/>
        <v>1</v>
      </c>
      <c r="R6" s="174">
        <f t="shared" si="8"/>
        <v>0</v>
      </c>
      <c r="S6" s="174">
        <f t="shared" si="4"/>
        <v>1</v>
      </c>
      <c r="T6" s="174">
        <f t="shared" si="9"/>
        <v>0</v>
      </c>
      <c r="U6" s="174">
        <f t="shared" si="10"/>
        <v>0</v>
      </c>
    </row>
    <row r="7" spans="1:22" ht="15" customHeight="1" x14ac:dyDescent="0.25">
      <c r="A7" s="6" t="s">
        <v>8</v>
      </c>
      <c r="B7" s="124">
        <f>SUM(S:S)</f>
        <v>23</v>
      </c>
      <c r="D7" s="169">
        <v>1</v>
      </c>
      <c r="E7" s="169">
        <f t="shared" si="0"/>
        <v>1</v>
      </c>
      <c r="F7" s="26" t="s">
        <v>531</v>
      </c>
      <c r="G7" s="26" t="s">
        <v>532</v>
      </c>
      <c r="H7" s="26" t="s">
        <v>110</v>
      </c>
      <c r="I7" s="29">
        <v>41367</v>
      </c>
      <c r="J7" s="26" t="s">
        <v>512</v>
      </c>
      <c r="K7" s="26" t="s">
        <v>525</v>
      </c>
      <c r="L7" s="27">
        <v>2.23</v>
      </c>
      <c r="M7" s="26" t="s">
        <v>512</v>
      </c>
      <c r="N7" s="26" t="s">
        <v>515</v>
      </c>
      <c r="O7" s="27">
        <v>1.52</v>
      </c>
      <c r="P7" s="179" t="str">
        <f t="shared" si="1"/>
        <v>A</v>
      </c>
      <c r="Q7" s="174">
        <f t="shared" si="7"/>
        <v>1</v>
      </c>
      <c r="R7" s="174">
        <f t="shared" si="8"/>
        <v>0</v>
      </c>
      <c r="S7" s="174">
        <f t="shared" si="4"/>
        <v>1</v>
      </c>
      <c r="T7" s="174">
        <f t="shared" si="9"/>
        <v>0</v>
      </c>
      <c r="U7" s="174">
        <f t="shared" si="10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1</v>
      </c>
      <c r="E8" s="169">
        <f t="shared" si="0"/>
        <v>1</v>
      </c>
      <c r="F8" s="26" t="s">
        <v>533</v>
      </c>
      <c r="G8" s="26" t="s">
        <v>532</v>
      </c>
      <c r="H8" s="26" t="s">
        <v>110</v>
      </c>
      <c r="I8" s="29">
        <v>41367</v>
      </c>
      <c r="J8" s="26" t="s">
        <v>512</v>
      </c>
      <c r="K8" s="26" t="s">
        <v>525</v>
      </c>
      <c r="L8" s="27">
        <v>2.23</v>
      </c>
      <c r="M8" s="26" t="s">
        <v>512</v>
      </c>
      <c r="N8" s="26" t="s">
        <v>515</v>
      </c>
      <c r="O8" s="27">
        <v>1.66</v>
      </c>
      <c r="P8" s="179" t="str">
        <f t="shared" si="1"/>
        <v>A</v>
      </c>
      <c r="Q8" s="174">
        <f t="shared" si="7"/>
        <v>1</v>
      </c>
      <c r="R8" s="174">
        <f t="shared" si="8"/>
        <v>0</v>
      </c>
      <c r="S8" s="174">
        <f t="shared" si="4"/>
        <v>1</v>
      </c>
      <c r="T8" s="174">
        <f t="shared" si="9"/>
        <v>0</v>
      </c>
      <c r="U8" s="174">
        <f t="shared" si="10"/>
        <v>0</v>
      </c>
    </row>
    <row r="9" spans="1:22" ht="15" customHeight="1" x14ac:dyDescent="0.25">
      <c r="D9" s="169">
        <v>1</v>
      </c>
      <c r="E9" s="169">
        <f t="shared" si="0"/>
        <v>1</v>
      </c>
      <c r="F9" s="26" t="s">
        <v>534</v>
      </c>
      <c r="G9" s="26" t="s">
        <v>532</v>
      </c>
      <c r="H9" s="26" t="s">
        <v>110</v>
      </c>
      <c r="I9" s="29">
        <v>41318</v>
      </c>
      <c r="J9" s="26" t="s">
        <v>512</v>
      </c>
      <c r="K9" s="26" t="s">
        <v>525</v>
      </c>
      <c r="L9" s="27">
        <v>2.29</v>
      </c>
      <c r="M9" s="26" t="s">
        <v>512</v>
      </c>
      <c r="N9" s="26" t="s">
        <v>525</v>
      </c>
      <c r="O9" s="27">
        <v>1.98</v>
      </c>
      <c r="P9" s="179" t="str">
        <f t="shared" si="1"/>
        <v>A</v>
      </c>
      <c r="Q9" s="174">
        <f t="shared" si="7"/>
        <v>1</v>
      </c>
      <c r="R9" s="174">
        <f t="shared" si="8"/>
        <v>0</v>
      </c>
      <c r="S9" s="174">
        <f t="shared" si="4"/>
        <v>1</v>
      </c>
      <c r="T9" s="174">
        <f t="shared" si="9"/>
        <v>0</v>
      </c>
      <c r="U9" s="174">
        <f t="shared" si="10"/>
        <v>0</v>
      </c>
    </row>
    <row r="10" spans="1:22" ht="15" customHeight="1" x14ac:dyDescent="0.25">
      <c r="D10" s="169">
        <v>1</v>
      </c>
      <c r="E10" s="169">
        <f t="shared" si="0"/>
        <v>1</v>
      </c>
      <c r="F10" s="26" t="s">
        <v>535</v>
      </c>
      <c r="G10" s="26" t="s">
        <v>527</v>
      </c>
      <c r="H10" s="26" t="s">
        <v>162</v>
      </c>
      <c r="I10" s="29">
        <v>45846</v>
      </c>
      <c r="J10" s="26" t="s">
        <v>512</v>
      </c>
      <c r="K10" s="26" t="s">
        <v>525</v>
      </c>
      <c r="L10" s="27">
        <v>2.34</v>
      </c>
      <c r="M10" s="26" t="s">
        <v>512</v>
      </c>
      <c r="N10" s="26" t="s">
        <v>525</v>
      </c>
      <c r="O10" s="27">
        <v>2.25</v>
      </c>
      <c r="P10" s="179" t="str">
        <f t="shared" si="1"/>
        <v>A</v>
      </c>
      <c r="Q10" s="174">
        <f t="shared" si="7"/>
        <v>1</v>
      </c>
      <c r="R10" s="174">
        <f t="shared" si="8"/>
        <v>0</v>
      </c>
      <c r="S10" s="174">
        <f t="shared" si="4"/>
        <v>1</v>
      </c>
      <c r="T10" s="174">
        <f t="shared" si="9"/>
        <v>0</v>
      </c>
      <c r="U10" s="174">
        <f t="shared" si="10"/>
        <v>0</v>
      </c>
    </row>
    <row r="11" spans="1:22" ht="15" customHeight="1" x14ac:dyDescent="0.25">
      <c r="A11" s="143" t="s">
        <v>91</v>
      </c>
      <c r="B11" s="161">
        <f>Settings!F10</f>
        <v>2</v>
      </c>
      <c r="C11" s="1" t="s">
        <v>92</v>
      </c>
      <c r="D11" s="169">
        <v>1</v>
      </c>
      <c r="E11" s="169">
        <f t="shared" si="0"/>
        <v>1</v>
      </c>
      <c r="F11" s="26" t="s">
        <v>536</v>
      </c>
      <c r="G11" s="26" t="s">
        <v>527</v>
      </c>
      <c r="H11" s="26" t="s">
        <v>110</v>
      </c>
      <c r="I11" s="29">
        <v>41310</v>
      </c>
      <c r="J11" s="26" t="s">
        <v>512</v>
      </c>
      <c r="K11" s="26" t="s">
        <v>525</v>
      </c>
      <c r="L11" s="27">
        <v>2.25</v>
      </c>
      <c r="M11" s="26" t="s">
        <v>512</v>
      </c>
      <c r="N11" s="26" t="s">
        <v>525</v>
      </c>
      <c r="O11" s="27">
        <v>1.91</v>
      </c>
      <c r="P11" s="179" t="str">
        <f t="shared" si="1"/>
        <v>A</v>
      </c>
      <c r="Q11" s="174">
        <f t="shared" si="7"/>
        <v>1</v>
      </c>
      <c r="R11" s="174">
        <f t="shared" si="8"/>
        <v>0</v>
      </c>
      <c r="S11" s="174">
        <f t="shared" si="4"/>
        <v>1</v>
      </c>
      <c r="T11" s="174">
        <f t="shared" si="9"/>
        <v>0</v>
      </c>
      <c r="U11" s="174">
        <f t="shared" si="10"/>
        <v>0</v>
      </c>
    </row>
    <row r="12" spans="1:22" ht="15" customHeight="1" x14ac:dyDescent="0.25">
      <c r="A12" s="145"/>
      <c r="B12" s="162">
        <f>Settings!D10</f>
        <v>1.7</v>
      </c>
      <c r="C12" s="1" t="s">
        <v>93</v>
      </c>
      <c r="D12" s="169">
        <v>1</v>
      </c>
      <c r="E12" s="169">
        <f t="shared" si="0"/>
        <v>1</v>
      </c>
      <c r="F12" s="26" t="s">
        <v>537</v>
      </c>
      <c r="G12" s="26" t="s">
        <v>524</v>
      </c>
      <c r="H12" s="26" t="s">
        <v>110</v>
      </c>
      <c r="I12" s="29">
        <v>41374</v>
      </c>
      <c r="J12" s="26" t="s">
        <v>512</v>
      </c>
      <c r="K12" s="26" t="s">
        <v>525</v>
      </c>
      <c r="L12" s="27">
        <v>2.4500000000000002</v>
      </c>
      <c r="M12" s="26" t="s">
        <v>512</v>
      </c>
      <c r="N12" s="26" t="s">
        <v>525</v>
      </c>
      <c r="O12" s="27">
        <v>2</v>
      </c>
      <c r="P12" s="179" t="str">
        <f t="shared" si="1"/>
        <v>A</v>
      </c>
      <c r="Q12" s="174">
        <f t="shared" si="7"/>
        <v>1</v>
      </c>
      <c r="R12" s="174">
        <f t="shared" si="8"/>
        <v>0</v>
      </c>
      <c r="S12" s="174">
        <f t="shared" si="4"/>
        <v>1</v>
      </c>
      <c r="T12" s="174">
        <f t="shared" si="9"/>
        <v>0</v>
      </c>
      <c r="U12" s="174">
        <f t="shared" si="10"/>
        <v>0</v>
      </c>
    </row>
    <row r="13" spans="1:22" ht="15" customHeight="1" x14ac:dyDescent="0.25">
      <c r="A13" s="39" t="s">
        <v>106</v>
      </c>
      <c r="B13" s="25"/>
      <c r="D13" s="169">
        <v>1</v>
      </c>
      <c r="E13" s="169">
        <f t="shared" si="0"/>
        <v>1</v>
      </c>
      <c r="F13" s="26" t="s">
        <v>538</v>
      </c>
      <c r="G13" s="26" t="s">
        <v>527</v>
      </c>
      <c r="H13" s="26" t="s">
        <v>162</v>
      </c>
      <c r="I13" s="29">
        <v>45846</v>
      </c>
      <c r="J13" s="26" t="s">
        <v>512</v>
      </c>
      <c r="K13" s="26" t="s">
        <v>525</v>
      </c>
      <c r="L13" s="27">
        <v>2.29</v>
      </c>
      <c r="M13" s="26" t="s">
        <v>512</v>
      </c>
      <c r="N13" s="26" t="s">
        <v>525</v>
      </c>
      <c r="O13" s="27">
        <v>2.2599999999999998</v>
      </c>
      <c r="P13" s="179" t="str">
        <f t="shared" si="1"/>
        <v>A</v>
      </c>
      <c r="Q13" s="174">
        <f t="shared" si="7"/>
        <v>1</v>
      </c>
      <c r="R13" s="174">
        <f t="shared" si="8"/>
        <v>0</v>
      </c>
      <c r="S13" s="174">
        <f t="shared" si="4"/>
        <v>1</v>
      </c>
      <c r="T13" s="174">
        <f t="shared" si="9"/>
        <v>0</v>
      </c>
      <c r="U13" s="174">
        <f t="shared" si="10"/>
        <v>0</v>
      </c>
    </row>
    <row r="14" spans="1:22" ht="15" customHeight="1" x14ac:dyDescent="0.25">
      <c r="D14" s="169">
        <v>1</v>
      </c>
      <c r="E14" s="169">
        <f t="shared" si="0"/>
        <v>1</v>
      </c>
      <c r="F14" s="26" t="s">
        <v>539</v>
      </c>
      <c r="G14" s="26" t="s">
        <v>527</v>
      </c>
      <c r="H14" s="26" t="s">
        <v>110</v>
      </c>
      <c r="I14" s="29">
        <v>41227</v>
      </c>
      <c r="J14" s="26" t="s">
        <v>512</v>
      </c>
      <c r="K14" s="26" t="s">
        <v>525</v>
      </c>
      <c r="L14" s="27">
        <v>2.34</v>
      </c>
      <c r="M14" s="26" t="s">
        <v>512</v>
      </c>
      <c r="N14" s="26" t="s">
        <v>525</v>
      </c>
      <c r="O14" s="27">
        <v>2.0499999999999998</v>
      </c>
      <c r="P14" s="179" t="str">
        <f t="shared" si="1"/>
        <v>A</v>
      </c>
      <c r="Q14" s="174">
        <f t="shared" si="7"/>
        <v>1</v>
      </c>
      <c r="R14" s="174">
        <f t="shared" si="8"/>
        <v>0</v>
      </c>
      <c r="S14" s="174">
        <f t="shared" si="4"/>
        <v>1</v>
      </c>
      <c r="T14" s="174">
        <f t="shared" si="9"/>
        <v>0</v>
      </c>
      <c r="U14" s="174">
        <f t="shared" si="10"/>
        <v>0</v>
      </c>
    </row>
    <row r="15" spans="1:22" ht="15" customHeight="1" x14ac:dyDescent="0.25">
      <c r="D15" s="169">
        <v>1</v>
      </c>
      <c r="E15" s="169">
        <f t="shared" si="0"/>
        <v>1</v>
      </c>
      <c r="F15" s="26" t="s">
        <v>540</v>
      </c>
      <c r="G15" s="26" t="s">
        <v>527</v>
      </c>
      <c r="H15" s="26" t="s">
        <v>162</v>
      </c>
      <c r="I15" s="29">
        <v>45846</v>
      </c>
      <c r="J15" s="26" t="s">
        <v>512</v>
      </c>
      <c r="K15" s="26" t="s">
        <v>525</v>
      </c>
      <c r="L15" s="27">
        <v>2.2599999999999998</v>
      </c>
      <c r="M15" s="26" t="s">
        <v>512</v>
      </c>
      <c r="N15" s="26" t="s">
        <v>525</v>
      </c>
      <c r="O15" s="27">
        <v>2.23</v>
      </c>
      <c r="P15" s="179" t="str">
        <f t="shared" si="1"/>
        <v>A</v>
      </c>
      <c r="Q15" s="174">
        <f t="shared" si="7"/>
        <v>1</v>
      </c>
      <c r="R15" s="174">
        <f t="shared" si="8"/>
        <v>0</v>
      </c>
      <c r="S15" s="174">
        <f t="shared" si="4"/>
        <v>1</v>
      </c>
      <c r="T15" s="174">
        <f t="shared" si="9"/>
        <v>0</v>
      </c>
      <c r="U15" s="174">
        <f t="shared" si="10"/>
        <v>0</v>
      </c>
    </row>
    <row r="16" spans="1:22" ht="15" customHeight="1" x14ac:dyDescent="0.25">
      <c r="D16" s="169">
        <v>1</v>
      </c>
      <c r="E16" s="169">
        <f t="shared" si="0"/>
        <v>1</v>
      </c>
      <c r="F16" s="26" t="s">
        <v>541</v>
      </c>
      <c r="G16" s="26" t="s">
        <v>527</v>
      </c>
      <c r="H16" s="26" t="s">
        <v>110</v>
      </c>
      <c r="I16" s="29">
        <v>41227</v>
      </c>
      <c r="J16" s="26" t="s">
        <v>512</v>
      </c>
      <c r="K16" s="26" t="s">
        <v>525</v>
      </c>
      <c r="L16" s="27">
        <v>2.3199999999999998</v>
      </c>
      <c r="M16" s="26" t="s">
        <v>512</v>
      </c>
      <c r="N16" s="26" t="s">
        <v>525</v>
      </c>
      <c r="O16" s="27">
        <v>2</v>
      </c>
      <c r="P16" s="179" t="str">
        <f t="shared" si="1"/>
        <v>A</v>
      </c>
      <c r="Q16" s="174">
        <f t="shared" si="7"/>
        <v>1</v>
      </c>
      <c r="R16" s="174">
        <f t="shared" si="8"/>
        <v>0</v>
      </c>
      <c r="S16" s="174">
        <f t="shared" si="4"/>
        <v>1</v>
      </c>
      <c r="T16" s="174">
        <f t="shared" si="9"/>
        <v>0</v>
      </c>
      <c r="U16" s="174">
        <f t="shared" si="10"/>
        <v>0</v>
      </c>
    </row>
    <row r="17" spans="1:21" ht="15" customHeight="1" x14ac:dyDescent="0.25">
      <c r="D17" s="169">
        <v>1</v>
      </c>
      <c r="E17" s="169">
        <f t="shared" si="0"/>
        <v>1</v>
      </c>
      <c r="F17" s="26" t="s">
        <v>542</v>
      </c>
      <c r="G17" s="26" t="s">
        <v>532</v>
      </c>
      <c r="H17" s="26" t="s">
        <v>110</v>
      </c>
      <c r="I17" s="29">
        <v>41318</v>
      </c>
      <c r="J17" s="26" t="s">
        <v>512</v>
      </c>
      <c r="K17" s="26" t="s">
        <v>525</v>
      </c>
      <c r="L17" s="27">
        <v>2.42</v>
      </c>
      <c r="M17" s="26" t="s">
        <v>512</v>
      </c>
      <c r="N17" s="26" t="s">
        <v>525</v>
      </c>
      <c r="O17" s="27">
        <v>2.0699999999999998</v>
      </c>
      <c r="P17" s="179" t="str">
        <f t="shared" si="1"/>
        <v>A</v>
      </c>
      <c r="Q17" s="174">
        <f t="shared" si="7"/>
        <v>1</v>
      </c>
      <c r="R17" s="174">
        <f t="shared" si="8"/>
        <v>0</v>
      </c>
      <c r="S17" s="174">
        <f t="shared" si="4"/>
        <v>1</v>
      </c>
      <c r="T17" s="174">
        <f t="shared" si="9"/>
        <v>0</v>
      </c>
      <c r="U17" s="174">
        <f t="shared" si="10"/>
        <v>0</v>
      </c>
    </row>
    <row r="18" spans="1:21" ht="15" customHeight="1" x14ac:dyDescent="0.25">
      <c r="D18" s="169">
        <v>1</v>
      </c>
      <c r="E18" s="169">
        <f t="shared" si="0"/>
        <v>1</v>
      </c>
      <c r="F18" s="26" t="s">
        <v>543</v>
      </c>
      <c r="G18" s="26" t="s">
        <v>532</v>
      </c>
      <c r="H18" s="26" t="s">
        <v>110</v>
      </c>
      <c r="I18" s="29">
        <v>41318</v>
      </c>
      <c r="J18" s="26" t="s">
        <v>512</v>
      </c>
      <c r="K18" s="26" t="s">
        <v>525</v>
      </c>
      <c r="L18" s="27">
        <v>2.4500000000000002</v>
      </c>
      <c r="M18" s="26" t="s">
        <v>512</v>
      </c>
      <c r="N18" s="26" t="s">
        <v>525</v>
      </c>
      <c r="O18" s="27">
        <v>2.08</v>
      </c>
      <c r="P18" s="179" t="str">
        <f t="shared" si="1"/>
        <v>A</v>
      </c>
      <c r="Q18" s="174">
        <f t="shared" si="7"/>
        <v>1</v>
      </c>
      <c r="R18" s="174">
        <f t="shared" si="8"/>
        <v>0</v>
      </c>
      <c r="S18" s="174">
        <f t="shared" si="4"/>
        <v>1</v>
      </c>
      <c r="T18" s="174">
        <f t="shared" si="9"/>
        <v>0</v>
      </c>
      <c r="U18" s="174">
        <f t="shared" si="10"/>
        <v>0</v>
      </c>
    </row>
    <row r="19" spans="1:21" ht="15" customHeight="1" x14ac:dyDescent="0.25">
      <c r="D19" s="169">
        <v>1</v>
      </c>
      <c r="E19" s="169">
        <f t="shared" si="0"/>
        <v>1</v>
      </c>
      <c r="F19" s="26" t="s">
        <v>544</v>
      </c>
      <c r="G19" s="26" t="s">
        <v>532</v>
      </c>
      <c r="H19" s="26" t="s">
        <v>110</v>
      </c>
      <c r="I19" s="29">
        <v>41318</v>
      </c>
      <c r="J19" s="26" t="s">
        <v>512</v>
      </c>
      <c r="K19" s="26" t="s">
        <v>525</v>
      </c>
      <c r="L19" s="27">
        <v>2.4300000000000002</v>
      </c>
      <c r="M19" s="26" t="s">
        <v>512</v>
      </c>
      <c r="N19" s="26" t="s">
        <v>525</v>
      </c>
      <c r="O19" s="27">
        <v>1.89</v>
      </c>
      <c r="P19" s="179" t="str">
        <f t="shared" si="1"/>
        <v>A</v>
      </c>
      <c r="Q19" s="174">
        <f t="shared" si="7"/>
        <v>1</v>
      </c>
      <c r="R19" s="174">
        <f t="shared" si="8"/>
        <v>0</v>
      </c>
      <c r="S19" s="174">
        <f t="shared" si="4"/>
        <v>1</v>
      </c>
      <c r="T19" s="174">
        <f t="shared" si="9"/>
        <v>0</v>
      </c>
      <c r="U19" s="174">
        <f t="shared" si="10"/>
        <v>0</v>
      </c>
    </row>
    <row r="20" spans="1:21" ht="15" customHeight="1" x14ac:dyDescent="0.25">
      <c r="D20" s="169">
        <v>1</v>
      </c>
      <c r="E20" s="169">
        <f t="shared" si="0"/>
        <v>1</v>
      </c>
      <c r="F20" s="26" t="s">
        <v>545</v>
      </c>
      <c r="G20" s="26" t="s">
        <v>532</v>
      </c>
      <c r="H20" s="26" t="s">
        <v>110</v>
      </c>
      <c r="I20" s="29">
        <v>41318</v>
      </c>
      <c r="J20" s="26" t="s">
        <v>512</v>
      </c>
      <c r="K20" s="26" t="s">
        <v>525</v>
      </c>
      <c r="L20" s="27">
        <v>2.2200000000000002</v>
      </c>
      <c r="M20" s="26" t="s">
        <v>512</v>
      </c>
      <c r="N20" s="26" t="s">
        <v>515</v>
      </c>
      <c r="O20" s="27">
        <v>1.72</v>
      </c>
      <c r="P20" s="179" t="str">
        <f t="shared" si="1"/>
        <v>A</v>
      </c>
      <c r="Q20" s="174">
        <f t="shared" si="7"/>
        <v>1</v>
      </c>
      <c r="R20" s="174">
        <f t="shared" si="8"/>
        <v>0</v>
      </c>
      <c r="S20" s="174">
        <f t="shared" si="4"/>
        <v>1</v>
      </c>
      <c r="T20" s="174">
        <f t="shared" si="9"/>
        <v>0</v>
      </c>
      <c r="U20" s="174">
        <f t="shared" si="10"/>
        <v>0</v>
      </c>
    </row>
    <row r="21" spans="1:21" ht="15" customHeight="1" x14ac:dyDescent="0.25">
      <c r="D21" s="169">
        <v>1</v>
      </c>
      <c r="E21" s="169">
        <f t="shared" si="0"/>
        <v>1</v>
      </c>
      <c r="F21" s="26" t="s">
        <v>546</v>
      </c>
      <c r="G21" s="26" t="s">
        <v>532</v>
      </c>
      <c r="H21" s="26" t="s">
        <v>110</v>
      </c>
      <c r="I21" s="29">
        <v>41367</v>
      </c>
      <c r="J21" s="26" t="s">
        <v>512</v>
      </c>
      <c r="K21" s="26" t="s">
        <v>525</v>
      </c>
      <c r="L21" s="27">
        <v>2.16</v>
      </c>
      <c r="M21" s="26" t="s">
        <v>512</v>
      </c>
      <c r="N21" s="26" t="s">
        <v>515</v>
      </c>
      <c r="O21" s="27">
        <v>1.52</v>
      </c>
      <c r="P21" s="179" t="str">
        <f t="shared" si="1"/>
        <v>A</v>
      </c>
      <c r="Q21" s="174">
        <f t="shared" si="7"/>
        <v>1</v>
      </c>
      <c r="R21" s="174">
        <f t="shared" si="8"/>
        <v>0</v>
      </c>
      <c r="S21" s="174">
        <f t="shared" si="4"/>
        <v>1</v>
      </c>
      <c r="T21" s="174">
        <f t="shared" si="9"/>
        <v>0</v>
      </c>
      <c r="U21" s="174">
        <f t="shared" si="10"/>
        <v>0</v>
      </c>
    </row>
    <row r="22" spans="1:21" ht="15" customHeight="1" x14ac:dyDescent="0.25">
      <c r="D22" s="169">
        <v>1</v>
      </c>
      <c r="E22" s="169">
        <f t="shared" si="0"/>
        <v>1</v>
      </c>
      <c r="F22" s="26" t="s">
        <v>547</v>
      </c>
      <c r="G22" s="26" t="s">
        <v>527</v>
      </c>
      <c r="H22" s="26" t="s">
        <v>162</v>
      </c>
      <c r="I22" s="29">
        <v>45846</v>
      </c>
      <c r="J22" s="26" t="s">
        <v>512</v>
      </c>
      <c r="K22" s="26" t="s">
        <v>525</v>
      </c>
      <c r="L22" s="27">
        <v>2.2599999999999998</v>
      </c>
      <c r="M22" s="26" t="s">
        <v>512</v>
      </c>
      <c r="N22" s="26" t="s">
        <v>525</v>
      </c>
      <c r="O22" s="27">
        <v>2.2200000000000002</v>
      </c>
      <c r="P22" s="179" t="str">
        <f t="shared" si="1"/>
        <v>A</v>
      </c>
      <c r="Q22" s="174">
        <f t="shared" si="7"/>
        <v>1</v>
      </c>
      <c r="R22" s="174">
        <f t="shared" si="8"/>
        <v>0</v>
      </c>
      <c r="S22" s="174">
        <f t="shared" si="4"/>
        <v>1</v>
      </c>
      <c r="T22" s="174">
        <f t="shared" si="9"/>
        <v>0</v>
      </c>
      <c r="U22" s="174">
        <f t="shared" si="10"/>
        <v>0</v>
      </c>
    </row>
    <row r="23" spans="1:21" ht="15" customHeight="1" x14ac:dyDescent="0.25">
      <c r="A23" s="66" t="s">
        <v>69</v>
      </c>
      <c r="B23" s="116">
        <f>B4</f>
        <v>23</v>
      </c>
      <c r="D23" s="169">
        <v>1</v>
      </c>
      <c r="E23" s="169">
        <f t="shared" si="0"/>
        <v>1</v>
      </c>
      <c r="F23" s="26" t="s">
        <v>548</v>
      </c>
      <c r="G23" s="26" t="s">
        <v>527</v>
      </c>
      <c r="H23" s="26" t="s">
        <v>110</v>
      </c>
      <c r="I23" s="29">
        <v>41353</v>
      </c>
      <c r="J23" s="26" t="s">
        <v>512</v>
      </c>
      <c r="K23" s="26" t="s">
        <v>525</v>
      </c>
      <c r="L23" s="27">
        <v>2.44</v>
      </c>
      <c r="M23" s="26" t="s">
        <v>512</v>
      </c>
      <c r="N23" s="26" t="s">
        <v>525</v>
      </c>
      <c r="O23" s="27">
        <v>1.95</v>
      </c>
      <c r="P23" s="179" t="str">
        <f t="shared" si="1"/>
        <v>A</v>
      </c>
      <c r="Q23" s="174">
        <f t="shared" si="7"/>
        <v>1</v>
      </c>
      <c r="R23" s="174">
        <f t="shared" si="8"/>
        <v>0</v>
      </c>
      <c r="S23" s="174">
        <f t="shared" si="4"/>
        <v>1</v>
      </c>
      <c r="T23" s="174">
        <f t="shared" si="9"/>
        <v>0</v>
      </c>
      <c r="U23" s="174">
        <f t="shared" si="10"/>
        <v>0</v>
      </c>
    </row>
    <row r="24" spans="1:21" ht="15" customHeight="1" x14ac:dyDescent="0.25">
      <c r="A24" s="77" t="s">
        <v>75</v>
      </c>
      <c r="B24" s="97">
        <f>B7</f>
        <v>23</v>
      </c>
      <c r="D24" s="169">
        <v>1</v>
      </c>
      <c r="E24" s="169">
        <f t="shared" si="0"/>
        <v>1</v>
      </c>
      <c r="F24" s="26" t="s">
        <v>549</v>
      </c>
      <c r="G24" s="26" t="s">
        <v>532</v>
      </c>
      <c r="H24" s="26" t="s">
        <v>110</v>
      </c>
      <c r="I24" s="29">
        <v>41367</v>
      </c>
      <c r="J24" s="26" t="s">
        <v>512</v>
      </c>
      <c r="K24" s="26" t="s">
        <v>525</v>
      </c>
      <c r="L24" s="27">
        <v>2.2799999999999998</v>
      </c>
      <c r="M24" s="26" t="s">
        <v>512</v>
      </c>
      <c r="N24" s="26" t="s">
        <v>525</v>
      </c>
      <c r="O24" s="27">
        <v>1.91</v>
      </c>
      <c r="P24" s="179" t="str">
        <f t="shared" si="1"/>
        <v>A</v>
      </c>
      <c r="Q24" s="174">
        <f t="shared" si="7"/>
        <v>1</v>
      </c>
      <c r="R24" s="174">
        <f t="shared" si="8"/>
        <v>0</v>
      </c>
      <c r="S24" s="174">
        <f t="shared" si="4"/>
        <v>1</v>
      </c>
      <c r="T24" s="174">
        <f t="shared" si="9"/>
        <v>0</v>
      </c>
      <c r="U24" s="174">
        <f t="shared" si="10"/>
        <v>0</v>
      </c>
    </row>
    <row r="25" spans="1:21" ht="15" customHeight="1" x14ac:dyDescent="0.25">
      <c r="A25" s="81" t="s">
        <v>77</v>
      </c>
      <c r="B25" s="96">
        <f>B8</f>
        <v>0</v>
      </c>
      <c r="D25" s="169"/>
    </row>
    <row r="26" spans="1:21" ht="15" customHeight="1" x14ac:dyDescent="0.25">
      <c r="D26" s="169"/>
    </row>
    <row r="27" spans="1:21" ht="15" customHeight="1" x14ac:dyDescent="0.25">
      <c r="A27" s="1" t="s">
        <v>87</v>
      </c>
      <c r="B27" s="41">
        <f>B5/B3</f>
        <v>0</v>
      </c>
      <c r="D27" s="169"/>
    </row>
    <row r="28" spans="1:21" ht="15" customHeight="1" x14ac:dyDescent="0.25">
      <c r="A28" s="132" t="s">
        <v>88</v>
      </c>
      <c r="B28" s="133">
        <f>B8/B4</f>
        <v>0</v>
      </c>
      <c r="D28" s="169"/>
    </row>
    <row r="29" spans="1:21" ht="15" customHeight="1" x14ac:dyDescent="0.25">
      <c r="D29" s="169"/>
    </row>
    <row r="30" spans="1:21" ht="15" customHeight="1" x14ac:dyDescent="0.25">
      <c r="D30" s="169"/>
    </row>
    <row r="31" spans="1:21" ht="15" customHeight="1" x14ac:dyDescent="0.25">
      <c r="D31" s="169"/>
    </row>
    <row r="32" spans="1:21" ht="15" customHeight="1" x14ac:dyDescent="0.25">
      <c r="D32" s="169"/>
    </row>
  </sheetData>
  <autoFilter ref="F1:V32"/>
  <conditionalFormatting sqref="J2:J1048576 M2:M1048576">
    <cfRule type="cellIs" dxfId="37" priority="22" operator="notEqual">
      <formula>OR($B$1,0)</formula>
    </cfRule>
  </conditionalFormatting>
  <conditionalFormatting sqref="K2:K1048576 N2:N1048576">
    <cfRule type="cellIs" dxfId="36" priority="19" operator="equal">
      <formula>$C$1</formula>
    </cfRule>
    <cfRule type="cellIs" dxfId="35" priority="20" operator="notEqual">
      <formula>OR($C$1,0)</formula>
    </cfRule>
  </conditionalFormatting>
  <conditionalFormatting sqref="L2:L24 O2:O24">
    <cfRule type="cellIs" dxfId="34" priority="200" operator="greaterThanOrEqual">
      <formula>$B$11</formula>
    </cfRule>
    <cfRule type="cellIs" dxfId="33" priority="201" operator="between">
      <formula>$B$12</formula>
      <formula>"&lt;$B$12"</formula>
    </cfRule>
    <cfRule type="cellIs" dxfId="32" priority="202" operator="between">
      <formula>0.0001</formula>
      <formula>"&lt;$B$13"</formula>
    </cfRule>
    <cfRule type="cellIs" dxfId="31" priority="203" operator="greaterThanOrEqual">
      <formula>$B$19</formula>
    </cfRule>
    <cfRule type="cellIs" dxfId="30" priority="204" operator="between">
      <formula>$B$20</formula>
      <formula>"&lt;$B$20"</formula>
    </cfRule>
    <cfRule type="cellIs" dxfId="29" priority="205" operator="between">
      <formula>0.0001</formula>
      <formula>"&lt;$B$21"</formula>
    </cfRule>
  </conditionalFormatting>
  <conditionalFormatting sqref="P2:P1048576">
    <cfRule type="containsText" dxfId="28" priority="76" operator="containsText" text="C">
      <formula>NOT(ISERROR(SEARCH("C",P2)))</formula>
    </cfRule>
    <cfRule type="containsText" dxfId="27" priority="77" operator="containsText" text="B">
      <formula>NOT(ISERROR(SEARCH("B",P2)))</formula>
    </cfRule>
    <cfRule type="containsText" dxfId="26" priority="79" operator="containsText" text="A">
      <formula>NOT(ISERROR(SEARCH("A",P2)))</formula>
    </cfRule>
  </conditionalFormatting>
  <conditionalFormatting sqref="R1:R1048576">
    <cfRule type="cellIs" dxfId="25" priority="99" operator="equal">
      <formula>1</formula>
    </cfRule>
  </conditionalFormatting>
  <conditionalFormatting sqref="T1:T1048576">
    <cfRule type="cellIs" dxfId="24" priority="97" operator="equal">
      <formula>1</formula>
    </cfRule>
  </conditionalFormatting>
  <conditionalFormatting sqref="U1:U1048576">
    <cfRule type="cellIs" dxfId="23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B1821"/>
  <sheetViews>
    <sheetView zoomScale="80" zoomScaleNormal="80" workbookViewId="0">
      <pane ySplit="1" topLeftCell="A2" activePane="bottomLeft" state="frozen"/>
      <selection pane="bottomLeft" activeCell="R10" sqref="R10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Staphylococcus chromogenes</v>
      </c>
      <c r="C1" s="8"/>
      <c r="D1" s="8" t="s">
        <v>79</v>
      </c>
      <c r="E1" s="8" t="s">
        <v>80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60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86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413</v>
      </c>
      <c r="G2" s="26" t="s">
        <v>4188</v>
      </c>
      <c r="H2" s="26" t="e">
        <v>#N/A</v>
      </c>
      <c r="I2" s="29" t="e">
        <v>#N/A</v>
      </c>
      <c r="J2" s="26" t="s">
        <v>411</v>
      </c>
      <c r="K2" s="26" t="s">
        <v>412</v>
      </c>
      <c r="L2" s="26" t="s">
        <v>411</v>
      </c>
      <c r="M2" s="26" t="s">
        <v>412</v>
      </c>
      <c r="N2" s="27">
        <v>2.78</v>
      </c>
      <c r="O2" s="26" t="s">
        <v>411</v>
      </c>
      <c r="P2" s="26" t="s">
        <v>412</v>
      </c>
      <c r="Q2" s="27">
        <v>2.5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A</v>
      </c>
      <c r="S2" s="174">
        <f t="shared" ref="S2" si="0">1-U2+Z2</f>
        <v>1</v>
      </c>
      <c r="T2" s="174">
        <f>IF(AND(L2=J2,M2=K2,N2&gt;=$B$20,R2="A"),1,0)</f>
        <v>1</v>
      </c>
      <c r="U2" s="174">
        <f>IF(T2=1,0,1)</f>
        <v>0</v>
      </c>
      <c r="V2" s="178" t="str">
        <f t="shared" ref="V2" si="1">L2&amp;" "&amp;M2</f>
        <v>Francisella tularensis</v>
      </c>
      <c r="W2" s="178" t="str">
        <f t="shared" ref="W2" si="2">O2&amp;" "&amp;P2</f>
        <v>Francisella tularensis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1820</v>
      </c>
      <c r="D3" s="169">
        <v>0</v>
      </c>
      <c r="E3" s="169">
        <f t="shared" ref="E3:E64" si="3">D3*S3</f>
        <v>0</v>
      </c>
      <c r="F3" s="26" t="s">
        <v>414</v>
      </c>
      <c r="G3" s="26" t="s">
        <v>4188</v>
      </c>
      <c r="H3" s="26" t="e">
        <v>#N/A</v>
      </c>
      <c r="I3" s="29" t="e">
        <v>#N/A</v>
      </c>
      <c r="J3" s="26" t="s">
        <v>411</v>
      </c>
      <c r="K3" s="26" t="s">
        <v>412</v>
      </c>
      <c r="L3" s="26" t="s">
        <v>411</v>
      </c>
      <c r="M3" s="26" t="s">
        <v>412</v>
      </c>
      <c r="N3" s="27">
        <v>2.78</v>
      </c>
      <c r="O3" s="26" t="s">
        <v>411</v>
      </c>
      <c r="P3" s="26" t="s">
        <v>412</v>
      </c>
      <c r="Q3" s="27">
        <v>2.52</v>
      </c>
      <c r="R3" s="171" t="str">
        <f t="shared" ref="R3:R64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4" si="5">1-U3+Z3</f>
        <v>1</v>
      </c>
      <c r="T3" s="174">
        <f t="shared" ref="T3:T64" si="6">IF(AND(L3=J3,M3=K3,N3&gt;=$B$20,R3="A"),1,0)</f>
        <v>1</v>
      </c>
      <c r="U3" s="174">
        <f t="shared" ref="U3:U64" si="7">IF(T3=1,0,1)</f>
        <v>0</v>
      </c>
      <c r="V3" s="178" t="str">
        <f t="shared" ref="V3:V64" si="8">L3&amp;" "&amp;M3</f>
        <v>Francisella tularensis</v>
      </c>
      <c r="W3" s="178" t="str">
        <f t="shared" ref="W3:W64" si="9">O3&amp;" "&amp;P3</f>
        <v>Francisella tularensis</v>
      </c>
      <c r="X3" s="174">
        <f t="shared" ref="X3:X64" si="10">IF(AND(V3=$B$1,N3&gt;=$B$20),1,0)</f>
        <v>0</v>
      </c>
      <c r="Y3" s="174">
        <f t="shared" ref="Y3:Y64" si="11">IF(AND(W3=$B$1,Q3&gt;=$B$20),1,0)</f>
        <v>0</v>
      </c>
      <c r="Z3" s="174">
        <f t="shared" ref="Z3:Z64" si="12">IF(AND(V3=$B$1,N3&gt;=$B$20,R3="A"),1,0)</f>
        <v>0</v>
      </c>
      <c r="AA3" s="174">
        <f t="shared" ref="AA3:AA64" si="13">IF(1-(X3+Y3)&gt;0,0,1)</f>
        <v>0</v>
      </c>
    </row>
    <row r="4" spans="1:28" ht="15" customHeight="1" x14ac:dyDescent="0.25">
      <c r="A4" s="117" t="s">
        <v>61</v>
      </c>
      <c r="B4" s="122">
        <f>SUM(S:S)</f>
        <v>1478</v>
      </c>
      <c r="C4" s="40"/>
      <c r="D4" s="169">
        <v>0</v>
      </c>
      <c r="E4" s="169">
        <f t="shared" si="3"/>
        <v>0</v>
      </c>
      <c r="F4" s="26" t="s">
        <v>415</v>
      </c>
      <c r="G4" s="26" t="s">
        <v>4188</v>
      </c>
      <c r="H4" s="26" t="e">
        <v>#N/A</v>
      </c>
      <c r="I4" s="29" t="e">
        <v>#N/A</v>
      </c>
      <c r="J4" s="26" t="s">
        <v>411</v>
      </c>
      <c r="K4" s="26" t="s">
        <v>412</v>
      </c>
      <c r="L4" s="26" t="s">
        <v>411</v>
      </c>
      <c r="M4" s="26" t="s">
        <v>412</v>
      </c>
      <c r="N4" s="27">
        <v>2.71</v>
      </c>
      <c r="O4" s="26" t="s">
        <v>411</v>
      </c>
      <c r="P4" s="26" t="s">
        <v>412</v>
      </c>
      <c r="Q4" s="27">
        <v>2.35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Francisella tularensis</v>
      </c>
      <c r="W4" s="178" t="str">
        <f t="shared" si="9"/>
        <v>Francisella tularensis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84</v>
      </c>
      <c r="D5" s="169">
        <v>0</v>
      </c>
      <c r="E5" s="169">
        <f t="shared" si="3"/>
        <v>0</v>
      </c>
      <c r="F5" s="26" t="s">
        <v>416</v>
      </c>
      <c r="G5" s="26" t="s">
        <v>4188</v>
      </c>
      <c r="H5" s="26" t="e">
        <v>#N/A</v>
      </c>
      <c r="I5" s="29" t="e">
        <v>#N/A</v>
      </c>
      <c r="J5" s="26" t="s">
        <v>411</v>
      </c>
      <c r="K5" s="26" t="s">
        <v>412</v>
      </c>
      <c r="L5" s="26" t="s">
        <v>411</v>
      </c>
      <c r="M5" s="26" t="s">
        <v>412</v>
      </c>
      <c r="N5" s="27">
        <v>2.77</v>
      </c>
      <c r="O5" s="26" t="s">
        <v>411</v>
      </c>
      <c r="P5" s="26" t="s">
        <v>412</v>
      </c>
      <c r="Q5" s="27">
        <v>2.2999999999999998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Francisella tularensis</v>
      </c>
      <c r="W5" s="178" t="str">
        <f t="shared" si="9"/>
        <v>Francisella tularensis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1478</v>
      </c>
      <c r="D6" s="169">
        <v>0</v>
      </c>
      <c r="E6" s="169">
        <f t="shared" si="3"/>
        <v>0</v>
      </c>
      <c r="F6" s="26" t="s">
        <v>417</v>
      </c>
      <c r="G6" s="26" t="s">
        <v>4188</v>
      </c>
      <c r="H6" s="26" t="e">
        <v>#N/A</v>
      </c>
      <c r="I6" s="29" t="e">
        <v>#N/A</v>
      </c>
      <c r="J6" s="26" t="s">
        <v>411</v>
      </c>
      <c r="K6" s="26" t="s">
        <v>412</v>
      </c>
      <c r="L6" s="26" t="s">
        <v>411</v>
      </c>
      <c r="M6" s="26" t="s">
        <v>412</v>
      </c>
      <c r="N6" s="27">
        <v>2.83</v>
      </c>
      <c r="O6" s="26" t="s">
        <v>411</v>
      </c>
      <c r="P6" s="26" t="s">
        <v>412</v>
      </c>
      <c r="Q6" s="27">
        <v>2.35</v>
      </c>
      <c r="R6" s="171" t="str">
        <f t="shared" si="4"/>
        <v>A</v>
      </c>
      <c r="S6" s="174">
        <f t="shared" si="5"/>
        <v>1</v>
      </c>
      <c r="T6" s="174">
        <f t="shared" si="6"/>
        <v>1</v>
      </c>
      <c r="U6" s="174">
        <f t="shared" si="7"/>
        <v>0</v>
      </c>
      <c r="V6" s="178" t="str">
        <f t="shared" si="8"/>
        <v>Francisella tularensis</v>
      </c>
      <c r="W6" s="178" t="str">
        <f t="shared" si="9"/>
        <v>Francisella tularensis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193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418</v>
      </c>
      <c r="G7" s="26" t="s">
        <v>4188</v>
      </c>
      <c r="H7" s="26" t="e">
        <v>#N/A</v>
      </c>
      <c r="I7" s="29" t="e">
        <v>#N/A</v>
      </c>
      <c r="J7" s="26" t="s">
        <v>411</v>
      </c>
      <c r="K7" s="26" t="s">
        <v>412</v>
      </c>
      <c r="L7" s="26" t="s">
        <v>411</v>
      </c>
      <c r="M7" s="26" t="s">
        <v>412</v>
      </c>
      <c r="N7" s="27">
        <v>2.8</v>
      </c>
      <c r="O7" s="26" t="s">
        <v>411</v>
      </c>
      <c r="P7" s="26" t="s">
        <v>412</v>
      </c>
      <c r="Q7" s="27">
        <v>2.2400000000000002</v>
      </c>
      <c r="R7" s="171" t="str">
        <f t="shared" si="4"/>
        <v>A</v>
      </c>
      <c r="S7" s="174">
        <f t="shared" si="5"/>
        <v>1</v>
      </c>
      <c r="T7" s="174">
        <f t="shared" si="6"/>
        <v>1</v>
      </c>
      <c r="U7" s="174">
        <f t="shared" si="7"/>
        <v>0</v>
      </c>
      <c r="V7" s="178" t="str">
        <f t="shared" si="8"/>
        <v>Francisella tularensis</v>
      </c>
      <c r="W7" s="178" t="str">
        <f t="shared" si="9"/>
        <v>Francisella tularensis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194"/>
      <c r="B8" s="120"/>
      <c r="D8" s="169">
        <v>0</v>
      </c>
      <c r="E8" s="169">
        <f t="shared" si="3"/>
        <v>0</v>
      </c>
      <c r="F8" s="26">
        <v>141015626</v>
      </c>
      <c r="G8" s="26" t="s">
        <v>419</v>
      </c>
      <c r="H8" s="26" t="s">
        <v>110</v>
      </c>
      <c r="I8" s="29">
        <v>41960</v>
      </c>
      <c r="J8" s="26" t="s">
        <v>411</v>
      </c>
      <c r="K8" s="26" t="s">
        <v>412</v>
      </c>
      <c r="L8" s="26" t="s">
        <v>411</v>
      </c>
      <c r="M8" s="26" t="s">
        <v>412</v>
      </c>
      <c r="N8" s="27">
        <v>2.2799999999999998</v>
      </c>
      <c r="O8" s="26" t="s">
        <v>411</v>
      </c>
      <c r="P8" s="26" t="s">
        <v>412</v>
      </c>
      <c r="Q8" s="27">
        <v>2.2599999999999998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Francisella tularensis</v>
      </c>
      <c r="W8" s="178" t="str">
        <f t="shared" si="9"/>
        <v>Francisella tularensis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>
        <v>151002221</v>
      </c>
      <c r="G9" s="26" t="s">
        <v>419</v>
      </c>
      <c r="H9" s="26" t="s">
        <v>110</v>
      </c>
      <c r="I9" s="29">
        <v>42062</v>
      </c>
      <c r="J9" s="26" t="s">
        <v>411</v>
      </c>
      <c r="K9" s="26" t="s">
        <v>412</v>
      </c>
      <c r="L9" s="26" t="s">
        <v>411</v>
      </c>
      <c r="M9" s="26" t="s">
        <v>412</v>
      </c>
      <c r="N9" s="27">
        <v>2.13</v>
      </c>
      <c r="O9" s="26" t="s">
        <v>411</v>
      </c>
      <c r="P9" s="26" t="s">
        <v>412</v>
      </c>
      <c r="Q9" s="27">
        <v>2.11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Francisella tularensis</v>
      </c>
      <c r="W9" s="178" t="str">
        <f t="shared" si="9"/>
        <v>Francisella tularensis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>
        <v>151012969</v>
      </c>
      <c r="G10" s="26" t="s">
        <v>419</v>
      </c>
      <c r="H10" s="26" t="s">
        <v>110</v>
      </c>
      <c r="I10" s="29">
        <v>42289</v>
      </c>
      <c r="J10" s="26" t="s">
        <v>411</v>
      </c>
      <c r="K10" s="26" t="s">
        <v>412</v>
      </c>
      <c r="L10" s="26" t="s">
        <v>411</v>
      </c>
      <c r="M10" s="26" t="s">
        <v>412</v>
      </c>
      <c r="N10" s="27">
        <v>2.37</v>
      </c>
      <c r="O10" s="26" t="s">
        <v>411</v>
      </c>
      <c r="P10" s="26" t="s">
        <v>412</v>
      </c>
      <c r="Q10" s="27">
        <v>2.34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Francisella tularensis</v>
      </c>
      <c r="W10" s="178" t="str">
        <f t="shared" si="9"/>
        <v>Francisella tularensis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>
        <v>151012990</v>
      </c>
      <c r="G11" s="26" t="s">
        <v>419</v>
      </c>
      <c r="H11" s="26" t="s">
        <v>110</v>
      </c>
      <c r="I11" s="29">
        <v>42289</v>
      </c>
      <c r="J11" s="26" t="s">
        <v>411</v>
      </c>
      <c r="K11" s="26" t="s">
        <v>412</v>
      </c>
      <c r="L11" s="26" t="s">
        <v>411</v>
      </c>
      <c r="M11" s="26" t="s">
        <v>412</v>
      </c>
      <c r="N11" s="27">
        <v>2.36</v>
      </c>
      <c r="O11" s="26" t="s">
        <v>411</v>
      </c>
      <c r="P11" s="26" t="s">
        <v>412</v>
      </c>
      <c r="Q11" s="27">
        <v>2.35</v>
      </c>
      <c r="R11" s="171" t="str">
        <f t="shared" si="4"/>
        <v>A</v>
      </c>
      <c r="S11" s="174">
        <f t="shared" si="5"/>
        <v>1</v>
      </c>
      <c r="T11" s="174">
        <f t="shared" si="6"/>
        <v>1</v>
      </c>
      <c r="U11" s="174">
        <f t="shared" si="7"/>
        <v>0</v>
      </c>
      <c r="V11" s="178" t="str">
        <f t="shared" si="8"/>
        <v>Francisella tularensis</v>
      </c>
      <c r="W11" s="178" t="str">
        <f t="shared" si="9"/>
        <v>Francisella tularensis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>
        <v>151013200</v>
      </c>
      <c r="G12" s="26" t="s">
        <v>419</v>
      </c>
      <c r="H12" s="26" t="s">
        <v>110</v>
      </c>
      <c r="I12" s="29">
        <v>42297</v>
      </c>
      <c r="J12" s="26" t="s">
        <v>411</v>
      </c>
      <c r="K12" s="26" t="s">
        <v>412</v>
      </c>
      <c r="L12" s="26" t="s">
        <v>411</v>
      </c>
      <c r="M12" s="26" t="s">
        <v>412</v>
      </c>
      <c r="N12" s="27">
        <v>2.31</v>
      </c>
      <c r="O12" s="26" t="s">
        <v>411</v>
      </c>
      <c r="P12" s="26" t="s">
        <v>412</v>
      </c>
      <c r="Q12" s="27">
        <v>2.31</v>
      </c>
      <c r="R12" s="171" t="str">
        <f t="shared" si="4"/>
        <v>A</v>
      </c>
      <c r="S12" s="174">
        <f t="shared" si="5"/>
        <v>1</v>
      </c>
      <c r="T12" s="174">
        <f t="shared" si="6"/>
        <v>1</v>
      </c>
      <c r="U12" s="174">
        <f t="shared" si="7"/>
        <v>0</v>
      </c>
      <c r="V12" s="178" t="str">
        <f t="shared" si="8"/>
        <v>Francisella tularensis</v>
      </c>
      <c r="W12" s="178" t="str">
        <f t="shared" si="9"/>
        <v>Francisella tularensis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0</v>
      </c>
      <c r="E13" s="169">
        <f t="shared" si="3"/>
        <v>0</v>
      </c>
      <c r="F13" s="26">
        <v>151013558</v>
      </c>
      <c r="G13" s="26" t="s">
        <v>419</v>
      </c>
      <c r="H13" s="26" t="s">
        <v>110</v>
      </c>
      <c r="I13" s="29">
        <v>42300</v>
      </c>
      <c r="J13" s="26" t="s">
        <v>411</v>
      </c>
      <c r="K13" s="26" t="s">
        <v>412</v>
      </c>
      <c r="L13" s="26" t="s">
        <v>411</v>
      </c>
      <c r="M13" s="26" t="s">
        <v>412</v>
      </c>
      <c r="N13" s="27">
        <v>2.16</v>
      </c>
      <c r="O13" s="26" t="s">
        <v>411</v>
      </c>
      <c r="P13" s="26" t="s">
        <v>412</v>
      </c>
      <c r="Q13" s="27">
        <v>2.16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Francisella tularensis</v>
      </c>
      <c r="W13" s="178" t="str">
        <f t="shared" si="9"/>
        <v>Francisella tularensis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>
        <v>151013587</v>
      </c>
      <c r="G14" s="26" t="s">
        <v>419</v>
      </c>
      <c r="H14" s="26" t="s">
        <v>110</v>
      </c>
      <c r="I14" s="29">
        <v>42300</v>
      </c>
      <c r="J14" s="26" t="s">
        <v>411</v>
      </c>
      <c r="K14" s="26" t="s">
        <v>412</v>
      </c>
      <c r="L14" s="26" t="s">
        <v>411</v>
      </c>
      <c r="M14" s="26" t="s">
        <v>412</v>
      </c>
      <c r="N14" s="27">
        <v>2.38</v>
      </c>
      <c r="O14" s="26" t="s">
        <v>411</v>
      </c>
      <c r="P14" s="26" t="s">
        <v>412</v>
      </c>
      <c r="Q14" s="27">
        <v>2.36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Francisella tularensis</v>
      </c>
      <c r="W14" s="178" t="str">
        <f t="shared" si="9"/>
        <v>Francisella tularensis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>
        <v>151014388</v>
      </c>
      <c r="G15" s="26" t="s">
        <v>419</v>
      </c>
      <c r="H15" s="26" t="s">
        <v>110</v>
      </c>
      <c r="I15" s="29">
        <v>42325</v>
      </c>
      <c r="J15" s="26" t="s">
        <v>411</v>
      </c>
      <c r="K15" s="26" t="s">
        <v>412</v>
      </c>
      <c r="L15" s="26" t="s">
        <v>411</v>
      </c>
      <c r="M15" s="26" t="s">
        <v>412</v>
      </c>
      <c r="N15" s="27">
        <v>2.35</v>
      </c>
      <c r="O15" s="26" t="s">
        <v>411</v>
      </c>
      <c r="P15" s="26" t="s">
        <v>412</v>
      </c>
      <c r="Q15" s="27">
        <v>2.33</v>
      </c>
      <c r="R15" s="171" t="str">
        <f t="shared" si="4"/>
        <v>A</v>
      </c>
      <c r="S15" s="174">
        <f t="shared" si="5"/>
        <v>1</v>
      </c>
      <c r="T15" s="174">
        <f t="shared" si="6"/>
        <v>1</v>
      </c>
      <c r="U15" s="174">
        <f t="shared" si="7"/>
        <v>0</v>
      </c>
      <c r="V15" s="178" t="str">
        <f t="shared" si="8"/>
        <v>Francisella tularensis</v>
      </c>
      <c r="W15" s="178" t="str">
        <f t="shared" si="9"/>
        <v>Francisella tularensis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86</v>
      </c>
      <c r="B16" s="131">
        <f>SUM(AA:AA)</f>
        <v>0</v>
      </c>
      <c r="D16" s="169">
        <v>0</v>
      </c>
      <c r="E16" s="169">
        <f t="shared" si="3"/>
        <v>0</v>
      </c>
      <c r="F16" s="26">
        <v>151015910</v>
      </c>
      <c r="G16" s="26" t="s">
        <v>419</v>
      </c>
      <c r="H16" s="26" t="s">
        <v>110</v>
      </c>
      <c r="I16" s="29">
        <v>42374</v>
      </c>
      <c r="J16" s="26" t="s">
        <v>411</v>
      </c>
      <c r="K16" s="26" t="s">
        <v>412</v>
      </c>
      <c r="L16" s="26" t="s">
        <v>411</v>
      </c>
      <c r="M16" s="26" t="s">
        <v>412</v>
      </c>
      <c r="N16" s="27">
        <v>2.2999999999999998</v>
      </c>
      <c r="O16" s="26" t="s">
        <v>411</v>
      </c>
      <c r="P16" s="26" t="s">
        <v>412</v>
      </c>
      <c r="Q16" s="27">
        <v>2.2400000000000002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Francisella tularensis</v>
      </c>
      <c r="W16" s="178" t="str">
        <f t="shared" si="9"/>
        <v>Francisella tularensis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89</v>
      </c>
      <c r="B17" s="135">
        <f>B16/B4</f>
        <v>0</v>
      </c>
      <c r="D17" s="169">
        <v>0</v>
      </c>
      <c r="E17" s="169">
        <f t="shared" si="3"/>
        <v>0</v>
      </c>
      <c r="F17" s="26">
        <v>161000151</v>
      </c>
      <c r="G17" s="26" t="s">
        <v>419</v>
      </c>
      <c r="H17" s="26" t="s">
        <v>110</v>
      </c>
      <c r="I17" s="29">
        <v>43006</v>
      </c>
      <c r="J17" s="26" t="s">
        <v>411</v>
      </c>
      <c r="K17" s="26" t="s">
        <v>412</v>
      </c>
      <c r="L17" s="26" t="s">
        <v>411</v>
      </c>
      <c r="M17" s="26" t="s">
        <v>412</v>
      </c>
      <c r="N17" s="27">
        <v>2.2599999999999998</v>
      </c>
      <c r="O17" s="26" t="s">
        <v>411</v>
      </c>
      <c r="P17" s="26" t="s">
        <v>412</v>
      </c>
      <c r="Q17" s="27">
        <v>2.2000000000000002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Francisella tularensis</v>
      </c>
      <c r="W17" s="178" t="str">
        <f t="shared" si="9"/>
        <v>Francisella tularensis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>
        <v>161004654</v>
      </c>
      <c r="G18" s="26" t="s">
        <v>419</v>
      </c>
      <c r="H18" s="26" t="s">
        <v>110</v>
      </c>
      <c r="I18" s="29">
        <v>42481</v>
      </c>
      <c r="J18" s="26" t="s">
        <v>411</v>
      </c>
      <c r="K18" s="26" t="s">
        <v>412</v>
      </c>
      <c r="L18" s="26" t="s">
        <v>411</v>
      </c>
      <c r="M18" s="26" t="s">
        <v>412</v>
      </c>
      <c r="N18" s="27">
        <v>2.27</v>
      </c>
      <c r="O18" s="26" t="s">
        <v>411</v>
      </c>
      <c r="P18" s="26" t="s">
        <v>412</v>
      </c>
      <c r="Q18" s="27">
        <v>2.13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Francisella tularensis</v>
      </c>
      <c r="W18" s="178" t="str">
        <f t="shared" si="9"/>
        <v>Francisella tularensis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>
        <v>161006326</v>
      </c>
      <c r="G19" s="26" t="s">
        <v>419</v>
      </c>
      <c r="H19" s="26" t="s">
        <v>110</v>
      </c>
      <c r="I19" s="29">
        <v>42716</v>
      </c>
      <c r="J19" s="26" t="s">
        <v>411</v>
      </c>
      <c r="K19" s="26" t="s">
        <v>412</v>
      </c>
      <c r="L19" s="26" t="s">
        <v>411</v>
      </c>
      <c r="M19" s="26" t="s">
        <v>412</v>
      </c>
      <c r="N19" s="27">
        <v>2.37</v>
      </c>
      <c r="O19" s="26" t="s">
        <v>411</v>
      </c>
      <c r="P19" s="26" t="s">
        <v>412</v>
      </c>
      <c r="Q19" s="27">
        <v>2.34</v>
      </c>
      <c r="R19" s="171" t="str">
        <f t="shared" si="4"/>
        <v>A</v>
      </c>
      <c r="S19" s="174">
        <f t="shared" si="5"/>
        <v>1</v>
      </c>
      <c r="T19" s="174">
        <f t="shared" si="6"/>
        <v>1</v>
      </c>
      <c r="U19" s="174">
        <f t="shared" si="7"/>
        <v>0</v>
      </c>
      <c r="V19" s="178" t="str">
        <f t="shared" si="8"/>
        <v>Francisella tularensis</v>
      </c>
      <c r="W19" s="178" t="str">
        <f t="shared" si="9"/>
        <v>Francisella tularensis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91</v>
      </c>
      <c r="B20" s="161">
        <f>Settings!F10</f>
        <v>2</v>
      </c>
      <c r="C20" s="1" t="s">
        <v>92</v>
      </c>
      <c r="D20" s="169">
        <v>0</v>
      </c>
      <c r="E20" s="169">
        <f t="shared" si="3"/>
        <v>0</v>
      </c>
      <c r="F20" s="26" t="s">
        <v>420</v>
      </c>
      <c r="G20" s="26" t="s">
        <v>421</v>
      </c>
      <c r="H20" s="26" t="s">
        <v>422</v>
      </c>
      <c r="I20" s="29">
        <v>41001</v>
      </c>
      <c r="J20" s="26" t="s">
        <v>411</v>
      </c>
      <c r="K20" s="26" t="s">
        <v>412</v>
      </c>
      <c r="L20" s="26" t="s">
        <v>411</v>
      </c>
      <c r="M20" s="26" t="s">
        <v>412</v>
      </c>
      <c r="N20" s="27">
        <v>2.5499999999999998</v>
      </c>
      <c r="O20" s="26" t="s">
        <v>411</v>
      </c>
      <c r="P20" s="26" t="s">
        <v>412</v>
      </c>
      <c r="Q20" s="27">
        <v>2.33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Francisella tularensis</v>
      </c>
      <c r="W20" s="178" t="str">
        <f t="shared" si="9"/>
        <v>Francisella tularensis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93</v>
      </c>
      <c r="D21" s="169">
        <v>0</v>
      </c>
      <c r="E21" s="169">
        <f t="shared" si="3"/>
        <v>0</v>
      </c>
      <c r="F21" s="26">
        <v>151003679</v>
      </c>
      <c r="G21" s="26" t="s">
        <v>118</v>
      </c>
      <c r="H21" s="26" t="s">
        <v>110</v>
      </c>
      <c r="I21" s="29">
        <v>42107</v>
      </c>
      <c r="J21" s="26" t="s">
        <v>411</v>
      </c>
      <c r="K21" s="26" t="s">
        <v>412</v>
      </c>
      <c r="L21" s="26" t="s">
        <v>411</v>
      </c>
      <c r="M21" s="26" t="s">
        <v>412</v>
      </c>
      <c r="N21" s="27">
        <v>2.39</v>
      </c>
      <c r="O21" s="26" t="s">
        <v>411</v>
      </c>
      <c r="P21" s="26" t="s">
        <v>412</v>
      </c>
      <c r="Q21" s="27">
        <v>2.38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Francisella tularensis</v>
      </c>
      <c r="W21" s="178" t="str">
        <f t="shared" si="9"/>
        <v>Francisella tularensis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106</v>
      </c>
      <c r="D22" s="169">
        <v>0</v>
      </c>
      <c r="E22" s="169">
        <f t="shared" si="3"/>
        <v>0</v>
      </c>
      <c r="F22" s="26">
        <v>151011920</v>
      </c>
      <c r="G22" s="26" t="s">
        <v>118</v>
      </c>
      <c r="H22" s="26" t="s">
        <v>110</v>
      </c>
      <c r="I22" s="29">
        <v>42263</v>
      </c>
      <c r="J22" s="26" t="s">
        <v>411</v>
      </c>
      <c r="K22" s="26" t="s">
        <v>412</v>
      </c>
      <c r="L22" s="26" t="s">
        <v>411</v>
      </c>
      <c r="M22" s="26" t="s">
        <v>412</v>
      </c>
      <c r="N22" s="27">
        <v>2.29</v>
      </c>
      <c r="O22" s="26" t="s">
        <v>411</v>
      </c>
      <c r="P22" s="26" t="s">
        <v>412</v>
      </c>
      <c r="Q22" s="27">
        <v>2.2799999999999998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Francisella tularensis</v>
      </c>
      <c r="W22" s="178" t="str">
        <f t="shared" si="9"/>
        <v>Francisella tularensis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>
        <v>151012273</v>
      </c>
      <c r="G23" s="26" t="s">
        <v>118</v>
      </c>
      <c r="H23" s="26" t="s">
        <v>110</v>
      </c>
      <c r="I23" s="29">
        <v>42270</v>
      </c>
      <c r="J23" s="26" t="s">
        <v>411</v>
      </c>
      <c r="K23" s="26" t="s">
        <v>412</v>
      </c>
      <c r="L23" s="26" t="s">
        <v>411</v>
      </c>
      <c r="M23" s="26" t="s">
        <v>412</v>
      </c>
      <c r="N23" s="27">
        <v>2.31</v>
      </c>
      <c r="O23" s="26" t="s">
        <v>411</v>
      </c>
      <c r="P23" s="26" t="s">
        <v>412</v>
      </c>
      <c r="Q23" s="27">
        <v>2.31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Francisella tularensis</v>
      </c>
      <c r="W23" s="178" t="str">
        <f t="shared" si="9"/>
        <v>Francisella tularensis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69</v>
      </c>
      <c r="B24" s="45">
        <f>B4</f>
        <v>1478</v>
      </c>
      <c r="D24" s="169">
        <v>0</v>
      </c>
      <c r="E24" s="169">
        <f t="shared" si="3"/>
        <v>0</v>
      </c>
      <c r="F24" s="26">
        <v>151013487</v>
      </c>
      <c r="G24" s="26" t="s">
        <v>118</v>
      </c>
      <c r="H24" s="26" t="s">
        <v>110</v>
      </c>
      <c r="I24" s="29">
        <v>42312</v>
      </c>
      <c r="J24" s="26" t="s">
        <v>411</v>
      </c>
      <c r="K24" s="26" t="s">
        <v>412</v>
      </c>
      <c r="L24" s="26" t="s">
        <v>411</v>
      </c>
      <c r="M24" s="26" t="s">
        <v>412</v>
      </c>
      <c r="N24" s="27">
        <v>2.3199999999999998</v>
      </c>
      <c r="O24" s="26" t="s">
        <v>411</v>
      </c>
      <c r="P24" s="26" t="s">
        <v>412</v>
      </c>
      <c r="Q24" s="27">
        <v>2.29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Francisella tularensis</v>
      </c>
      <c r="W24" s="178" t="str">
        <f t="shared" si="9"/>
        <v>Francisella tularensis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78</v>
      </c>
      <c r="B25" s="98">
        <f>B6</f>
        <v>1478</v>
      </c>
      <c r="D25" s="169">
        <v>0</v>
      </c>
      <c r="E25" s="169">
        <f t="shared" si="3"/>
        <v>0</v>
      </c>
      <c r="F25" s="26">
        <v>151015460</v>
      </c>
      <c r="G25" s="26" t="s">
        <v>118</v>
      </c>
      <c r="H25" s="26" t="s">
        <v>110</v>
      </c>
      <c r="I25" s="29">
        <v>42359</v>
      </c>
      <c r="J25" s="26" t="s">
        <v>411</v>
      </c>
      <c r="K25" s="26" t="s">
        <v>412</v>
      </c>
      <c r="L25" s="26" t="s">
        <v>411</v>
      </c>
      <c r="M25" s="26" t="s">
        <v>412</v>
      </c>
      <c r="N25" s="27">
        <v>2.39</v>
      </c>
      <c r="O25" s="26" t="s">
        <v>411</v>
      </c>
      <c r="P25" s="26" t="s">
        <v>412</v>
      </c>
      <c r="Q25" s="27">
        <v>2.27</v>
      </c>
      <c r="R25" s="171" t="str">
        <f t="shared" si="4"/>
        <v>A</v>
      </c>
      <c r="S25" s="174">
        <f t="shared" si="5"/>
        <v>1</v>
      </c>
      <c r="T25" s="174">
        <f t="shared" si="6"/>
        <v>1</v>
      </c>
      <c r="U25" s="174">
        <f t="shared" si="7"/>
        <v>0</v>
      </c>
      <c r="V25" s="178" t="str">
        <f t="shared" si="8"/>
        <v>Francisella tularensis</v>
      </c>
      <c r="W25" s="178" t="str">
        <f t="shared" si="9"/>
        <v>Francisella tularensis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76</v>
      </c>
      <c r="B26" s="95">
        <f>B7</f>
        <v>0</v>
      </c>
      <c r="D26" s="169">
        <v>0</v>
      </c>
      <c r="E26" s="169">
        <f t="shared" si="3"/>
        <v>0</v>
      </c>
      <c r="F26" s="26">
        <v>161005481</v>
      </c>
      <c r="G26" s="26" t="s">
        <v>118</v>
      </c>
      <c r="H26" s="26" t="s">
        <v>110</v>
      </c>
      <c r="I26" s="29">
        <v>42500</v>
      </c>
      <c r="J26" s="26" t="s">
        <v>411</v>
      </c>
      <c r="K26" s="26" t="s">
        <v>412</v>
      </c>
      <c r="L26" s="26" t="s">
        <v>411</v>
      </c>
      <c r="M26" s="26" t="s">
        <v>412</v>
      </c>
      <c r="N26" s="27">
        <v>2.35</v>
      </c>
      <c r="O26" s="26" t="s">
        <v>411</v>
      </c>
      <c r="P26" s="26" t="s">
        <v>412</v>
      </c>
      <c r="Q26" s="27">
        <v>2.33</v>
      </c>
      <c r="R26" s="171" t="str">
        <f t="shared" si="4"/>
        <v>A</v>
      </c>
      <c r="S26" s="174">
        <f t="shared" si="5"/>
        <v>1</v>
      </c>
      <c r="T26" s="174">
        <f t="shared" si="6"/>
        <v>1</v>
      </c>
      <c r="U26" s="174">
        <f t="shared" si="7"/>
        <v>0</v>
      </c>
      <c r="V26" s="178" t="str">
        <f t="shared" si="8"/>
        <v>Francisella tularensis</v>
      </c>
      <c r="W26" s="178" t="str">
        <f t="shared" si="9"/>
        <v>Francisella tularensis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>
        <v>161006586</v>
      </c>
      <c r="G27" s="26" t="s">
        <v>118</v>
      </c>
      <c r="H27" s="26" t="s">
        <v>110</v>
      </c>
      <c r="I27" s="29">
        <v>42716</v>
      </c>
      <c r="J27" s="26" t="s">
        <v>411</v>
      </c>
      <c r="K27" s="26" t="s">
        <v>412</v>
      </c>
      <c r="L27" s="26" t="s">
        <v>411</v>
      </c>
      <c r="M27" s="26" t="s">
        <v>412</v>
      </c>
      <c r="N27" s="27">
        <v>2.3199999999999998</v>
      </c>
      <c r="O27" s="26" t="s">
        <v>411</v>
      </c>
      <c r="P27" s="26" t="s">
        <v>412</v>
      </c>
      <c r="Q27" s="27">
        <v>2.08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Francisella tularensis</v>
      </c>
      <c r="W27" s="178" t="str">
        <f t="shared" si="9"/>
        <v>Francisella tularensis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87</v>
      </c>
      <c r="B28" s="41">
        <f>1-(B4/B3)</f>
        <v>0.18791208791208791</v>
      </c>
      <c r="D28" s="169">
        <v>0</v>
      </c>
      <c r="E28" s="169">
        <f t="shared" si="3"/>
        <v>0</v>
      </c>
      <c r="F28" s="26">
        <v>161008037</v>
      </c>
      <c r="G28" s="26" t="s">
        <v>118</v>
      </c>
      <c r="H28" s="26" t="s">
        <v>110</v>
      </c>
      <c r="I28" s="29">
        <v>42556</v>
      </c>
      <c r="J28" s="26" t="s">
        <v>411</v>
      </c>
      <c r="K28" s="26" t="s">
        <v>412</v>
      </c>
      <c r="L28" s="26" t="s">
        <v>411</v>
      </c>
      <c r="M28" s="26" t="s">
        <v>412</v>
      </c>
      <c r="N28" s="27">
        <v>2.16</v>
      </c>
      <c r="O28" s="26" t="s">
        <v>411</v>
      </c>
      <c r="P28" s="26" t="s">
        <v>412</v>
      </c>
      <c r="Q28" s="27">
        <v>2.14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Francisella tularensis</v>
      </c>
      <c r="W28" s="178" t="str">
        <f t="shared" si="9"/>
        <v>Francisella tularensis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88</v>
      </c>
      <c r="B29" s="133">
        <f>B26/B4</f>
        <v>0</v>
      </c>
      <c r="D29" s="169">
        <v>0</v>
      </c>
      <c r="E29" s="169">
        <f t="shared" si="3"/>
        <v>0</v>
      </c>
      <c r="F29" s="26">
        <v>171004945</v>
      </c>
      <c r="G29" s="26" t="s">
        <v>118</v>
      </c>
      <c r="H29" s="26" t="s">
        <v>110</v>
      </c>
      <c r="I29" s="29">
        <v>42845</v>
      </c>
      <c r="J29" s="26" t="s">
        <v>411</v>
      </c>
      <c r="K29" s="26" t="s">
        <v>412</v>
      </c>
      <c r="L29" s="26" t="s">
        <v>411</v>
      </c>
      <c r="M29" s="26" t="s">
        <v>412</v>
      </c>
      <c r="N29" s="27">
        <v>2.34</v>
      </c>
      <c r="O29" s="26" t="s">
        <v>411</v>
      </c>
      <c r="P29" s="26" t="s">
        <v>412</v>
      </c>
      <c r="Q29" s="27">
        <v>2.31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Francisella tularensis</v>
      </c>
      <c r="W29" s="178" t="str">
        <f t="shared" si="9"/>
        <v>Francisella tularensis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>
        <v>171006707</v>
      </c>
      <c r="G30" s="26" t="s">
        <v>118</v>
      </c>
      <c r="H30" s="26" t="s">
        <v>110</v>
      </c>
      <c r="I30" s="29">
        <v>42886</v>
      </c>
      <c r="J30" s="26" t="s">
        <v>411</v>
      </c>
      <c r="K30" s="26" t="s">
        <v>412</v>
      </c>
      <c r="L30" s="26" t="s">
        <v>411</v>
      </c>
      <c r="M30" s="26" t="s">
        <v>412</v>
      </c>
      <c r="N30" s="27">
        <v>2.27</v>
      </c>
      <c r="O30" s="26" t="s">
        <v>411</v>
      </c>
      <c r="P30" s="26" t="s">
        <v>412</v>
      </c>
      <c r="Q30" s="27">
        <v>2.25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Francisella tularensis</v>
      </c>
      <c r="W30" s="178" t="str">
        <f t="shared" si="9"/>
        <v>Francisella tularensis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423</v>
      </c>
      <c r="G31" s="26" t="s">
        <v>118</v>
      </c>
      <c r="H31" s="26" t="s">
        <v>110</v>
      </c>
      <c r="I31" s="29">
        <v>42992</v>
      </c>
      <c r="J31" s="26" t="s">
        <v>411</v>
      </c>
      <c r="K31" s="26" t="s">
        <v>412</v>
      </c>
      <c r="L31" s="26" t="s">
        <v>411</v>
      </c>
      <c r="M31" s="26" t="s">
        <v>412</v>
      </c>
      <c r="N31" s="27">
        <v>2.39</v>
      </c>
      <c r="O31" s="26" t="s">
        <v>411</v>
      </c>
      <c r="P31" s="26" t="s">
        <v>412</v>
      </c>
      <c r="Q31" s="27">
        <v>2.2999999999999998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Francisella tularensis</v>
      </c>
      <c r="W31" s="178" t="str">
        <f t="shared" si="9"/>
        <v>Francisella tularensis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>
        <v>181002140</v>
      </c>
      <c r="G32" s="26" t="s">
        <v>118</v>
      </c>
      <c r="H32" s="26" t="s">
        <v>110</v>
      </c>
      <c r="I32" s="29">
        <v>43145</v>
      </c>
      <c r="J32" s="26" t="s">
        <v>411</v>
      </c>
      <c r="K32" s="26" t="s">
        <v>412</v>
      </c>
      <c r="L32" s="26" t="s">
        <v>411</v>
      </c>
      <c r="M32" s="26" t="s">
        <v>412</v>
      </c>
      <c r="N32" s="27">
        <v>2.2999999999999998</v>
      </c>
      <c r="O32" s="26" t="s">
        <v>411</v>
      </c>
      <c r="P32" s="26" t="s">
        <v>412</v>
      </c>
      <c r="Q32" s="27">
        <v>2.29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Francisella tularensis</v>
      </c>
      <c r="W32" s="178" t="str">
        <f t="shared" si="9"/>
        <v>Francisella tularensis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>
        <v>181010286</v>
      </c>
      <c r="G33" s="26" t="s">
        <v>118</v>
      </c>
      <c r="H33" s="26" t="s">
        <v>110</v>
      </c>
      <c r="I33" s="29">
        <v>43298</v>
      </c>
      <c r="J33" s="26" t="s">
        <v>411</v>
      </c>
      <c r="K33" s="26" t="s">
        <v>412</v>
      </c>
      <c r="L33" s="26" t="s">
        <v>411</v>
      </c>
      <c r="M33" s="26" t="s">
        <v>412</v>
      </c>
      <c r="N33" s="27">
        <v>2.4700000000000002</v>
      </c>
      <c r="O33" s="26" t="s">
        <v>411</v>
      </c>
      <c r="P33" s="26" t="s">
        <v>412</v>
      </c>
      <c r="Q33" s="27">
        <v>2.2200000000000002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Francisella tularensis</v>
      </c>
      <c r="W33" s="178" t="str">
        <f t="shared" si="9"/>
        <v>Francisella tularensis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>
        <v>181012953</v>
      </c>
      <c r="G34" s="26" t="s">
        <v>118</v>
      </c>
      <c r="H34" s="26" t="s">
        <v>110</v>
      </c>
      <c r="I34" s="29">
        <v>43354</v>
      </c>
      <c r="J34" s="26" t="s">
        <v>411</v>
      </c>
      <c r="K34" s="26" t="s">
        <v>412</v>
      </c>
      <c r="L34" s="26" t="s">
        <v>411</v>
      </c>
      <c r="M34" s="26" t="s">
        <v>412</v>
      </c>
      <c r="N34" s="27">
        <v>2.25</v>
      </c>
      <c r="O34" s="26" t="s">
        <v>411</v>
      </c>
      <c r="P34" s="26" t="s">
        <v>412</v>
      </c>
      <c r="Q34" s="27">
        <v>2.2400000000000002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Francisella tularensis</v>
      </c>
      <c r="W34" s="178" t="str">
        <f t="shared" si="9"/>
        <v>Francisella tularensis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>
        <v>181014176</v>
      </c>
      <c r="G35" s="26" t="s">
        <v>118</v>
      </c>
      <c r="H35" s="26" t="s">
        <v>110</v>
      </c>
      <c r="I35" s="29">
        <v>43375</v>
      </c>
      <c r="J35" s="26" t="s">
        <v>411</v>
      </c>
      <c r="K35" s="26" t="s">
        <v>412</v>
      </c>
      <c r="L35" s="26" t="s">
        <v>411</v>
      </c>
      <c r="M35" s="26" t="s">
        <v>412</v>
      </c>
      <c r="N35" s="27">
        <v>2.25</v>
      </c>
      <c r="O35" s="26" t="s">
        <v>411</v>
      </c>
      <c r="P35" s="26" t="s">
        <v>412</v>
      </c>
      <c r="Q35" s="27">
        <v>2.2400000000000002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Francisella tularensis</v>
      </c>
      <c r="W35" s="178" t="str">
        <f t="shared" si="9"/>
        <v>Francisella tularensis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>
        <v>181014806</v>
      </c>
      <c r="G36" s="26" t="s">
        <v>118</v>
      </c>
      <c r="H36" s="26" t="s">
        <v>110</v>
      </c>
      <c r="I36" s="29">
        <v>43388</v>
      </c>
      <c r="J36" s="26" t="s">
        <v>411</v>
      </c>
      <c r="K36" s="26" t="s">
        <v>412</v>
      </c>
      <c r="L36" s="26" t="s">
        <v>411</v>
      </c>
      <c r="M36" s="26" t="s">
        <v>412</v>
      </c>
      <c r="N36" s="27">
        <v>2.38</v>
      </c>
      <c r="O36" s="26" t="s">
        <v>411</v>
      </c>
      <c r="P36" s="26" t="s">
        <v>412</v>
      </c>
      <c r="Q36" s="27">
        <v>2.34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Francisella tularensis</v>
      </c>
      <c r="W36" s="178" t="str">
        <f t="shared" si="9"/>
        <v>Francisella tularensis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424</v>
      </c>
      <c r="G37" s="26" t="s">
        <v>425</v>
      </c>
      <c r="H37" s="26" t="s">
        <v>114</v>
      </c>
      <c r="I37" s="29">
        <v>41445</v>
      </c>
      <c r="J37" s="26" t="s">
        <v>411</v>
      </c>
      <c r="K37" s="26" t="s">
        <v>412</v>
      </c>
      <c r="L37" s="26" t="s">
        <v>411</v>
      </c>
      <c r="M37" s="26" t="s">
        <v>412</v>
      </c>
      <c r="N37" s="27">
        <v>2.8</v>
      </c>
      <c r="O37" s="26" t="s">
        <v>411</v>
      </c>
      <c r="P37" s="26" t="s">
        <v>412</v>
      </c>
      <c r="Q37" s="27">
        <v>2.65</v>
      </c>
      <c r="R37" s="171" t="str">
        <f t="shared" si="4"/>
        <v>A</v>
      </c>
      <c r="S37" s="174">
        <f t="shared" si="5"/>
        <v>1</v>
      </c>
      <c r="T37" s="174">
        <f t="shared" si="6"/>
        <v>1</v>
      </c>
      <c r="U37" s="174">
        <f t="shared" si="7"/>
        <v>0</v>
      </c>
      <c r="V37" s="178" t="str">
        <f t="shared" si="8"/>
        <v>Francisella tularensis</v>
      </c>
      <c r="W37" s="178" t="str">
        <f t="shared" si="9"/>
        <v>Francisella tularensis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426</v>
      </c>
      <c r="G38" s="26" t="s">
        <v>187</v>
      </c>
      <c r="H38" s="26" t="s">
        <v>427</v>
      </c>
      <c r="I38" s="29">
        <v>44630</v>
      </c>
      <c r="J38" s="26" t="s">
        <v>411</v>
      </c>
      <c r="K38" s="26" t="s">
        <v>412</v>
      </c>
      <c r="L38" s="26" t="s">
        <v>411</v>
      </c>
      <c r="M38" s="26" t="s">
        <v>412</v>
      </c>
      <c r="N38" s="27">
        <v>2.58</v>
      </c>
      <c r="O38" s="26" t="s">
        <v>411</v>
      </c>
      <c r="P38" s="26" t="s">
        <v>412</v>
      </c>
      <c r="Q38" s="27">
        <v>2.54</v>
      </c>
      <c r="R38" s="171" t="str">
        <f t="shared" si="4"/>
        <v>A</v>
      </c>
      <c r="S38" s="174">
        <f t="shared" si="5"/>
        <v>1</v>
      </c>
      <c r="T38" s="174">
        <f t="shared" si="6"/>
        <v>1</v>
      </c>
      <c r="U38" s="174">
        <f t="shared" si="7"/>
        <v>0</v>
      </c>
      <c r="V38" s="178" t="str">
        <f t="shared" si="8"/>
        <v>Francisella tularensis</v>
      </c>
      <c r="W38" s="178" t="str">
        <f t="shared" si="9"/>
        <v>Francisella tularensis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428</v>
      </c>
      <c r="G39" s="26" t="s">
        <v>187</v>
      </c>
      <c r="H39" s="26" t="s">
        <v>427</v>
      </c>
      <c r="I39" s="29">
        <v>44630</v>
      </c>
      <c r="J39" s="26" t="s">
        <v>411</v>
      </c>
      <c r="K39" s="26" t="s">
        <v>412</v>
      </c>
      <c r="L39" s="26" t="s">
        <v>411</v>
      </c>
      <c r="M39" s="26" t="s">
        <v>412</v>
      </c>
      <c r="N39" s="27">
        <v>2.5099999999999998</v>
      </c>
      <c r="O39" s="26" t="s">
        <v>411</v>
      </c>
      <c r="P39" s="26" t="s">
        <v>412</v>
      </c>
      <c r="Q39" s="27">
        <v>2.44</v>
      </c>
      <c r="R39" s="171" t="str">
        <f t="shared" si="4"/>
        <v>A</v>
      </c>
      <c r="S39" s="174">
        <f t="shared" si="5"/>
        <v>1</v>
      </c>
      <c r="T39" s="174">
        <f t="shared" si="6"/>
        <v>1</v>
      </c>
      <c r="U39" s="174">
        <f t="shared" si="7"/>
        <v>0</v>
      </c>
      <c r="V39" s="178" t="str">
        <f t="shared" si="8"/>
        <v>Francisella tularensis</v>
      </c>
      <c r="W39" s="178" t="str">
        <f t="shared" si="9"/>
        <v>Francisella tularensis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429</v>
      </c>
      <c r="G40" s="26" t="s">
        <v>430</v>
      </c>
      <c r="H40" s="26" t="s">
        <v>431</v>
      </c>
      <c r="I40" s="29">
        <v>41703</v>
      </c>
      <c r="J40" s="26" t="s">
        <v>411</v>
      </c>
      <c r="K40" s="26" t="s">
        <v>412</v>
      </c>
      <c r="L40" s="26" t="s">
        <v>411</v>
      </c>
      <c r="M40" s="26" t="s">
        <v>412</v>
      </c>
      <c r="N40" s="27">
        <v>2.16</v>
      </c>
      <c r="O40" s="26" t="s">
        <v>411</v>
      </c>
      <c r="P40" s="26" t="s">
        <v>412</v>
      </c>
      <c r="Q40" s="27">
        <v>2.15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Francisella tularensis</v>
      </c>
      <c r="W40" s="178" t="str">
        <f t="shared" si="9"/>
        <v>Francisella tularensis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1</v>
      </c>
      <c r="E41" s="169">
        <f t="shared" si="3"/>
        <v>1</v>
      </c>
      <c r="F41" s="26" t="s">
        <v>432</v>
      </c>
      <c r="G41" s="26" t="s">
        <v>433</v>
      </c>
      <c r="H41" s="26" t="s">
        <v>110</v>
      </c>
      <c r="I41" s="29">
        <v>41415</v>
      </c>
      <c r="J41" s="26" t="s">
        <v>411</v>
      </c>
      <c r="K41" s="26" t="s">
        <v>412</v>
      </c>
      <c r="L41" s="26" t="s">
        <v>411</v>
      </c>
      <c r="M41" s="26" t="s">
        <v>412</v>
      </c>
      <c r="N41" s="27">
        <v>2.2400000000000002</v>
      </c>
      <c r="O41" s="26" t="s">
        <v>411</v>
      </c>
      <c r="P41" s="26" t="s">
        <v>412</v>
      </c>
      <c r="Q41" s="27">
        <v>2.15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Francisella tularensis</v>
      </c>
      <c r="W41" s="178" t="str">
        <f t="shared" si="9"/>
        <v>Francisella tularensis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1</v>
      </c>
      <c r="E42" s="169">
        <f t="shared" si="3"/>
        <v>1</v>
      </c>
      <c r="F42" s="26" t="s">
        <v>434</v>
      </c>
      <c r="G42" s="26" t="s">
        <v>433</v>
      </c>
      <c r="H42" s="26" t="s">
        <v>110</v>
      </c>
      <c r="I42" s="29">
        <v>42520</v>
      </c>
      <c r="J42" s="26" t="s">
        <v>411</v>
      </c>
      <c r="K42" s="26" t="s">
        <v>412</v>
      </c>
      <c r="L42" s="26" t="s">
        <v>411</v>
      </c>
      <c r="M42" s="26" t="s">
        <v>412</v>
      </c>
      <c r="N42" s="27">
        <v>2.13</v>
      </c>
      <c r="O42" s="26" t="s">
        <v>411</v>
      </c>
      <c r="P42" s="26" t="s">
        <v>412</v>
      </c>
      <c r="Q42" s="27">
        <v>2.11</v>
      </c>
      <c r="R42" s="171" t="str">
        <f t="shared" si="4"/>
        <v>A</v>
      </c>
      <c r="S42" s="174">
        <f t="shared" si="5"/>
        <v>1</v>
      </c>
      <c r="T42" s="174">
        <f t="shared" si="6"/>
        <v>1</v>
      </c>
      <c r="U42" s="174">
        <f t="shared" si="7"/>
        <v>0</v>
      </c>
      <c r="V42" s="178" t="str">
        <f t="shared" si="8"/>
        <v>Francisella tularensis</v>
      </c>
      <c r="W42" s="178" t="str">
        <f t="shared" si="9"/>
        <v>Francisella tularensis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1</v>
      </c>
      <c r="E43" s="169">
        <f t="shared" si="3"/>
        <v>1</v>
      </c>
      <c r="F43" s="26" t="s">
        <v>435</v>
      </c>
      <c r="G43" s="26" t="s">
        <v>433</v>
      </c>
      <c r="H43" s="26" t="s">
        <v>110</v>
      </c>
      <c r="I43" s="29">
        <v>42520</v>
      </c>
      <c r="J43" s="26" t="s">
        <v>411</v>
      </c>
      <c r="K43" s="26" t="s">
        <v>412</v>
      </c>
      <c r="L43" s="26" t="s">
        <v>411</v>
      </c>
      <c r="M43" s="26" t="s">
        <v>412</v>
      </c>
      <c r="N43" s="27">
        <v>2.27</v>
      </c>
      <c r="O43" s="26" t="s">
        <v>411</v>
      </c>
      <c r="P43" s="26" t="s">
        <v>412</v>
      </c>
      <c r="Q43" s="27">
        <v>2.16</v>
      </c>
      <c r="R43" s="171" t="str">
        <f t="shared" si="4"/>
        <v>A</v>
      </c>
      <c r="S43" s="174">
        <f t="shared" si="5"/>
        <v>1</v>
      </c>
      <c r="T43" s="174">
        <f t="shared" si="6"/>
        <v>1</v>
      </c>
      <c r="U43" s="174">
        <f t="shared" si="7"/>
        <v>0</v>
      </c>
      <c r="V43" s="178" t="str">
        <f t="shared" si="8"/>
        <v>Francisella tularensis</v>
      </c>
      <c r="W43" s="178" t="str">
        <f t="shared" si="9"/>
        <v>Francisella tularensis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1</v>
      </c>
      <c r="E44" s="169">
        <f t="shared" si="3"/>
        <v>1</v>
      </c>
      <c r="F44" s="26" t="s">
        <v>436</v>
      </c>
      <c r="G44" s="26" t="s">
        <v>433</v>
      </c>
      <c r="H44" s="26" t="s">
        <v>110</v>
      </c>
      <c r="I44" s="29">
        <v>42520</v>
      </c>
      <c r="J44" s="26" t="s">
        <v>411</v>
      </c>
      <c r="K44" s="26" t="s">
        <v>412</v>
      </c>
      <c r="L44" s="26" t="s">
        <v>411</v>
      </c>
      <c r="M44" s="26" t="s">
        <v>412</v>
      </c>
      <c r="N44" s="27">
        <v>2.21</v>
      </c>
      <c r="O44" s="26" t="s">
        <v>411</v>
      </c>
      <c r="P44" s="26" t="s">
        <v>412</v>
      </c>
      <c r="Q44" s="27">
        <v>2.1800000000000002</v>
      </c>
      <c r="R44" s="171" t="str">
        <f t="shared" si="4"/>
        <v>A</v>
      </c>
      <c r="S44" s="174">
        <f t="shared" si="5"/>
        <v>1</v>
      </c>
      <c r="T44" s="174">
        <f t="shared" si="6"/>
        <v>1</v>
      </c>
      <c r="U44" s="174">
        <f t="shared" si="7"/>
        <v>0</v>
      </c>
      <c r="V44" s="178" t="str">
        <f t="shared" si="8"/>
        <v>Francisella tularensis</v>
      </c>
      <c r="W44" s="178" t="str">
        <f t="shared" si="9"/>
        <v>Francisella tularensis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1</v>
      </c>
      <c r="E45" s="169">
        <f t="shared" si="3"/>
        <v>1</v>
      </c>
      <c r="F45" s="26" t="s">
        <v>437</v>
      </c>
      <c r="G45" s="26" t="s">
        <v>433</v>
      </c>
      <c r="H45" s="26" t="s">
        <v>110</v>
      </c>
      <c r="I45" s="29">
        <v>42534</v>
      </c>
      <c r="J45" s="26" t="s">
        <v>411</v>
      </c>
      <c r="K45" s="26" t="s">
        <v>412</v>
      </c>
      <c r="L45" s="26" t="s">
        <v>411</v>
      </c>
      <c r="M45" s="26" t="s">
        <v>412</v>
      </c>
      <c r="N45" s="27">
        <v>2.2599999999999998</v>
      </c>
      <c r="O45" s="26" t="s">
        <v>411</v>
      </c>
      <c r="P45" s="26" t="s">
        <v>412</v>
      </c>
      <c r="Q45" s="27">
        <v>2.2400000000000002</v>
      </c>
      <c r="R45" s="171" t="str">
        <f t="shared" si="4"/>
        <v>A</v>
      </c>
      <c r="S45" s="174">
        <f t="shared" si="5"/>
        <v>1</v>
      </c>
      <c r="T45" s="174">
        <f t="shared" si="6"/>
        <v>1</v>
      </c>
      <c r="U45" s="174">
        <f t="shared" si="7"/>
        <v>0</v>
      </c>
      <c r="V45" s="178" t="str">
        <f t="shared" si="8"/>
        <v>Francisella tularensis</v>
      </c>
      <c r="W45" s="178" t="str">
        <f t="shared" si="9"/>
        <v>Francisella tularensis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1</v>
      </c>
      <c r="E46" s="169">
        <f t="shared" si="3"/>
        <v>1</v>
      </c>
      <c r="F46" s="26" t="s">
        <v>438</v>
      </c>
      <c r="G46" s="26" t="s">
        <v>433</v>
      </c>
      <c r="H46" s="26" t="s">
        <v>114</v>
      </c>
      <c r="I46" s="29">
        <v>45847</v>
      </c>
      <c r="J46" s="26" t="s">
        <v>411</v>
      </c>
      <c r="K46" s="26" t="s">
        <v>412</v>
      </c>
      <c r="L46" s="26" t="s">
        <v>411</v>
      </c>
      <c r="M46" s="26" t="s">
        <v>412</v>
      </c>
      <c r="N46" s="27">
        <v>2.25</v>
      </c>
      <c r="O46" s="26" t="s">
        <v>411</v>
      </c>
      <c r="P46" s="26" t="s">
        <v>412</v>
      </c>
      <c r="Q46" s="27">
        <v>2.21</v>
      </c>
      <c r="R46" s="171" t="str">
        <f t="shared" si="4"/>
        <v>A</v>
      </c>
      <c r="S46" s="174">
        <f t="shared" si="5"/>
        <v>1</v>
      </c>
      <c r="T46" s="174">
        <f t="shared" si="6"/>
        <v>1</v>
      </c>
      <c r="U46" s="174">
        <f t="shared" si="7"/>
        <v>0</v>
      </c>
      <c r="V46" s="178" t="str">
        <f t="shared" si="8"/>
        <v>Francisella tularensis</v>
      </c>
      <c r="W46" s="178" t="str">
        <f t="shared" si="9"/>
        <v>Francisella tularensis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1</v>
      </c>
      <c r="E47" s="169">
        <f t="shared" si="3"/>
        <v>1</v>
      </c>
      <c r="F47" s="26" t="s">
        <v>439</v>
      </c>
      <c r="G47" s="26" t="s">
        <v>433</v>
      </c>
      <c r="H47" s="26" t="s">
        <v>110</v>
      </c>
      <c r="I47" s="29">
        <v>41562</v>
      </c>
      <c r="J47" s="26" t="s">
        <v>411</v>
      </c>
      <c r="K47" s="26" t="s">
        <v>412</v>
      </c>
      <c r="L47" s="26" t="s">
        <v>411</v>
      </c>
      <c r="M47" s="26" t="s">
        <v>412</v>
      </c>
      <c r="N47" s="27">
        <v>2.27</v>
      </c>
      <c r="O47" s="26" t="s">
        <v>411</v>
      </c>
      <c r="P47" s="26" t="s">
        <v>412</v>
      </c>
      <c r="Q47" s="27">
        <v>2.1</v>
      </c>
      <c r="R47" s="171" t="str">
        <f t="shared" si="4"/>
        <v>A</v>
      </c>
      <c r="S47" s="174">
        <f t="shared" si="5"/>
        <v>1</v>
      </c>
      <c r="T47" s="174">
        <f t="shared" si="6"/>
        <v>1</v>
      </c>
      <c r="U47" s="174">
        <f t="shared" si="7"/>
        <v>0</v>
      </c>
      <c r="V47" s="178" t="str">
        <f t="shared" si="8"/>
        <v>Francisella tularensis</v>
      </c>
      <c r="W47" s="178" t="str">
        <f t="shared" si="9"/>
        <v>Francisella tularensis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1</v>
      </c>
      <c r="E48" s="169">
        <f t="shared" si="3"/>
        <v>1</v>
      </c>
      <c r="F48" s="26" t="s">
        <v>440</v>
      </c>
      <c r="G48" s="26" t="s">
        <v>441</v>
      </c>
      <c r="H48" s="26" t="s">
        <v>112</v>
      </c>
      <c r="I48" s="29">
        <v>42796</v>
      </c>
      <c r="J48" s="26" t="s">
        <v>411</v>
      </c>
      <c r="K48" s="26" t="s">
        <v>412</v>
      </c>
      <c r="L48" s="26" t="s">
        <v>411</v>
      </c>
      <c r="M48" s="26" t="s">
        <v>412</v>
      </c>
      <c r="N48" s="27">
        <v>2.59</v>
      </c>
      <c r="O48" s="26" t="s">
        <v>411</v>
      </c>
      <c r="P48" s="26" t="s">
        <v>412</v>
      </c>
      <c r="Q48" s="27">
        <v>2.09</v>
      </c>
      <c r="R48" s="171" t="str">
        <f t="shared" si="4"/>
        <v>A</v>
      </c>
      <c r="S48" s="174">
        <f t="shared" si="5"/>
        <v>1</v>
      </c>
      <c r="T48" s="174">
        <f t="shared" si="6"/>
        <v>1</v>
      </c>
      <c r="U48" s="174">
        <f t="shared" si="7"/>
        <v>0</v>
      </c>
      <c r="V48" s="178" t="str">
        <f t="shared" si="8"/>
        <v>Francisella tularensis</v>
      </c>
      <c r="W48" s="178" t="str">
        <f t="shared" si="9"/>
        <v>Francisella tularensis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1</v>
      </c>
      <c r="E49" s="169">
        <f t="shared" si="3"/>
        <v>1</v>
      </c>
      <c r="F49" s="26" t="s">
        <v>442</v>
      </c>
      <c r="G49" s="26" t="s">
        <v>433</v>
      </c>
      <c r="H49" s="26" t="s">
        <v>110</v>
      </c>
      <c r="I49" s="29">
        <v>41562</v>
      </c>
      <c r="J49" s="26" t="s">
        <v>411</v>
      </c>
      <c r="K49" s="26" t="s">
        <v>412</v>
      </c>
      <c r="L49" s="26" t="s">
        <v>411</v>
      </c>
      <c r="M49" s="26" t="s">
        <v>412</v>
      </c>
      <c r="N49" s="27">
        <v>2.16</v>
      </c>
      <c r="O49" s="26" t="s">
        <v>411</v>
      </c>
      <c r="P49" s="26" t="s">
        <v>412</v>
      </c>
      <c r="Q49" s="27">
        <v>2.0099999999999998</v>
      </c>
      <c r="R49" s="171" t="str">
        <f t="shared" si="4"/>
        <v>A</v>
      </c>
      <c r="S49" s="174">
        <f t="shared" si="5"/>
        <v>1</v>
      </c>
      <c r="T49" s="174">
        <f t="shared" si="6"/>
        <v>1</v>
      </c>
      <c r="U49" s="174">
        <f t="shared" si="7"/>
        <v>0</v>
      </c>
      <c r="V49" s="178" t="str">
        <f t="shared" si="8"/>
        <v>Francisella tularensis</v>
      </c>
      <c r="W49" s="178" t="str">
        <f t="shared" si="9"/>
        <v>Francisella tularensis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1</v>
      </c>
      <c r="E50" s="169">
        <f t="shared" si="3"/>
        <v>1</v>
      </c>
      <c r="F50" s="26" t="s">
        <v>443</v>
      </c>
      <c r="G50" s="26" t="s">
        <v>433</v>
      </c>
      <c r="H50" s="26" t="s">
        <v>110</v>
      </c>
      <c r="I50" s="29">
        <v>41366</v>
      </c>
      <c r="J50" s="26" t="s">
        <v>411</v>
      </c>
      <c r="K50" s="26" t="s">
        <v>412</v>
      </c>
      <c r="L50" s="26" t="s">
        <v>411</v>
      </c>
      <c r="M50" s="26" t="s">
        <v>412</v>
      </c>
      <c r="N50" s="27">
        <v>2.23</v>
      </c>
      <c r="O50" s="26" t="s">
        <v>411</v>
      </c>
      <c r="P50" s="26" t="s">
        <v>412</v>
      </c>
      <c r="Q50" s="27">
        <v>2.2000000000000002</v>
      </c>
      <c r="R50" s="171" t="str">
        <f t="shared" si="4"/>
        <v>A</v>
      </c>
      <c r="S50" s="174">
        <f t="shared" si="5"/>
        <v>1</v>
      </c>
      <c r="T50" s="174">
        <f t="shared" si="6"/>
        <v>1</v>
      </c>
      <c r="U50" s="174">
        <f t="shared" si="7"/>
        <v>0</v>
      </c>
      <c r="V50" s="178" t="str">
        <f t="shared" si="8"/>
        <v>Francisella tularensis</v>
      </c>
      <c r="W50" s="178" t="str">
        <f t="shared" si="9"/>
        <v>Francisella tularensis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1</v>
      </c>
      <c r="E51" s="169">
        <f t="shared" si="3"/>
        <v>1</v>
      </c>
      <c r="F51" s="26" t="s">
        <v>444</v>
      </c>
      <c r="G51" s="26" t="s">
        <v>445</v>
      </c>
      <c r="H51" s="26" t="s">
        <v>110</v>
      </c>
      <c r="I51" s="29">
        <v>41366</v>
      </c>
      <c r="J51" s="26" t="s">
        <v>411</v>
      </c>
      <c r="K51" s="26" t="s">
        <v>412</v>
      </c>
      <c r="L51" s="26" t="s">
        <v>411</v>
      </c>
      <c r="M51" s="26" t="s">
        <v>412</v>
      </c>
      <c r="N51" s="27">
        <v>2.2400000000000002</v>
      </c>
      <c r="O51" s="26" t="s">
        <v>411</v>
      </c>
      <c r="P51" s="26" t="s">
        <v>412</v>
      </c>
      <c r="Q51" s="27">
        <v>2.15</v>
      </c>
      <c r="R51" s="171" t="str">
        <f t="shared" si="4"/>
        <v>A</v>
      </c>
      <c r="S51" s="174">
        <f t="shared" si="5"/>
        <v>1</v>
      </c>
      <c r="T51" s="174">
        <f t="shared" si="6"/>
        <v>1</v>
      </c>
      <c r="U51" s="174">
        <f t="shared" si="7"/>
        <v>0</v>
      </c>
      <c r="V51" s="178" t="str">
        <f t="shared" si="8"/>
        <v>Francisella tularensis</v>
      </c>
      <c r="W51" s="178" t="str">
        <f t="shared" si="9"/>
        <v>Francisella tularensis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1</v>
      </c>
      <c r="E52" s="169">
        <f t="shared" si="3"/>
        <v>1</v>
      </c>
      <c r="F52" s="26" t="s">
        <v>446</v>
      </c>
      <c r="G52" s="26" t="s">
        <v>433</v>
      </c>
      <c r="H52" s="26" t="s">
        <v>110</v>
      </c>
      <c r="I52" s="29">
        <v>41680</v>
      </c>
      <c r="J52" s="26" t="s">
        <v>411</v>
      </c>
      <c r="K52" s="26" t="s">
        <v>412</v>
      </c>
      <c r="L52" s="26" t="s">
        <v>411</v>
      </c>
      <c r="M52" s="26" t="s">
        <v>412</v>
      </c>
      <c r="N52" s="27">
        <v>2.25</v>
      </c>
      <c r="O52" s="26" t="s">
        <v>411</v>
      </c>
      <c r="P52" s="26" t="s">
        <v>412</v>
      </c>
      <c r="Q52" s="27">
        <v>2.25</v>
      </c>
      <c r="R52" s="171" t="str">
        <f t="shared" si="4"/>
        <v>A</v>
      </c>
      <c r="S52" s="174">
        <f t="shared" si="5"/>
        <v>1</v>
      </c>
      <c r="T52" s="174">
        <f t="shared" si="6"/>
        <v>1</v>
      </c>
      <c r="U52" s="174">
        <f t="shared" si="7"/>
        <v>0</v>
      </c>
      <c r="V52" s="178" t="str">
        <f t="shared" si="8"/>
        <v>Francisella tularensis</v>
      </c>
      <c r="W52" s="178" t="str">
        <f t="shared" si="9"/>
        <v>Francisella tularensis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1</v>
      </c>
      <c r="E53" s="169">
        <f t="shared" si="3"/>
        <v>1</v>
      </c>
      <c r="F53" s="26" t="s">
        <v>447</v>
      </c>
      <c r="G53" s="26" t="s">
        <v>448</v>
      </c>
      <c r="H53" s="26" t="s">
        <v>110</v>
      </c>
      <c r="I53" s="29">
        <v>41562</v>
      </c>
      <c r="J53" s="26" t="s">
        <v>411</v>
      </c>
      <c r="K53" s="26" t="s">
        <v>412</v>
      </c>
      <c r="L53" s="26" t="s">
        <v>411</v>
      </c>
      <c r="M53" s="26" t="s">
        <v>412</v>
      </c>
      <c r="N53" s="27">
        <v>2.35</v>
      </c>
      <c r="O53" s="26" t="s">
        <v>411</v>
      </c>
      <c r="P53" s="26" t="s">
        <v>412</v>
      </c>
      <c r="Q53" s="27">
        <v>2.3199999999999998</v>
      </c>
      <c r="R53" s="171" t="str">
        <f t="shared" si="4"/>
        <v>A</v>
      </c>
      <c r="S53" s="174">
        <f t="shared" si="5"/>
        <v>1</v>
      </c>
      <c r="T53" s="174">
        <f t="shared" si="6"/>
        <v>1</v>
      </c>
      <c r="U53" s="174">
        <f t="shared" si="7"/>
        <v>0</v>
      </c>
      <c r="V53" s="178" t="str">
        <f t="shared" si="8"/>
        <v>Francisella tularensis</v>
      </c>
      <c r="W53" s="178" t="str">
        <f t="shared" si="9"/>
        <v>Francisella tularensis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1</v>
      </c>
      <c r="E54" s="169">
        <f t="shared" si="3"/>
        <v>1</v>
      </c>
      <c r="F54" s="26" t="s">
        <v>449</v>
      </c>
      <c r="G54" s="26" t="s">
        <v>433</v>
      </c>
      <c r="H54" s="26" t="s">
        <v>114</v>
      </c>
      <c r="I54" s="29">
        <v>45847</v>
      </c>
      <c r="J54" s="26" t="s">
        <v>411</v>
      </c>
      <c r="K54" s="26" t="s">
        <v>412</v>
      </c>
      <c r="L54" s="26" t="s">
        <v>411</v>
      </c>
      <c r="M54" s="26" t="s">
        <v>412</v>
      </c>
      <c r="N54" s="27">
        <v>2.2200000000000002</v>
      </c>
      <c r="O54" s="26" t="s">
        <v>411</v>
      </c>
      <c r="P54" s="26" t="s">
        <v>412</v>
      </c>
      <c r="Q54" s="27">
        <v>2.16</v>
      </c>
      <c r="R54" s="171" t="str">
        <f t="shared" si="4"/>
        <v>A</v>
      </c>
      <c r="S54" s="174">
        <f t="shared" si="5"/>
        <v>1</v>
      </c>
      <c r="T54" s="174">
        <f t="shared" si="6"/>
        <v>1</v>
      </c>
      <c r="U54" s="174">
        <f t="shared" si="7"/>
        <v>0</v>
      </c>
      <c r="V54" s="178" t="str">
        <f t="shared" si="8"/>
        <v>Francisella tularensis</v>
      </c>
      <c r="W54" s="178" t="str">
        <f t="shared" si="9"/>
        <v>Francisella tularensis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1</v>
      </c>
      <c r="E55" s="169">
        <f t="shared" si="3"/>
        <v>1</v>
      </c>
      <c r="F55" s="26" t="s">
        <v>450</v>
      </c>
      <c r="G55" s="26" t="s">
        <v>433</v>
      </c>
      <c r="H55" s="26" t="s">
        <v>114</v>
      </c>
      <c r="I55" s="29">
        <v>45847</v>
      </c>
      <c r="J55" s="26" t="s">
        <v>411</v>
      </c>
      <c r="K55" s="26" t="s">
        <v>412</v>
      </c>
      <c r="L55" s="26" t="s">
        <v>411</v>
      </c>
      <c r="M55" s="26" t="s">
        <v>412</v>
      </c>
      <c r="N55" s="27">
        <v>2.2999999999999998</v>
      </c>
      <c r="O55" s="26" t="s">
        <v>411</v>
      </c>
      <c r="P55" s="26" t="s">
        <v>412</v>
      </c>
      <c r="Q55" s="27">
        <v>2.17</v>
      </c>
      <c r="R55" s="171" t="str">
        <f t="shared" si="4"/>
        <v>A</v>
      </c>
      <c r="S55" s="174">
        <f t="shared" si="5"/>
        <v>1</v>
      </c>
      <c r="T55" s="174">
        <f t="shared" si="6"/>
        <v>1</v>
      </c>
      <c r="U55" s="174">
        <f t="shared" si="7"/>
        <v>0</v>
      </c>
      <c r="V55" s="178" t="str">
        <f t="shared" si="8"/>
        <v>Francisella tularensis</v>
      </c>
      <c r="W55" s="178" t="str">
        <f t="shared" si="9"/>
        <v>Francisella tularensis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1</v>
      </c>
      <c r="E56" s="169">
        <f t="shared" si="3"/>
        <v>1</v>
      </c>
      <c r="F56" s="26" t="s">
        <v>451</v>
      </c>
      <c r="G56" s="26" t="s">
        <v>433</v>
      </c>
      <c r="H56" s="26" t="s">
        <v>114</v>
      </c>
      <c r="I56" s="29">
        <v>45847</v>
      </c>
      <c r="J56" s="26" t="s">
        <v>411</v>
      </c>
      <c r="K56" s="26" t="s">
        <v>412</v>
      </c>
      <c r="L56" s="26" t="s">
        <v>411</v>
      </c>
      <c r="M56" s="26" t="s">
        <v>412</v>
      </c>
      <c r="N56" s="27">
        <v>2.23</v>
      </c>
      <c r="O56" s="26" t="s">
        <v>411</v>
      </c>
      <c r="P56" s="26" t="s">
        <v>412</v>
      </c>
      <c r="Q56" s="27">
        <v>2.17</v>
      </c>
      <c r="R56" s="171" t="str">
        <f t="shared" si="4"/>
        <v>A</v>
      </c>
      <c r="S56" s="174">
        <f t="shared" si="5"/>
        <v>1</v>
      </c>
      <c r="T56" s="174">
        <f t="shared" si="6"/>
        <v>1</v>
      </c>
      <c r="U56" s="174">
        <f t="shared" si="7"/>
        <v>0</v>
      </c>
      <c r="V56" s="178" t="str">
        <f t="shared" si="8"/>
        <v>Francisella tularensis</v>
      </c>
      <c r="W56" s="178" t="str">
        <f t="shared" si="9"/>
        <v>Francisella tularensis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1</v>
      </c>
      <c r="E57" s="169">
        <f t="shared" si="3"/>
        <v>1</v>
      </c>
      <c r="F57" s="26" t="s">
        <v>452</v>
      </c>
      <c r="G57" s="26" t="s">
        <v>445</v>
      </c>
      <c r="H57" s="26" t="s">
        <v>110</v>
      </c>
      <c r="I57" s="29">
        <v>41562</v>
      </c>
      <c r="J57" s="26" t="s">
        <v>411</v>
      </c>
      <c r="K57" s="26" t="s">
        <v>412</v>
      </c>
      <c r="L57" s="26" t="s">
        <v>411</v>
      </c>
      <c r="M57" s="26" t="s">
        <v>412</v>
      </c>
      <c r="N57" s="27">
        <v>2.21</v>
      </c>
      <c r="O57" s="26" t="s">
        <v>411</v>
      </c>
      <c r="P57" s="26" t="s">
        <v>412</v>
      </c>
      <c r="Q57" s="27">
        <v>2.2000000000000002</v>
      </c>
      <c r="R57" s="171" t="str">
        <f t="shared" si="4"/>
        <v>A</v>
      </c>
      <c r="S57" s="174">
        <f t="shared" si="5"/>
        <v>1</v>
      </c>
      <c r="T57" s="174">
        <f t="shared" si="6"/>
        <v>1</v>
      </c>
      <c r="U57" s="174">
        <f t="shared" si="7"/>
        <v>0</v>
      </c>
      <c r="V57" s="178" t="str">
        <f t="shared" si="8"/>
        <v>Francisella tularensis</v>
      </c>
      <c r="W57" s="178" t="str">
        <f t="shared" si="9"/>
        <v>Francisella tularensis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1</v>
      </c>
      <c r="E58" s="169">
        <f t="shared" si="3"/>
        <v>1</v>
      </c>
      <c r="F58" s="26" t="s">
        <v>453</v>
      </c>
      <c r="G58" s="26" t="s">
        <v>445</v>
      </c>
      <c r="H58" s="26" t="s">
        <v>110</v>
      </c>
      <c r="I58" s="29">
        <v>41562</v>
      </c>
      <c r="J58" s="26" t="s">
        <v>411</v>
      </c>
      <c r="K58" s="26" t="s">
        <v>412</v>
      </c>
      <c r="L58" s="26" t="s">
        <v>411</v>
      </c>
      <c r="M58" s="26" t="s">
        <v>412</v>
      </c>
      <c r="N58" s="27">
        <v>2.42</v>
      </c>
      <c r="O58" s="26" t="s">
        <v>411</v>
      </c>
      <c r="P58" s="26" t="s">
        <v>412</v>
      </c>
      <c r="Q58" s="27">
        <v>2.0699999999999998</v>
      </c>
      <c r="R58" s="171" t="str">
        <f t="shared" si="4"/>
        <v>A</v>
      </c>
      <c r="S58" s="174">
        <f t="shared" si="5"/>
        <v>1</v>
      </c>
      <c r="T58" s="174">
        <f t="shared" si="6"/>
        <v>1</v>
      </c>
      <c r="U58" s="174">
        <f t="shared" si="7"/>
        <v>0</v>
      </c>
      <c r="V58" s="178" t="str">
        <f t="shared" si="8"/>
        <v>Francisella tularensis</v>
      </c>
      <c r="W58" s="178" t="str">
        <f t="shared" si="9"/>
        <v>Francisella tularensis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1</v>
      </c>
      <c r="E59" s="169">
        <f t="shared" si="3"/>
        <v>1</v>
      </c>
      <c r="F59" s="26" t="s">
        <v>454</v>
      </c>
      <c r="G59" s="26" t="s">
        <v>433</v>
      </c>
      <c r="H59" s="26" t="s">
        <v>114</v>
      </c>
      <c r="I59" s="29">
        <v>45847</v>
      </c>
      <c r="J59" s="26" t="s">
        <v>411</v>
      </c>
      <c r="K59" s="26" t="s">
        <v>412</v>
      </c>
      <c r="L59" s="26" t="s">
        <v>411</v>
      </c>
      <c r="M59" s="26" t="s">
        <v>412</v>
      </c>
      <c r="N59" s="27">
        <v>2.25</v>
      </c>
      <c r="O59" s="26" t="s">
        <v>411</v>
      </c>
      <c r="P59" s="26" t="s">
        <v>412</v>
      </c>
      <c r="Q59" s="27">
        <v>2.1800000000000002</v>
      </c>
      <c r="R59" s="171" t="str">
        <f t="shared" si="4"/>
        <v>A</v>
      </c>
      <c r="S59" s="174">
        <f t="shared" si="5"/>
        <v>1</v>
      </c>
      <c r="T59" s="174">
        <f t="shared" si="6"/>
        <v>1</v>
      </c>
      <c r="U59" s="174">
        <f t="shared" si="7"/>
        <v>0</v>
      </c>
      <c r="V59" s="178" t="str">
        <f t="shared" si="8"/>
        <v>Francisella tularensis</v>
      </c>
      <c r="W59" s="178" t="str">
        <f t="shared" si="9"/>
        <v>Francisella tularensis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1</v>
      </c>
      <c r="E60" s="169">
        <f t="shared" si="3"/>
        <v>1</v>
      </c>
      <c r="F60" s="26" t="s">
        <v>455</v>
      </c>
      <c r="G60" s="26" t="s">
        <v>433</v>
      </c>
      <c r="H60" s="26" t="s">
        <v>114</v>
      </c>
      <c r="I60" s="29">
        <v>45847</v>
      </c>
      <c r="J60" s="26" t="s">
        <v>411</v>
      </c>
      <c r="K60" s="26" t="s">
        <v>412</v>
      </c>
      <c r="L60" s="26" t="s">
        <v>411</v>
      </c>
      <c r="M60" s="26" t="s">
        <v>412</v>
      </c>
      <c r="N60" s="27">
        <v>2.3199999999999998</v>
      </c>
      <c r="O60" s="26" t="s">
        <v>411</v>
      </c>
      <c r="P60" s="26" t="s">
        <v>412</v>
      </c>
      <c r="Q60" s="27">
        <v>2.11</v>
      </c>
      <c r="R60" s="171" t="str">
        <f t="shared" si="4"/>
        <v>A</v>
      </c>
      <c r="S60" s="174">
        <f t="shared" si="5"/>
        <v>1</v>
      </c>
      <c r="T60" s="174">
        <f t="shared" si="6"/>
        <v>1</v>
      </c>
      <c r="U60" s="174">
        <f t="shared" si="7"/>
        <v>0</v>
      </c>
      <c r="V60" s="178" t="str">
        <f t="shared" si="8"/>
        <v>Francisella tularensis</v>
      </c>
      <c r="W60" s="178" t="str">
        <f t="shared" si="9"/>
        <v>Francisella tularensis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1</v>
      </c>
      <c r="E61" s="169">
        <f t="shared" si="3"/>
        <v>1</v>
      </c>
      <c r="F61" s="26" t="s">
        <v>456</v>
      </c>
      <c r="G61" s="26" t="s">
        <v>445</v>
      </c>
      <c r="H61" s="26" t="s">
        <v>110</v>
      </c>
      <c r="I61" s="29">
        <v>42376</v>
      </c>
      <c r="J61" s="26" t="s">
        <v>411</v>
      </c>
      <c r="K61" s="26" t="s">
        <v>412</v>
      </c>
      <c r="L61" s="26" t="s">
        <v>411</v>
      </c>
      <c r="M61" s="26" t="s">
        <v>412</v>
      </c>
      <c r="N61" s="27">
        <v>2.31</v>
      </c>
      <c r="O61" s="26" t="s">
        <v>411</v>
      </c>
      <c r="P61" s="26" t="s">
        <v>412</v>
      </c>
      <c r="Q61" s="27">
        <v>2.19</v>
      </c>
      <c r="R61" s="171" t="str">
        <f t="shared" si="4"/>
        <v>A</v>
      </c>
      <c r="S61" s="174">
        <f t="shared" si="5"/>
        <v>1</v>
      </c>
      <c r="T61" s="174">
        <f t="shared" si="6"/>
        <v>1</v>
      </c>
      <c r="U61" s="174">
        <f t="shared" si="7"/>
        <v>0</v>
      </c>
      <c r="V61" s="178" t="str">
        <f t="shared" si="8"/>
        <v>Francisella tularensis</v>
      </c>
      <c r="W61" s="178" t="str">
        <f t="shared" si="9"/>
        <v>Francisella tularensis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0</v>
      </c>
      <c r="E62" s="169">
        <f t="shared" si="3"/>
        <v>0</v>
      </c>
      <c r="F62" s="26" t="s">
        <v>457</v>
      </c>
      <c r="G62" s="26" t="s">
        <v>430</v>
      </c>
      <c r="H62" s="26" t="s">
        <v>431</v>
      </c>
      <c r="I62" s="29">
        <v>41387</v>
      </c>
      <c r="J62" s="26" t="s">
        <v>411</v>
      </c>
      <c r="K62" s="26" t="s">
        <v>412</v>
      </c>
      <c r="L62" s="26" t="s">
        <v>411</v>
      </c>
      <c r="M62" s="26" t="s">
        <v>412</v>
      </c>
      <c r="N62" s="27">
        <v>2.36</v>
      </c>
      <c r="O62" s="26" t="s">
        <v>411</v>
      </c>
      <c r="P62" s="26" t="s">
        <v>412</v>
      </c>
      <c r="Q62" s="27">
        <v>2.34</v>
      </c>
      <c r="R62" s="171" t="str">
        <f t="shared" si="4"/>
        <v>A</v>
      </c>
      <c r="S62" s="174">
        <f t="shared" si="5"/>
        <v>1</v>
      </c>
      <c r="T62" s="174">
        <f t="shared" si="6"/>
        <v>1</v>
      </c>
      <c r="U62" s="174">
        <f t="shared" si="7"/>
        <v>0</v>
      </c>
      <c r="V62" s="178" t="str">
        <f t="shared" si="8"/>
        <v>Francisella tularensis</v>
      </c>
      <c r="W62" s="178" t="str">
        <f t="shared" si="9"/>
        <v>Francisella tularensis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458</v>
      </c>
      <c r="G63" s="26" t="s">
        <v>425</v>
      </c>
      <c r="H63" s="26" t="s">
        <v>114</v>
      </c>
      <c r="I63" s="29">
        <v>41445</v>
      </c>
      <c r="J63" s="26" t="s">
        <v>411</v>
      </c>
      <c r="K63" s="26" t="s">
        <v>412</v>
      </c>
      <c r="L63" s="26" t="s">
        <v>411</v>
      </c>
      <c r="M63" s="26" t="s">
        <v>412</v>
      </c>
      <c r="N63" s="27">
        <v>2.72</v>
      </c>
      <c r="O63" s="26" t="s">
        <v>411</v>
      </c>
      <c r="P63" s="26" t="s">
        <v>412</v>
      </c>
      <c r="Q63" s="27">
        <v>2.61</v>
      </c>
      <c r="R63" s="171" t="str">
        <f t="shared" si="4"/>
        <v>A</v>
      </c>
      <c r="S63" s="174">
        <f t="shared" si="5"/>
        <v>1</v>
      </c>
      <c r="T63" s="174">
        <f t="shared" si="6"/>
        <v>1</v>
      </c>
      <c r="U63" s="174">
        <f t="shared" si="7"/>
        <v>0</v>
      </c>
      <c r="V63" s="178" t="str">
        <f t="shared" si="8"/>
        <v>Francisella tularensis</v>
      </c>
      <c r="W63" s="178" t="str">
        <f t="shared" si="9"/>
        <v>Francisella tularensis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si="3"/>
        <v>0</v>
      </c>
      <c r="F64" s="26" t="s">
        <v>459</v>
      </c>
      <c r="G64" s="26" t="s">
        <v>165</v>
      </c>
      <c r="H64" s="26">
        <v>0</v>
      </c>
      <c r="I64" s="29">
        <v>41445</v>
      </c>
      <c r="J64" s="26" t="s">
        <v>411</v>
      </c>
      <c r="K64" s="26" t="s">
        <v>412</v>
      </c>
      <c r="L64" s="26" t="s">
        <v>411</v>
      </c>
      <c r="M64" s="26" t="s">
        <v>412</v>
      </c>
      <c r="N64" s="27">
        <v>2.71</v>
      </c>
      <c r="O64" s="26" t="s">
        <v>411</v>
      </c>
      <c r="P64" s="26" t="s">
        <v>412</v>
      </c>
      <c r="Q64" s="27">
        <v>2.4700000000000002</v>
      </c>
      <c r="R64" s="171" t="str">
        <f t="shared" si="4"/>
        <v>A</v>
      </c>
      <c r="S64" s="174">
        <f t="shared" si="5"/>
        <v>1</v>
      </c>
      <c r="T64" s="174">
        <f t="shared" si="6"/>
        <v>1</v>
      </c>
      <c r="U64" s="174">
        <f t="shared" si="7"/>
        <v>0</v>
      </c>
      <c r="V64" s="178" t="str">
        <f t="shared" si="8"/>
        <v>Francisella tularensis</v>
      </c>
      <c r="W64" s="178" t="str">
        <f t="shared" si="9"/>
        <v>Francisella tularensis</v>
      </c>
      <c r="X64" s="174">
        <f t="shared" si="10"/>
        <v>0</v>
      </c>
      <c r="Y64" s="174">
        <f t="shared" si="11"/>
        <v>0</v>
      </c>
      <c r="Z64" s="174">
        <f t="shared" si="12"/>
        <v>0</v>
      </c>
      <c r="AA64" s="174">
        <f t="shared" si="13"/>
        <v>0</v>
      </c>
    </row>
    <row r="65" spans="4:27" ht="15" customHeight="1" x14ac:dyDescent="0.25">
      <c r="D65" s="169">
        <v>0</v>
      </c>
      <c r="E65" s="169">
        <f t="shared" ref="E65:E128" si="14">D65*S65</f>
        <v>0</v>
      </c>
      <c r="F65" s="26" t="s">
        <v>460</v>
      </c>
      <c r="G65" s="26" t="s">
        <v>425</v>
      </c>
      <c r="H65" s="26">
        <v>0</v>
      </c>
      <c r="I65" s="29">
        <v>41445</v>
      </c>
      <c r="J65" s="26" t="s">
        <v>411</v>
      </c>
      <c r="K65" s="26" t="s">
        <v>412</v>
      </c>
      <c r="L65" s="26" t="s">
        <v>411</v>
      </c>
      <c r="M65" s="26" t="s">
        <v>412</v>
      </c>
      <c r="N65" s="27">
        <v>2.76</v>
      </c>
      <c r="O65" s="26" t="s">
        <v>411</v>
      </c>
      <c r="P65" s="26" t="s">
        <v>412</v>
      </c>
      <c r="Q65" s="27">
        <v>2.46</v>
      </c>
      <c r="R65" s="171" t="str">
        <f t="shared" ref="R65:R123" si="15">IF(OR(AND(N65&gt;=$B$20,Q65&lt;$B$21),AND(L65=O65,M65=P65,N65&gt;=$B$20,Q65&gt;=$B$20),AND(L65=O65,N65&gt;=$B$20,Q65&lt;2,Q65&gt;=$B$21)),"A",IF(OR(AND(N65&lt;$B$20,Q65&lt;$B$21),AND(L65=O65,OR(M65&lt;&gt;P65,M65=P65),N65&gt;=$B$21,Q65&gt;=$B$21)),"B",
IF(AND(L65&lt;&gt;O65,N65&gt;=$B$21,Q65&gt;=$B$21),"C",0)))</f>
        <v>A</v>
      </c>
      <c r="S65" s="174">
        <f t="shared" ref="S65:S123" si="16">1-U65+Z65</f>
        <v>1</v>
      </c>
      <c r="T65" s="174">
        <f t="shared" ref="T65:T123" si="17">IF(AND(L65=J65,M65=K65,N65&gt;=$B$20,R65="A"),1,0)</f>
        <v>1</v>
      </c>
      <c r="U65" s="174">
        <f t="shared" ref="U65:U123" si="18">IF(T65=1,0,1)</f>
        <v>0</v>
      </c>
      <c r="V65" s="178" t="str">
        <f t="shared" ref="V65:V123" si="19">L65&amp;" "&amp;M65</f>
        <v>Francisella tularensis</v>
      </c>
      <c r="W65" s="178" t="str">
        <f t="shared" ref="W65:W123" si="20">O65&amp;" "&amp;P65</f>
        <v>Francisella tularensis</v>
      </c>
      <c r="X65" s="174">
        <f t="shared" ref="X65:X123" si="21">IF(AND(V65=$B$1,N65&gt;=$B$20),1,0)</f>
        <v>0</v>
      </c>
      <c r="Y65" s="174">
        <f t="shared" ref="Y65:Y123" si="22">IF(AND(W65=$B$1,Q65&gt;=$B$20),1,0)</f>
        <v>0</v>
      </c>
      <c r="Z65" s="174">
        <f t="shared" ref="Z65:Z123" si="23">IF(AND(V65=$B$1,N65&gt;=$B$20,R65="A"),1,0)</f>
        <v>0</v>
      </c>
      <c r="AA65" s="174">
        <f t="shared" ref="AA65:AA123" si="24">IF(1-(X65+Y65)&gt;0,0,1)</f>
        <v>0</v>
      </c>
    </row>
    <row r="66" spans="4:27" ht="15" customHeight="1" x14ac:dyDescent="0.25">
      <c r="D66" s="169">
        <v>0</v>
      </c>
      <c r="E66" s="169">
        <f t="shared" si="14"/>
        <v>0</v>
      </c>
      <c r="F66" s="26" t="s">
        <v>461</v>
      </c>
      <c r="G66" s="26" t="s">
        <v>425</v>
      </c>
      <c r="H66" s="26">
        <v>0</v>
      </c>
      <c r="I66" s="29">
        <v>41445</v>
      </c>
      <c r="J66" s="26" t="s">
        <v>411</v>
      </c>
      <c r="K66" s="26" t="s">
        <v>412</v>
      </c>
      <c r="L66" s="26" t="s">
        <v>411</v>
      </c>
      <c r="M66" s="26" t="s">
        <v>412</v>
      </c>
      <c r="N66" s="27">
        <v>2.72</v>
      </c>
      <c r="O66" s="26" t="s">
        <v>411</v>
      </c>
      <c r="P66" s="26" t="s">
        <v>412</v>
      </c>
      <c r="Q66" s="27">
        <v>2.64</v>
      </c>
      <c r="R66" s="171" t="str">
        <f t="shared" si="15"/>
        <v>A</v>
      </c>
      <c r="S66" s="174">
        <f t="shared" si="16"/>
        <v>1</v>
      </c>
      <c r="T66" s="174">
        <f t="shared" si="17"/>
        <v>1</v>
      </c>
      <c r="U66" s="174">
        <f t="shared" si="18"/>
        <v>0</v>
      </c>
      <c r="V66" s="178" t="str">
        <f t="shared" si="19"/>
        <v>Francisella tularensis</v>
      </c>
      <c r="W66" s="178" t="str">
        <f t="shared" si="20"/>
        <v>Francisella tularensis</v>
      </c>
      <c r="X66" s="174">
        <f t="shared" si="21"/>
        <v>0</v>
      </c>
      <c r="Y66" s="174">
        <f t="shared" si="22"/>
        <v>0</v>
      </c>
      <c r="Z66" s="174">
        <f t="shared" si="23"/>
        <v>0</v>
      </c>
      <c r="AA66" s="174">
        <f t="shared" si="24"/>
        <v>0</v>
      </c>
    </row>
    <row r="67" spans="4:27" ht="15" customHeight="1" x14ac:dyDescent="0.25">
      <c r="D67" s="169">
        <v>0</v>
      </c>
      <c r="E67" s="169">
        <f t="shared" si="14"/>
        <v>0</v>
      </c>
      <c r="F67" s="26" t="s">
        <v>462</v>
      </c>
      <c r="G67" s="26" t="s">
        <v>430</v>
      </c>
      <c r="H67" s="26" t="s">
        <v>463</v>
      </c>
      <c r="I67" s="29">
        <v>41390</v>
      </c>
      <c r="J67" s="26" t="s">
        <v>411</v>
      </c>
      <c r="K67" s="26" t="s">
        <v>412</v>
      </c>
      <c r="L67" s="26" t="s">
        <v>411</v>
      </c>
      <c r="M67" s="26" t="s">
        <v>412</v>
      </c>
      <c r="N67" s="27">
        <v>2.68</v>
      </c>
      <c r="O67" s="26" t="s">
        <v>411</v>
      </c>
      <c r="P67" s="26" t="s">
        <v>412</v>
      </c>
      <c r="Q67" s="27">
        <v>2.2599999999999998</v>
      </c>
      <c r="R67" s="171" t="str">
        <f t="shared" si="15"/>
        <v>A</v>
      </c>
      <c r="S67" s="174">
        <f t="shared" si="16"/>
        <v>1</v>
      </c>
      <c r="T67" s="174">
        <f t="shared" si="17"/>
        <v>1</v>
      </c>
      <c r="U67" s="174">
        <f t="shared" si="18"/>
        <v>0</v>
      </c>
      <c r="V67" s="178" t="str">
        <f t="shared" si="19"/>
        <v>Francisella tularensis</v>
      </c>
      <c r="W67" s="178" t="str">
        <f t="shared" si="20"/>
        <v>Francisella tularensis</v>
      </c>
      <c r="X67" s="174">
        <f t="shared" si="21"/>
        <v>0</v>
      </c>
      <c r="Y67" s="174">
        <f t="shared" si="22"/>
        <v>0</v>
      </c>
      <c r="Z67" s="174">
        <f t="shared" si="23"/>
        <v>0</v>
      </c>
      <c r="AA67" s="174">
        <f t="shared" si="24"/>
        <v>0</v>
      </c>
    </row>
    <row r="68" spans="4:27" ht="15" customHeight="1" x14ac:dyDescent="0.25">
      <c r="D68" s="169">
        <v>0</v>
      </c>
      <c r="E68" s="169">
        <f t="shared" si="14"/>
        <v>0</v>
      </c>
      <c r="F68" s="26" t="s">
        <v>464</v>
      </c>
      <c r="G68" s="26" t="s">
        <v>465</v>
      </c>
      <c r="H68" s="26" t="s">
        <v>114</v>
      </c>
      <c r="I68" s="29">
        <v>41445</v>
      </c>
      <c r="J68" s="26" t="s">
        <v>411</v>
      </c>
      <c r="K68" s="26" t="s">
        <v>412</v>
      </c>
      <c r="L68" s="26" t="s">
        <v>411</v>
      </c>
      <c r="M68" s="26" t="s">
        <v>412</v>
      </c>
      <c r="N68" s="27">
        <v>2.79</v>
      </c>
      <c r="O68" s="26" t="s">
        <v>411</v>
      </c>
      <c r="P68" s="26" t="s">
        <v>412</v>
      </c>
      <c r="Q68" s="27">
        <v>2.72</v>
      </c>
      <c r="R68" s="171" t="str">
        <f t="shared" si="15"/>
        <v>A</v>
      </c>
      <c r="S68" s="174">
        <f t="shared" si="16"/>
        <v>1</v>
      </c>
      <c r="T68" s="174">
        <f t="shared" si="17"/>
        <v>1</v>
      </c>
      <c r="U68" s="174">
        <f t="shared" si="18"/>
        <v>0</v>
      </c>
      <c r="V68" s="178" t="str">
        <f t="shared" si="19"/>
        <v>Francisella tularensis</v>
      </c>
      <c r="W68" s="178" t="str">
        <f t="shared" si="20"/>
        <v>Francisella tularensis</v>
      </c>
      <c r="X68" s="174">
        <f t="shared" si="21"/>
        <v>0</v>
      </c>
      <c r="Y68" s="174">
        <f t="shared" si="22"/>
        <v>0</v>
      </c>
      <c r="Z68" s="174">
        <f t="shared" si="23"/>
        <v>0</v>
      </c>
      <c r="AA68" s="174">
        <f t="shared" si="24"/>
        <v>0</v>
      </c>
    </row>
    <row r="69" spans="4:27" ht="15" customHeight="1" x14ac:dyDescent="0.25">
      <c r="D69" s="169">
        <v>0</v>
      </c>
      <c r="E69" s="169">
        <f t="shared" si="14"/>
        <v>0</v>
      </c>
      <c r="F69" s="26" t="s">
        <v>466</v>
      </c>
      <c r="G69" s="26" t="s">
        <v>465</v>
      </c>
      <c r="H69" s="26" t="s">
        <v>114</v>
      </c>
      <c r="I69" s="29">
        <v>41445</v>
      </c>
      <c r="J69" s="26" t="s">
        <v>411</v>
      </c>
      <c r="K69" s="26" t="s">
        <v>412</v>
      </c>
      <c r="L69" s="26" t="s">
        <v>411</v>
      </c>
      <c r="M69" s="26" t="s">
        <v>412</v>
      </c>
      <c r="N69" s="27">
        <v>2.78</v>
      </c>
      <c r="O69" s="26" t="s">
        <v>411</v>
      </c>
      <c r="P69" s="26" t="s">
        <v>412</v>
      </c>
      <c r="Q69" s="27">
        <v>2.57</v>
      </c>
      <c r="R69" s="171" t="str">
        <f t="shared" si="15"/>
        <v>A</v>
      </c>
      <c r="S69" s="174">
        <f t="shared" si="16"/>
        <v>1</v>
      </c>
      <c r="T69" s="174">
        <f t="shared" si="17"/>
        <v>1</v>
      </c>
      <c r="U69" s="174">
        <f t="shared" si="18"/>
        <v>0</v>
      </c>
      <c r="V69" s="178" t="str">
        <f t="shared" si="19"/>
        <v>Francisella tularensis</v>
      </c>
      <c r="W69" s="178" t="str">
        <f t="shared" si="20"/>
        <v>Francisella tularensis</v>
      </c>
      <c r="X69" s="174">
        <f t="shared" si="21"/>
        <v>0</v>
      </c>
      <c r="Y69" s="174">
        <f t="shared" si="22"/>
        <v>0</v>
      </c>
      <c r="Z69" s="174">
        <f t="shared" si="23"/>
        <v>0</v>
      </c>
      <c r="AA69" s="174">
        <f t="shared" si="24"/>
        <v>0</v>
      </c>
    </row>
    <row r="70" spans="4:27" ht="15" customHeight="1" x14ac:dyDescent="0.25">
      <c r="D70" s="169">
        <v>0</v>
      </c>
      <c r="E70" s="169">
        <f t="shared" si="14"/>
        <v>0</v>
      </c>
      <c r="F70" s="26" t="s">
        <v>467</v>
      </c>
      <c r="G70" s="26" t="s">
        <v>465</v>
      </c>
      <c r="H70" s="26" t="s">
        <v>114</v>
      </c>
      <c r="I70" s="29">
        <v>41445</v>
      </c>
      <c r="J70" s="26" t="s">
        <v>411</v>
      </c>
      <c r="K70" s="26" t="s">
        <v>412</v>
      </c>
      <c r="L70" s="26" t="s">
        <v>411</v>
      </c>
      <c r="M70" s="26" t="s">
        <v>412</v>
      </c>
      <c r="N70" s="27">
        <v>2.68</v>
      </c>
      <c r="O70" s="26" t="s">
        <v>411</v>
      </c>
      <c r="P70" s="26" t="s">
        <v>412</v>
      </c>
      <c r="Q70" s="27">
        <v>2.4300000000000002</v>
      </c>
      <c r="R70" s="171" t="str">
        <f t="shared" si="15"/>
        <v>A</v>
      </c>
      <c r="S70" s="174">
        <f t="shared" si="16"/>
        <v>1</v>
      </c>
      <c r="T70" s="174">
        <f t="shared" si="17"/>
        <v>1</v>
      </c>
      <c r="U70" s="174">
        <f t="shared" si="18"/>
        <v>0</v>
      </c>
      <c r="V70" s="178" t="str">
        <f t="shared" si="19"/>
        <v>Francisella tularensis</v>
      </c>
      <c r="W70" s="178" t="str">
        <f t="shared" si="20"/>
        <v>Francisella tularensis</v>
      </c>
      <c r="X70" s="174">
        <f t="shared" si="21"/>
        <v>0</v>
      </c>
      <c r="Y70" s="174">
        <f t="shared" si="22"/>
        <v>0</v>
      </c>
      <c r="Z70" s="174">
        <f t="shared" si="23"/>
        <v>0</v>
      </c>
      <c r="AA70" s="174">
        <f t="shared" si="24"/>
        <v>0</v>
      </c>
    </row>
    <row r="71" spans="4:27" ht="15" customHeight="1" x14ac:dyDescent="0.25">
      <c r="D71" s="169">
        <v>0</v>
      </c>
      <c r="E71" s="169">
        <f t="shared" si="14"/>
        <v>0</v>
      </c>
      <c r="F71" s="26" t="s">
        <v>468</v>
      </c>
      <c r="G71" s="26" t="s">
        <v>465</v>
      </c>
      <c r="H71" s="26" t="s">
        <v>114</v>
      </c>
      <c r="I71" s="29">
        <v>41445</v>
      </c>
      <c r="J71" s="26" t="s">
        <v>411</v>
      </c>
      <c r="K71" s="26" t="s">
        <v>412</v>
      </c>
      <c r="L71" s="26" t="s">
        <v>411</v>
      </c>
      <c r="M71" s="26" t="s">
        <v>412</v>
      </c>
      <c r="N71" s="27">
        <v>2.64</v>
      </c>
      <c r="O71" s="26" t="s">
        <v>411</v>
      </c>
      <c r="P71" s="26" t="s">
        <v>412</v>
      </c>
      <c r="Q71" s="27">
        <v>2.4</v>
      </c>
      <c r="R71" s="171" t="str">
        <f t="shared" si="15"/>
        <v>A</v>
      </c>
      <c r="S71" s="174">
        <f t="shared" si="16"/>
        <v>1</v>
      </c>
      <c r="T71" s="174">
        <f t="shared" si="17"/>
        <v>1</v>
      </c>
      <c r="U71" s="174">
        <f t="shared" si="18"/>
        <v>0</v>
      </c>
      <c r="V71" s="178" t="str">
        <f t="shared" si="19"/>
        <v>Francisella tularensis</v>
      </c>
      <c r="W71" s="178" t="str">
        <f t="shared" si="20"/>
        <v>Francisella tularensis</v>
      </c>
      <c r="X71" s="174">
        <f t="shared" si="21"/>
        <v>0</v>
      </c>
      <c r="Y71" s="174">
        <f t="shared" si="22"/>
        <v>0</v>
      </c>
      <c r="Z71" s="174">
        <f t="shared" si="23"/>
        <v>0</v>
      </c>
      <c r="AA71" s="174">
        <f t="shared" si="24"/>
        <v>0</v>
      </c>
    </row>
    <row r="72" spans="4:27" ht="15" customHeight="1" x14ac:dyDescent="0.25">
      <c r="D72" s="169">
        <v>0</v>
      </c>
      <c r="E72" s="169">
        <f t="shared" si="14"/>
        <v>0</v>
      </c>
      <c r="F72" s="26" t="s">
        <v>469</v>
      </c>
      <c r="G72" s="26" t="s">
        <v>430</v>
      </c>
      <c r="H72" s="26" t="s">
        <v>470</v>
      </c>
      <c r="I72" s="29">
        <v>42887</v>
      </c>
      <c r="J72" s="26" t="s">
        <v>411</v>
      </c>
      <c r="K72" s="26" t="s">
        <v>412</v>
      </c>
      <c r="L72" s="26" t="s">
        <v>411</v>
      </c>
      <c r="M72" s="26" t="s">
        <v>412</v>
      </c>
      <c r="N72" s="27">
        <v>2.8</v>
      </c>
      <c r="O72" s="26" t="s">
        <v>411</v>
      </c>
      <c r="P72" s="26" t="s">
        <v>412</v>
      </c>
      <c r="Q72" s="27">
        <v>2.44</v>
      </c>
      <c r="R72" s="171" t="str">
        <f t="shared" si="15"/>
        <v>A</v>
      </c>
      <c r="S72" s="174">
        <f t="shared" si="16"/>
        <v>1</v>
      </c>
      <c r="T72" s="174">
        <f t="shared" si="17"/>
        <v>1</v>
      </c>
      <c r="U72" s="174">
        <f t="shared" si="18"/>
        <v>0</v>
      </c>
      <c r="V72" s="178" t="str">
        <f t="shared" si="19"/>
        <v>Francisella tularensis</v>
      </c>
      <c r="W72" s="178" t="str">
        <f t="shared" si="20"/>
        <v>Francisella tularensis</v>
      </c>
      <c r="X72" s="174">
        <f t="shared" si="21"/>
        <v>0</v>
      </c>
      <c r="Y72" s="174">
        <f t="shared" si="22"/>
        <v>0</v>
      </c>
      <c r="Z72" s="174">
        <f t="shared" si="23"/>
        <v>0</v>
      </c>
      <c r="AA72" s="174">
        <f t="shared" si="24"/>
        <v>0</v>
      </c>
    </row>
    <row r="73" spans="4:27" ht="15" customHeight="1" x14ac:dyDescent="0.25">
      <c r="D73" s="169">
        <v>0</v>
      </c>
      <c r="E73" s="169">
        <f t="shared" si="14"/>
        <v>0</v>
      </c>
      <c r="F73" s="26" t="s">
        <v>471</v>
      </c>
      <c r="G73" s="26" t="s">
        <v>425</v>
      </c>
      <c r="H73" s="26" t="s">
        <v>114</v>
      </c>
      <c r="I73" s="29">
        <v>41445</v>
      </c>
      <c r="J73" s="26" t="s">
        <v>411</v>
      </c>
      <c r="K73" s="26" t="s">
        <v>412</v>
      </c>
      <c r="L73" s="26" t="s">
        <v>411</v>
      </c>
      <c r="M73" s="26" t="s">
        <v>412</v>
      </c>
      <c r="N73" s="27">
        <v>2.63</v>
      </c>
      <c r="O73" s="26" t="s">
        <v>411</v>
      </c>
      <c r="P73" s="26" t="s">
        <v>412</v>
      </c>
      <c r="Q73" s="27">
        <v>2.1</v>
      </c>
      <c r="R73" s="171" t="str">
        <f t="shared" si="15"/>
        <v>A</v>
      </c>
      <c r="S73" s="174">
        <f t="shared" si="16"/>
        <v>1</v>
      </c>
      <c r="T73" s="174">
        <f t="shared" si="17"/>
        <v>1</v>
      </c>
      <c r="U73" s="174">
        <f t="shared" si="18"/>
        <v>0</v>
      </c>
      <c r="V73" s="178" t="str">
        <f t="shared" si="19"/>
        <v>Francisella tularensis</v>
      </c>
      <c r="W73" s="178" t="str">
        <f t="shared" si="20"/>
        <v>Francisella tularensis</v>
      </c>
      <c r="X73" s="174">
        <f t="shared" si="21"/>
        <v>0</v>
      </c>
      <c r="Y73" s="174">
        <f t="shared" si="22"/>
        <v>0</v>
      </c>
      <c r="Z73" s="174">
        <f t="shared" si="23"/>
        <v>0</v>
      </c>
      <c r="AA73" s="174">
        <f t="shared" si="24"/>
        <v>0</v>
      </c>
    </row>
    <row r="74" spans="4:27" ht="15" customHeight="1" x14ac:dyDescent="0.25">
      <c r="D74" s="169">
        <v>0</v>
      </c>
      <c r="E74" s="169">
        <f t="shared" si="14"/>
        <v>0</v>
      </c>
      <c r="F74" s="26" t="s">
        <v>472</v>
      </c>
      <c r="G74" s="26" t="s">
        <v>473</v>
      </c>
      <c r="H74" s="26" t="s">
        <v>162</v>
      </c>
      <c r="I74" s="29">
        <v>44810</v>
      </c>
      <c r="J74" s="26" t="s">
        <v>474</v>
      </c>
      <c r="K74" s="26" t="s">
        <v>475</v>
      </c>
      <c r="L74" s="26" t="s">
        <v>474</v>
      </c>
      <c r="M74" s="26" t="s">
        <v>475</v>
      </c>
      <c r="N74" s="27">
        <v>2.4300000000000002</v>
      </c>
      <c r="O74" s="26" t="s">
        <v>474</v>
      </c>
      <c r="P74" s="26" t="s">
        <v>475</v>
      </c>
      <c r="Q74" s="27">
        <v>2.29</v>
      </c>
      <c r="R74" s="171" t="str">
        <f t="shared" si="15"/>
        <v>A</v>
      </c>
      <c r="S74" s="174">
        <f t="shared" si="16"/>
        <v>1</v>
      </c>
      <c r="T74" s="174">
        <f t="shared" si="17"/>
        <v>1</v>
      </c>
      <c r="U74" s="174">
        <f t="shared" si="18"/>
        <v>0</v>
      </c>
      <c r="V74" s="178" t="str">
        <f t="shared" si="19"/>
        <v>Listeria ivanovii</v>
      </c>
      <c r="W74" s="178" t="str">
        <f t="shared" si="20"/>
        <v>Listeria ivanovii</v>
      </c>
      <c r="X74" s="174">
        <f t="shared" si="21"/>
        <v>0</v>
      </c>
      <c r="Y74" s="174">
        <f t="shared" si="22"/>
        <v>0</v>
      </c>
      <c r="Z74" s="174">
        <f t="shared" si="23"/>
        <v>0</v>
      </c>
      <c r="AA74" s="174">
        <f t="shared" si="24"/>
        <v>0</v>
      </c>
    </row>
    <row r="75" spans="4:27" ht="15" customHeight="1" x14ac:dyDescent="0.25">
      <c r="D75" s="169">
        <v>0</v>
      </c>
      <c r="E75" s="169">
        <f t="shared" si="14"/>
        <v>0</v>
      </c>
      <c r="F75" s="26" t="s">
        <v>476</v>
      </c>
      <c r="G75" s="26" t="e">
        <v>#N/A</v>
      </c>
      <c r="H75" s="26" t="s">
        <v>162</v>
      </c>
      <c r="I75" s="29" t="s">
        <v>477</v>
      </c>
      <c r="J75" s="26" t="s">
        <v>474</v>
      </c>
      <c r="K75" s="26" t="s">
        <v>475</v>
      </c>
      <c r="L75" s="26" t="s">
        <v>474</v>
      </c>
      <c r="M75" s="26" t="s">
        <v>475</v>
      </c>
      <c r="N75" s="27">
        <v>2.42</v>
      </c>
      <c r="O75" s="26" t="s">
        <v>474</v>
      </c>
      <c r="P75" s="26" t="s">
        <v>475</v>
      </c>
      <c r="Q75" s="27">
        <v>2.2599999999999998</v>
      </c>
      <c r="R75" s="171" t="str">
        <f t="shared" si="15"/>
        <v>A</v>
      </c>
      <c r="S75" s="174">
        <f t="shared" si="16"/>
        <v>1</v>
      </c>
      <c r="T75" s="174">
        <f t="shared" si="17"/>
        <v>1</v>
      </c>
      <c r="U75" s="174">
        <f t="shared" si="18"/>
        <v>0</v>
      </c>
      <c r="V75" s="178" t="str">
        <f t="shared" si="19"/>
        <v>Listeria ivanovii</v>
      </c>
      <c r="W75" s="178" t="str">
        <f t="shared" si="20"/>
        <v>Listeria ivanovii</v>
      </c>
      <c r="X75" s="174">
        <f t="shared" si="21"/>
        <v>0</v>
      </c>
      <c r="Y75" s="174">
        <f t="shared" si="22"/>
        <v>0</v>
      </c>
      <c r="Z75" s="174">
        <f t="shared" si="23"/>
        <v>0</v>
      </c>
      <c r="AA75" s="174">
        <f t="shared" si="24"/>
        <v>0</v>
      </c>
    </row>
    <row r="76" spans="4:27" ht="15" customHeight="1" x14ac:dyDescent="0.25">
      <c r="D76" s="169">
        <v>1</v>
      </c>
      <c r="E76" s="169">
        <f t="shared" si="14"/>
        <v>1</v>
      </c>
      <c r="F76" s="26" t="s">
        <v>478</v>
      </c>
      <c r="G76" s="26" t="s">
        <v>479</v>
      </c>
      <c r="H76" s="26" t="s">
        <v>162</v>
      </c>
      <c r="I76" s="29">
        <v>42775</v>
      </c>
      <c r="J76" s="26" t="s">
        <v>474</v>
      </c>
      <c r="K76" s="26" t="s">
        <v>475</v>
      </c>
      <c r="L76" s="26" t="s">
        <v>474</v>
      </c>
      <c r="M76" s="26" t="s">
        <v>475</v>
      </c>
      <c r="N76" s="27">
        <v>2.34</v>
      </c>
      <c r="O76" s="26" t="s">
        <v>474</v>
      </c>
      <c r="P76" s="26" t="s">
        <v>475</v>
      </c>
      <c r="Q76" s="27">
        <v>2.2599999999999998</v>
      </c>
      <c r="R76" s="171" t="str">
        <f t="shared" si="15"/>
        <v>A</v>
      </c>
      <c r="S76" s="174">
        <f t="shared" si="16"/>
        <v>1</v>
      </c>
      <c r="T76" s="174">
        <f t="shared" si="17"/>
        <v>1</v>
      </c>
      <c r="U76" s="174">
        <f t="shared" si="18"/>
        <v>0</v>
      </c>
      <c r="V76" s="178" t="str">
        <f t="shared" si="19"/>
        <v>Listeria ivanovii</v>
      </c>
      <c r="W76" s="178" t="str">
        <f t="shared" si="20"/>
        <v>Listeria ivanovii</v>
      </c>
      <c r="X76" s="174">
        <f t="shared" si="21"/>
        <v>0</v>
      </c>
      <c r="Y76" s="174">
        <f t="shared" si="22"/>
        <v>0</v>
      </c>
      <c r="Z76" s="174">
        <f t="shared" si="23"/>
        <v>0</v>
      </c>
      <c r="AA76" s="174">
        <f t="shared" si="24"/>
        <v>0</v>
      </c>
    </row>
    <row r="77" spans="4:27" ht="15" customHeight="1" x14ac:dyDescent="0.25">
      <c r="D77" s="169">
        <v>1</v>
      </c>
      <c r="E77" s="169">
        <f t="shared" si="14"/>
        <v>1</v>
      </c>
      <c r="F77" s="26" t="s">
        <v>480</v>
      </c>
      <c r="G77" s="26" t="s">
        <v>481</v>
      </c>
      <c r="H77" s="26" t="s">
        <v>162</v>
      </c>
      <c r="I77" s="29">
        <v>42775</v>
      </c>
      <c r="J77" s="26" t="s">
        <v>474</v>
      </c>
      <c r="K77" s="26" t="s">
        <v>475</v>
      </c>
      <c r="L77" s="26" t="s">
        <v>474</v>
      </c>
      <c r="M77" s="26" t="s">
        <v>475</v>
      </c>
      <c r="N77" s="27">
        <v>2.4700000000000002</v>
      </c>
      <c r="O77" s="26" t="s">
        <v>474</v>
      </c>
      <c r="P77" s="26" t="s">
        <v>475</v>
      </c>
      <c r="Q77" s="27">
        <v>2.39</v>
      </c>
      <c r="R77" s="171" t="str">
        <f t="shared" si="15"/>
        <v>A</v>
      </c>
      <c r="S77" s="174">
        <f t="shared" si="16"/>
        <v>1</v>
      </c>
      <c r="T77" s="174">
        <f t="shared" si="17"/>
        <v>1</v>
      </c>
      <c r="U77" s="174">
        <f t="shared" si="18"/>
        <v>0</v>
      </c>
      <c r="V77" s="178" t="str">
        <f t="shared" si="19"/>
        <v>Listeria ivanovii</v>
      </c>
      <c r="W77" s="178" t="str">
        <f t="shared" si="20"/>
        <v>Listeria ivanovii</v>
      </c>
      <c r="X77" s="174">
        <f t="shared" si="21"/>
        <v>0</v>
      </c>
      <c r="Y77" s="174">
        <f t="shared" si="22"/>
        <v>0</v>
      </c>
      <c r="Z77" s="174">
        <f t="shared" si="23"/>
        <v>0</v>
      </c>
      <c r="AA77" s="174">
        <f t="shared" si="24"/>
        <v>0</v>
      </c>
    </row>
    <row r="78" spans="4:27" ht="15" customHeight="1" x14ac:dyDescent="0.25">
      <c r="D78" s="169">
        <v>1</v>
      </c>
      <c r="E78" s="169">
        <f t="shared" si="14"/>
        <v>1</v>
      </c>
      <c r="F78" s="26" t="s">
        <v>482</v>
      </c>
      <c r="G78" s="26" t="s">
        <v>124</v>
      </c>
      <c r="H78" s="26" t="s">
        <v>162</v>
      </c>
      <c r="I78" s="29">
        <v>43020</v>
      </c>
      <c r="J78" s="26" t="s">
        <v>474</v>
      </c>
      <c r="K78" s="26" t="s">
        <v>475</v>
      </c>
      <c r="L78" s="26" t="s">
        <v>474</v>
      </c>
      <c r="M78" s="26" t="s">
        <v>475</v>
      </c>
      <c r="N78" s="27">
        <v>2.33</v>
      </c>
      <c r="O78" s="26" t="s">
        <v>474</v>
      </c>
      <c r="P78" s="26" t="s">
        <v>475</v>
      </c>
      <c r="Q78" s="27">
        <v>2.3199999999999998</v>
      </c>
      <c r="R78" s="171" t="str">
        <f t="shared" si="15"/>
        <v>A</v>
      </c>
      <c r="S78" s="174">
        <f t="shared" si="16"/>
        <v>1</v>
      </c>
      <c r="T78" s="174">
        <f t="shared" si="17"/>
        <v>1</v>
      </c>
      <c r="U78" s="174">
        <f t="shared" si="18"/>
        <v>0</v>
      </c>
      <c r="V78" s="178" t="str">
        <f t="shared" si="19"/>
        <v>Listeria ivanovii</v>
      </c>
      <c r="W78" s="178" t="str">
        <f t="shared" si="20"/>
        <v>Listeria ivanovii</v>
      </c>
      <c r="X78" s="174">
        <f t="shared" si="21"/>
        <v>0</v>
      </c>
      <c r="Y78" s="174">
        <f t="shared" si="22"/>
        <v>0</v>
      </c>
      <c r="Z78" s="174">
        <f t="shared" si="23"/>
        <v>0</v>
      </c>
      <c r="AA78" s="174">
        <f t="shared" si="24"/>
        <v>0</v>
      </c>
    </row>
    <row r="79" spans="4:27" ht="15" customHeight="1" x14ac:dyDescent="0.25">
      <c r="D79" s="169">
        <v>1</v>
      </c>
      <c r="E79" s="169">
        <f t="shared" si="14"/>
        <v>1</v>
      </c>
      <c r="F79" s="26" t="s">
        <v>483</v>
      </c>
      <c r="G79" s="26" t="s">
        <v>124</v>
      </c>
      <c r="H79" s="26" t="s">
        <v>162</v>
      </c>
      <c r="I79" s="29">
        <v>43812</v>
      </c>
      <c r="J79" s="26" t="s">
        <v>474</v>
      </c>
      <c r="K79" s="26" t="s">
        <v>475</v>
      </c>
      <c r="L79" s="26" t="s">
        <v>474</v>
      </c>
      <c r="M79" s="26" t="s">
        <v>475</v>
      </c>
      <c r="N79" s="27">
        <v>2.41</v>
      </c>
      <c r="O79" s="26" t="s">
        <v>474</v>
      </c>
      <c r="P79" s="26" t="s">
        <v>475</v>
      </c>
      <c r="Q79" s="27">
        <v>2.35</v>
      </c>
      <c r="R79" s="171" t="str">
        <f t="shared" si="15"/>
        <v>A</v>
      </c>
      <c r="S79" s="174">
        <f t="shared" si="16"/>
        <v>1</v>
      </c>
      <c r="T79" s="174">
        <f t="shared" si="17"/>
        <v>1</v>
      </c>
      <c r="U79" s="174">
        <f t="shared" si="18"/>
        <v>0</v>
      </c>
      <c r="V79" s="178" t="str">
        <f t="shared" si="19"/>
        <v>Listeria ivanovii</v>
      </c>
      <c r="W79" s="178" t="str">
        <f t="shared" si="20"/>
        <v>Listeria ivanovii</v>
      </c>
      <c r="X79" s="174">
        <f t="shared" si="21"/>
        <v>0</v>
      </c>
      <c r="Y79" s="174">
        <f t="shared" si="22"/>
        <v>0</v>
      </c>
      <c r="Z79" s="174">
        <f t="shared" si="23"/>
        <v>0</v>
      </c>
      <c r="AA79" s="174">
        <f t="shared" si="24"/>
        <v>0</v>
      </c>
    </row>
    <row r="80" spans="4:27" ht="15" customHeight="1" x14ac:dyDescent="0.25">
      <c r="D80" s="169">
        <v>1</v>
      </c>
      <c r="E80" s="169">
        <f t="shared" si="14"/>
        <v>1</v>
      </c>
      <c r="F80" s="26" t="s">
        <v>484</v>
      </c>
      <c r="G80" s="26" t="s">
        <v>124</v>
      </c>
      <c r="H80" s="26" t="s">
        <v>162</v>
      </c>
      <c r="I80" s="29">
        <v>45720</v>
      </c>
      <c r="J80" s="26" t="s">
        <v>474</v>
      </c>
      <c r="K80" s="26" t="s">
        <v>475</v>
      </c>
      <c r="L80" s="26" t="s">
        <v>474</v>
      </c>
      <c r="M80" s="26" t="s">
        <v>475</v>
      </c>
      <c r="N80" s="27">
        <v>2.46</v>
      </c>
      <c r="O80" s="26" t="s">
        <v>474</v>
      </c>
      <c r="P80" s="26" t="s">
        <v>475</v>
      </c>
      <c r="Q80" s="27">
        <v>2.44</v>
      </c>
      <c r="R80" s="171" t="str">
        <f t="shared" si="15"/>
        <v>A</v>
      </c>
      <c r="S80" s="174">
        <f t="shared" si="16"/>
        <v>1</v>
      </c>
      <c r="T80" s="174">
        <f t="shared" si="17"/>
        <v>1</v>
      </c>
      <c r="U80" s="174">
        <f t="shared" si="18"/>
        <v>0</v>
      </c>
      <c r="V80" s="178" t="str">
        <f t="shared" si="19"/>
        <v>Listeria ivanovii</v>
      </c>
      <c r="W80" s="178" t="str">
        <f t="shared" si="20"/>
        <v>Listeria ivanovii</v>
      </c>
      <c r="X80" s="174">
        <f t="shared" si="21"/>
        <v>0</v>
      </c>
      <c r="Y80" s="174">
        <f t="shared" si="22"/>
        <v>0</v>
      </c>
      <c r="Z80" s="174">
        <f t="shared" si="23"/>
        <v>0</v>
      </c>
      <c r="AA80" s="174">
        <f t="shared" si="24"/>
        <v>0</v>
      </c>
    </row>
    <row r="81" spans="4:27" ht="15" customHeight="1" x14ac:dyDescent="0.25">
      <c r="D81" s="169">
        <v>1</v>
      </c>
      <c r="E81" s="169">
        <f t="shared" si="14"/>
        <v>1</v>
      </c>
      <c r="F81" s="26" t="s">
        <v>485</v>
      </c>
      <c r="G81" s="26" t="s">
        <v>124</v>
      </c>
      <c r="H81" s="26" t="s">
        <v>162</v>
      </c>
      <c r="I81" s="29">
        <v>45720</v>
      </c>
      <c r="J81" s="26" t="s">
        <v>474</v>
      </c>
      <c r="K81" s="26" t="s">
        <v>475</v>
      </c>
      <c r="L81" s="26" t="s">
        <v>474</v>
      </c>
      <c r="M81" s="26" t="s">
        <v>475</v>
      </c>
      <c r="N81" s="27">
        <v>2.52</v>
      </c>
      <c r="O81" s="26" t="s">
        <v>474</v>
      </c>
      <c r="P81" s="26" t="s">
        <v>475</v>
      </c>
      <c r="Q81" s="27">
        <v>2.4900000000000002</v>
      </c>
      <c r="R81" s="171" t="str">
        <f t="shared" si="15"/>
        <v>A</v>
      </c>
      <c r="S81" s="174">
        <f t="shared" si="16"/>
        <v>1</v>
      </c>
      <c r="T81" s="174">
        <f t="shared" si="17"/>
        <v>1</v>
      </c>
      <c r="U81" s="174">
        <f t="shared" si="18"/>
        <v>0</v>
      </c>
      <c r="V81" s="178" t="str">
        <f t="shared" si="19"/>
        <v>Listeria ivanovii</v>
      </c>
      <c r="W81" s="178" t="str">
        <f t="shared" si="20"/>
        <v>Listeria ivanovii</v>
      </c>
      <c r="X81" s="174">
        <f t="shared" si="21"/>
        <v>0</v>
      </c>
      <c r="Y81" s="174">
        <f t="shared" si="22"/>
        <v>0</v>
      </c>
      <c r="Z81" s="174">
        <f t="shared" si="23"/>
        <v>0</v>
      </c>
      <c r="AA81" s="174">
        <f t="shared" si="24"/>
        <v>0</v>
      </c>
    </row>
    <row r="82" spans="4:27" ht="15" customHeight="1" x14ac:dyDescent="0.25">
      <c r="D82" s="169">
        <v>1</v>
      </c>
      <c r="E82" s="169">
        <f t="shared" si="14"/>
        <v>1</v>
      </c>
      <c r="F82" s="26" t="s">
        <v>486</v>
      </c>
      <c r="G82" s="26" t="s">
        <v>487</v>
      </c>
      <c r="H82" s="26" t="s">
        <v>162</v>
      </c>
      <c r="I82" s="29">
        <v>44498</v>
      </c>
      <c r="J82" s="26" t="s">
        <v>474</v>
      </c>
      <c r="K82" s="26" t="s">
        <v>475</v>
      </c>
      <c r="L82" s="26" t="s">
        <v>474</v>
      </c>
      <c r="M82" s="26" t="s">
        <v>475</v>
      </c>
      <c r="N82" s="27">
        <v>2.4500000000000002</v>
      </c>
      <c r="O82" s="26" t="s">
        <v>474</v>
      </c>
      <c r="P82" s="26" t="s">
        <v>475</v>
      </c>
      <c r="Q82" s="27">
        <v>2.44</v>
      </c>
      <c r="R82" s="171" t="str">
        <f t="shared" si="15"/>
        <v>A</v>
      </c>
      <c r="S82" s="174">
        <f t="shared" si="16"/>
        <v>1</v>
      </c>
      <c r="T82" s="174">
        <f t="shared" si="17"/>
        <v>1</v>
      </c>
      <c r="U82" s="174">
        <f t="shared" si="18"/>
        <v>0</v>
      </c>
      <c r="V82" s="178" t="str">
        <f t="shared" si="19"/>
        <v>Listeria ivanovii</v>
      </c>
      <c r="W82" s="178" t="str">
        <f t="shared" si="20"/>
        <v>Listeria ivanovii</v>
      </c>
      <c r="X82" s="174">
        <f t="shared" si="21"/>
        <v>0</v>
      </c>
      <c r="Y82" s="174">
        <f t="shared" si="22"/>
        <v>0</v>
      </c>
      <c r="Z82" s="174">
        <f t="shared" si="23"/>
        <v>0</v>
      </c>
      <c r="AA82" s="174">
        <f t="shared" si="24"/>
        <v>0</v>
      </c>
    </row>
    <row r="83" spans="4:27" ht="15" customHeight="1" x14ac:dyDescent="0.25">
      <c r="D83" s="169">
        <v>1</v>
      </c>
      <c r="E83" s="169">
        <f t="shared" si="14"/>
        <v>1</v>
      </c>
      <c r="F83" s="26" t="s">
        <v>488</v>
      </c>
      <c r="G83" s="26" t="s">
        <v>124</v>
      </c>
      <c r="H83" s="26" t="s">
        <v>162</v>
      </c>
      <c r="I83" s="29">
        <v>42781</v>
      </c>
      <c r="J83" s="26" t="s">
        <v>474</v>
      </c>
      <c r="K83" s="26" t="s">
        <v>475</v>
      </c>
      <c r="L83" s="26" t="s">
        <v>474</v>
      </c>
      <c r="M83" s="26" t="s">
        <v>475</v>
      </c>
      <c r="N83" s="27">
        <v>2.4500000000000002</v>
      </c>
      <c r="O83" s="26" t="s">
        <v>474</v>
      </c>
      <c r="P83" s="26" t="s">
        <v>475</v>
      </c>
      <c r="Q83" s="27">
        <v>2.37</v>
      </c>
      <c r="R83" s="171" t="str">
        <f t="shared" si="15"/>
        <v>A</v>
      </c>
      <c r="S83" s="174">
        <f t="shared" si="16"/>
        <v>1</v>
      </c>
      <c r="T83" s="174">
        <f t="shared" si="17"/>
        <v>1</v>
      </c>
      <c r="U83" s="174">
        <f t="shared" si="18"/>
        <v>0</v>
      </c>
      <c r="V83" s="178" t="str">
        <f t="shared" si="19"/>
        <v>Listeria ivanovii</v>
      </c>
      <c r="W83" s="178" t="str">
        <f t="shared" si="20"/>
        <v>Listeria ivanovii</v>
      </c>
      <c r="X83" s="174">
        <f t="shared" si="21"/>
        <v>0</v>
      </c>
      <c r="Y83" s="174">
        <f t="shared" si="22"/>
        <v>0</v>
      </c>
      <c r="Z83" s="174">
        <f t="shared" si="23"/>
        <v>0</v>
      </c>
      <c r="AA83" s="174">
        <f t="shared" si="24"/>
        <v>0</v>
      </c>
    </row>
    <row r="84" spans="4:27" ht="15" customHeight="1" x14ac:dyDescent="0.25">
      <c r="D84" s="169">
        <v>1</v>
      </c>
      <c r="E84" s="169">
        <f t="shared" si="14"/>
        <v>1</v>
      </c>
      <c r="F84" s="26" t="s">
        <v>489</v>
      </c>
      <c r="G84" s="26" t="s">
        <v>481</v>
      </c>
      <c r="H84" s="26" t="s">
        <v>162</v>
      </c>
      <c r="I84" s="29">
        <v>42775</v>
      </c>
      <c r="J84" s="26" t="s">
        <v>474</v>
      </c>
      <c r="K84" s="26" t="s">
        <v>475</v>
      </c>
      <c r="L84" s="26" t="s">
        <v>474</v>
      </c>
      <c r="M84" s="26" t="s">
        <v>475</v>
      </c>
      <c r="N84" s="27">
        <v>2.44</v>
      </c>
      <c r="O84" s="26" t="s">
        <v>474</v>
      </c>
      <c r="P84" s="26" t="s">
        <v>475</v>
      </c>
      <c r="Q84" s="27">
        <v>2.2000000000000002</v>
      </c>
      <c r="R84" s="171" t="str">
        <f t="shared" si="15"/>
        <v>A</v>
      </c>
      <c r="S84" s="174">
        <f t="shared" si="16"/>
        <v>1</v>
      </c>
      <c r="T84" s="174">
        <f t="shared" si="17"/>
        <v>1</v>
      </c>
      <c r="U84" s="174">
        <f t="shared" si="18"/>
        <v>0</v>
      </c>
      <c r="V84" s="178" t="str">
        <f t="shared" si="19"/>
        <v>Listeria ivanovii</v>
      </c>
      <c r="W84" s="178" t="str">
        <f t="shared" si="20"/>
        <v>Listeria ivanovii</v>
      </c>
      <c r="X84" s="174">
        <f t="shared" si="21"/>
        <v>0</v>
      </c>
      <c r="Y84" s="174">
        <f t="shared" si="22"/>
        <v>0</v>
      </c>
      <c r="Z84" s="174">
        <f t="shared" si="23"/>
        <v>0</v>
      </c>
      <c r="AA84" s="174">
        <f t="shared" si="24"/>
        <v>0</v>
      </c>
    </row>
    <row r="85" spans="4:27" ht="15" customHeight="1" x14ac:dyDescent="0.25">
      <c r="D85" s="169">
        <v>1</v>
      </c>
      <c r="E85" s="169">
        <f t="shared" si="14"/>
        <v>1</v>
      </c>
      <c r="F85" s="26" t="s">
        <v>490</v>
      </c>
      <c r="G85" s="26" t="s">
        <v>487</v>
      </c>
      <c r="H85" s="26" t="s">
        <v>162</v>
      </c>
      <c r="I85" s="29">
        <v>44721</v>
      </c>
      <c r="J85" s="26" t="s">
        <v>474</v>
      </c>
      <c r="K85" s="26" t="s">
        <v>475</v>
      </c>
      <c r="L85" s="26" t="s">
        <v>474</v>
      </c>
      <c r="M85" s="26" t="s">
        <v>475</v>
      </c>
      <c r="N85" s="27">
        <v>2.34</v>
      </c>
      <c r="O85" s="26" t="s">
        <v>474</v>
      </c>
      <c r="P85" s="26" t="s">
        <v>475</v>
      </c>
      <c r="Q85" s="27">
        <v>2.33</v>
      </c>
      <c r="R85" s="171" t="str">
        <f t="shared" si="15"/>
        <v>A</v>
      </c>
      <c r="S85" s="174">
        <f t="shared" si="16"/>
        <v>1</v>
      </c>
      <c r="T85" s="174">
        <f t="shared" si="17"/>
        <v>1</v>
      </c>
      <c r="U85" s="174">
        <f t="shared" si="18"/>
        <v>0</v>
      </c>
      <c r="V85" s="178" t="str">
        <f t="shared" si="19"/>
        <v>Listeria ivanovii</v>
      </c>
      <c r="W85" s="178" t="str">
        <f t="shared" si="20"/>
        <v>Listeria ivanovii</v>
      </c>
      <c r="X85" s="174">
        <f t="shared" si="21"/>
        <v>0</v>
      </c>
      <c r="Y85" s="174">
        <f t="shared" si="22"/>
        <v>0</v>
      </c>
      <c r="Z85" s="174">
        <f t="shared" si="23"/>
        <v>0</v>
      </c>
      <c r="AA85" s="174">
        <f t="shared" si="24"/>
        <v>0</v>
      </c>
    </row>
    <row r="86" spans="4:27" ht="15" customHeight="1" x14ac:dyDescent="0.25">
      <c r="D86" s="169">
        <v>1</v>
      </c>
      <c r="E86" s="169">
        <f t="shared" si="14"/>
        <v>1</v>
      </c>
      <c r="F86" s="26" t="s">
        <v>491</v>
      </c>
      <c r="G86" s="26" t="s">
        <v>481</v>
      </c>
      <c r="H86" s="26" t="s">
        <v>162</v>
      </c>
      <c r="I86" s="29">
        <v>42775</v>
      </c>
      <c r="J86" s="26" t="s">
        <v>474</v>
      </c>
      <c r="K86" s="26" t="s">
        <v>475</v>
      </c>
      <c r="L86" s="26" t="s">
        <v>474</v>
      </c>
      <c r="M86" s="26" t="s">
        <v>475</v>
      </c>
      <c r="N86" s="27">
        <v>2.42</v>
      </c>
      <c r="O86" s="26" t="s">
        <v>474</v>
      </c>
      <c r="P86" s="26" t="s">
        <v>475</v>
      </c>
      <c r="Q86" s="27">
        <v>2.2999999999999998</v>
      </c>
      <c r="R86" s="171" t="str">
        <f t="shared" si="15"/>
        <v>A</v>
      </c>
      <c r="S86" s="174">
        <f t="shared" si="16"/>
        <v>1</v>
      </c>
      <c r="T86" s="174">
        <f t="shared" si="17"/>
        <v>1</v>
      </c>
      <c r="U86" s="174">
        <f t="shared" si="18"/>
        <v>0</v>
      </c>
      <c r="V86" s="178" t="str">
        <f t="shared" si="19"/>
        <v>Listeria ivanovii</v>
      </c>
      <c r="W86" s="178" t="str">
        <f t="shared" si="20"/>
        <v>Listeria ivanovii</v>
      </c>
      <c r="X86" s="174">
        <f t="shared" si="21"/>
        <v>0</v>
      </c>
      <c r="Y86" s="174">
        <f t="shared" si="22"/>
        <v>0</v>
      </c>
      <c r="Z86" s="174">
        <f t="shared" si="23"/>
        <v>0</v>
      </c>
      <c r="AA86" s="174">
        <f t="shared" si="24"/>
        <v>0</v>
      </c>
    </row>
    <row r="87" spans="4:27" ht="15" customHeight="1" x14ac:dyDescent="0.25">
      <c r="D87" s="169">
        <v>1</v>
      </c>
      <c r="E87" s="169">
        <f t="shared" si="14"/>
        <v>1</v>
      </c>
      <c r="F87" s="26" t="s">
        <v>492</v>
      </c>
      <c r="G87" s="26" t="s">
        <v>124</v>
      </c>
      <c r="H87" s="26" t="s">
        <v>162</v>
      </c>
      <c r="I87" s="29">
        <v>45720</v>
      </c>
      <c r="J87" s="26" t="s">
        <v>474</v>
      </c>
      <c r="K87" s="26" t="s">
        <v>475</v>
      </c>
      <c r="L87" s="26" t="s">
        <v>474</v>
      </c>
      <c r="M87" s="26" t="s">
        <v>475</v>
      </c>
      <c r="N87" s="27">
        <v>2.5499999999999998</v>
      </c>
      <c r="O87" s="26" t="s">
        <v>474</v>
      </c>
      <c r="P87" s="26" t="s">
        <v>475</v>
      </c>
      <c r="Q87" s="27">
        <v>2.5099999999999998</v>
      </c>
      <c r="R87" s="171" t="str">
        <f t="shared" si="15"/>
        <v>A</v>
      </c>
      <c r="S87" s="174">
        <f t="shared" si="16"/>
        <v>1</v>
      </c>
      <c r="T87" s="174">
        <f t="shared" si="17"/>
        <v>1</v>
      </c>
      <c r="U87" s="174">
        <f t="shared" si="18"/>
        <v>0</v>
      </c>
      <c r="V87" s="178" t="str">
        <f t="shared" si="19"/>
        <v>Listeria ivanovii</v>
      </c>
      <c r="W87" s="178" t="str">
        <f t="shared" si="20"/>
        <v>Listeria ivanovii</v>
      </c>
      <c r="X87" s="174">
        <f t="shared" si="21"/>
        <v>0</v>
      </c>
      <c r="Y87" s="174">
        <f t="shared" si="22"/>
        <v>0</v>
      </c>
      <c r="Z87" s="174">
        <f t="shared" si="23"/>
        <v>0</v>
      </c>
      <c r="AA87" s="174">
        <f t="shared" si="24"/>
        <v>0</v>
      </c>
    </row>
    <row r="88" spans="4:27" ht="15" customHeight="1" x14ac:dyDescent="0.25">
      <c r="D88" s="169">
        <v>1</v>
      </c>
      <c r="E88" s="169">
        <f t="shared" si="14"/>
        <v>1</v>
      </c>
      <c r="F88" s="26" t="s">
        <v>493</v>
      </c>
      <c r="G88" s="26" t="s">
        <v>124</v>
      </c>
      <c r="H88" s="26" t="s">
        <v>162</v>
      </c>
      <c r="I88" s="29">
        <v>45720</v>
      </c>
      <c r="J88" s="26" t="s">
        <v>474</v>
      </c>
      <c r="K88" s="26" t="s">
        <v>475</v>
      </c>
      <c r="L88" s="26" t="s">
        <v>474</v>
      </c>
      <c r="M88" s="26" t="s">
        <v>475</v>
      </c>
      <c r="N88" s="27">
        <v>2.5</v>
      </c>
      <c r="O88" s="26" t="s">
        <v>474</v>
      </c>
      <c r="P88" s="26" t="s">
        <v>475</v>
      </c>
      <c r="Q88" s="27">
        <v>2.4900000000000002</v>
      </c>
      <c r="R88" s="171" t="str">
        <f t="shared" si="15"/>
        <v>A</v>
      </c>
      <c r="S88" s="174">
        <f t="shared" si="16"/>
        <v>1</v>
      </c>
      <c r="T88" s="174">
        <f t="shared" si="17"/>
        <v>1</v>
      </c>
      <c r="U88" s="174">
        <f t="shared" si="18"/>
        <v>0</v>
      </c>
      <c r="V88" s="178" t="str">
        <f t="shared" si="19"/>
        <v>Listeria ivanovii</v>
      </c>
      <c r="W88" s="178" t="str">
        <f t="shared" si="20"/>
        <v>Listeria ivanovii</v>
      </c>
      <c r="X88" s="174">
        <f t="shared" si="21"/>
        <v>0</v>
      </c>
      <c r="Y88" s="174">
        <f t="shared" si="22"/>
        <v>0</v>
      </c>
      <c r="Z88" s="174">
        <f t="shared" si="23"/>
        <v>0</v>
      </c>
      <c r="AA88" s="174">
        <f t="shared" si="24"/>
        <v>0</v>
      </c>
    </row>
    <row r="89" spans="4:27" ht="15" customHeight="1" x14ac:dyDescent="0.25">
      <c r="D89" s="169">
        <v>1</v>
      </c>
      <c r="E89" s="169">
        <f t="shared" si="14"/>
        <v>1</v>
      </c>
      <c r="F89" s="26" t="s">
        <v>494</v>
      </c>
      <c r="G89" s="26" t="s">
        <v>124</v>
      </c>
      <c r="H89" s="26" t="s">
        <v>162</v>
      </c>
      <c r="I89" s="29">
        <v>45720</v>
      </c>
      <c r="J89" s="26" t="s">
        <v>474</v>
      </c>
      <c r="K89" s="26" t="s">
        <v>475</v>
      </c>
      <c r="L89" s="26" t="s">
        <v>474</v>
      </c>
      <c r="M89" s="26" t="s">
        <v>475</v>
      </c>
      <c r="N89" s="27">
        <v>2.5099999999999998</v>
      </c>
      <c r="O89" s="26" t="s">
        <v>474</v>
      </c>
      <c r="P89" s="26" t="s">
        <v>475</v>
      </c>
      <c r="Q89" s="27">
        <v>2.4500000000000002</v>
      </c>
      <c r="R89" s="171" t="str">
        <f t="shared" si="15"/>
        <v>A</v>
      </c>
      <c r="S89" s="174">
        <f t="shared" si="16"/>
        <v>1</v>
      </c>
      <c r="T89" s="174">
        <f t="shared" si="17"/>
        <v>1</v>
      </c>
      <c r="U89" s="174">
        <f t="shared" si="18"/>
        <v>0</v>
      </c>
      <c r="V89" s="178" t="str">
        <f t="shared" si="19"/>
        <v>Listeria ivanovii</v>
      </c>
      <c r="W89" s="178" t="str">
        <f t="shared" si="20"/>
        <v>Listeria ivanovii</v>
      </c>
      <c r="X89" s="174">
        <f t="shared" si="21"/>
        <v>0</v>
      </c>
      <c r="Y89" s="174">
        <f t="shared" si="22"/>
        <v>0</v>
      </c>
      <c r="Z89" s="174">
        <f t="shared" si="23"/>
        <v>0</v>
      </c>
      <c r="AA89" s="174">
        <f t="shared" si="24"/>
        <v>0</v>
      </c>
    </row>
    <row r="90" spans="4:27" ht="15" customHeight="1" x14ac:dyDescent="0.25">
      <c r="D90" s="169">
        <v>1</v>
      </c>
      <c r="E90" s="169">
        <f t="shared" si="14"/>
        <v>1</v>
      </c>
      <c r="F90" s="26" t="s">
        <v>495</v>
      </c>
      <c r="G90" s="26" t="s">
        <v>124</v>
      </c>
      <c r="H90" s="26" t="s">
        <v>162</v>
      </c>
      <c r="I90" s="29">
        <v>45720</v>
      </c>
      <c r="J90" s="26" t="s">
        <v>474</v>
      </c>
      <c r="K90" s="26" t="s">
        <v>475</v>
      </c>
      <c r="L90" s="26" t="s">
        <v>474</v>
      </c>
      <c r="M90" s="26" t="s">
        <v>475</v>
      </c>
      <c r="N90" s="27">
        <v>2.42</v>
      </c>
      <c r="O90" s="26" t="s">
        <v>474</v>
      </c>
      <c r="P90" s="26" t="s">
        <v>475</v>
      </c>
      <c r="Q90" s="27">
        <v>2.41</v>
      </c>
      <c r="R90" s="171" t="str">
        <f t="shared" si="15"/>
        <v>A</v>
      </c>
      <c r="S90" s="174">
        <f t="shared" si="16"/>
        <v>1</v>
      </c>
      <c r="T90" s="174">
        <f t="shared" si="17"/>
        <v>1</v>
      </c>
      <c r="U90" s="174">
        <f t="shared" si="18"/>
        <v>0</v>
      </c>
      <c r="V90" s="178" t="str">
        <f t="shared" si="19"/>
        <v>Listeria ivanovii</v>
      </c>
      <c r="W90" s="178" t="str">
        <f t="shared" si="20"/>
        <v>Listeria ivanovii</v>
      </c>
      <c r="X90" s="174">
        <f t="shared" si="21"/>
        <v>0</v>
      </c>
      <c r="Y90" s="174">
        <f t="shared" si="22"/>
        <v>0</v>
      </c>
      <c r="Z90" s="174">
        <f t="shared" si="23"/>
        <v>0</v>
      </c>
      <c r="AA90" s="174">
        <f t="shared" si="24"/>
        <v>0</v>
      </c>
    </row>
    <row r="91" spans="4:27" ht="15" customHeight="1" x14ac:dyDescent="0.25">
      <c r="D91" s="169">
        <v>1</v>
      </c>
      <c r="E91" s="169">
        <f t="shared" si="14"/>
        <v>1</v>
      </c>
      <c r="F91" s="26" t="s">
        <v>496</v>
      </c>
      <c r="G91" s="26" t="s">
        <v>124</v>
      </c>
      <c r="H91" s="26" t="s">
        <v>162</v>
      </c>
      <c r="I91" s="29">
        <v>45720</v>
      </c>
      <c r="J91" s="26" t="s">
        <v>474</v>
      </c>
      <c r="K91" s="26" t="s">
        <v>475</v>
      </c>
      <c r="L91" s="26" t="s">
        <v>474</v>
      </c>
      <c r="M91" s="26" t="s">
        <v>475</v>
      </c>
      <c r="N91" s="27">
        <v>2.4500000000000002</v>
      </c>
      <c r="O91" s="26" t="s">
        <v>474</v>
      </c>
      <c r="P91" s="26" t="s">
        <v>475</v>
      </c>
      <c r="Q91" s="27">
        <v>2.4500000000000002</v>
      </c>
      <c r="R91" s="171" t="str">
        <f t="shared" si="15"/>
        <v>A</v>
      </c>
      <c r="S91" s="174">
        <f t="shared" si="16"/>
        <v>1</v>
      </c>
      <c r="T91" s="174">
        <f t="shared" si="17"/>
        <v>1</v>
      </c>
      <c r="U91" s="174">
        <f t="shared" si="18"/>
        <v>0</v>
      </c>
      <c r="V91" s="178" t="str">
        <f t="shared" si="19"/>
        <v>Listeria ivanovii</v>
      </c>
      <c r="W91" s="178" t="str">
        <f t="shared" si="20"/>
        <v>Listeria ivanovii</v>
      </c>
      <c r="X91" s="174">
        <f t="shared" si="21"/>
        <v>0</v>
      </c>
      <c r="Y91" s="174">
        <f t="shared" si="22"/>
        <v>0</v>
      </c>
      <c r="Z91" s="174">
        <f t="shared" si="23"/>
        <v>0</v>
      </c>
      <c r="AA91" s="174">
        <f t="shared" si="24"/>
        <v>0</v>
      </c>
    </row>
    <row r="92" spans="4:27" ht="15" customHeight="1" x14ac:dyDescent="0.25">
      <c r="D92" s="169">
        <v>1</v>
      </c>
      <c r="E92" s="169">
        <f t="shared" si="14"/>
        <v>1</v>
      </c>
      <c r="F92" s="26" t="s">
        <v>497</v>
      </c>
      <c r="G92" s="26" t="s">
        <v>124</v>
      </c>
      <c r="H92" s="26" t="s">
        <v>162</v>
      </c>
      <c r="I92" s="29">
        <v>45720</v>
      </c>
      <c r="J92" s="26" t="s">
        <v>474</v>
      </c>
      <c r="K92" s="26" t="s">
        <v>475</v>
      </c>
      <c r="L92" s="26" t="s">
        <v>474</v>
      </c>
      <c r="M92" s="26" t="s">
        <v>475</v>
      </c>
      <c r="N92" s="27">
        <v>2.4900000000000002</v>
      </c>
      <c r="O92" s="26" t="s">
        <v>474</v>
      </c>
      <c r="P92" s="26" t="s">
        <v>475</v>
      </c>
      <c r="Q92" s="27">
        <v>2.4300000000000002</v>
      </c>
      <c r="R92" s="171" t="str">
        <f t="shared" si="15"/>
        <v>A</v>
      </c>
      <c r="S92" s="174">
        <f t="shared" si="16"/>
        <v>1</v>
      </c>
      <c r="T92" s="174">
        <f t="shared" si="17"/>
        <v>1</v>
      </c>
      <c r="U92" s="174">
        <f t="shared" si="18"/>
        <v>0</v>
      </c>
      <c r="V92" s="178" t="str">
        <f t="shared" si="19"/>
        <v>Listeria ivanovii</v>
      </c>
      <c r="W92" s="178" t="str">
        <f t="shared" si="20"/>
        <v>Listeria ivanovii</v>
      </c>
      <c r="X92" s="174">
        <f t="shared" si="21"/>
        <v>0</v>
      </c>
      <c r="Y92" s="174">
        <f t="shared" si="22"/>
        <v>0</v>
      </c>
      <c r="Z92" s="174">
        <f t="shared" si="23"/>
        <v>0</v>
      </c>
      <c r="AA92" s="174">
        <f t="shared" si="24"/>
        <v>0</v>
      </c>
    </row>
    <row r="93" spans="4:27" ht="15" customHeight="1" x14ac:dyDescent="0.25">
      <c r="D93" s="169">
        <v>1</v>
      </c>
      <c r="E93" s="169">
        <f t="shared" si="14"/>
        <v>1</v>
      </c>
      <c r="F93" s="26" t="s">
        <v>498</v>
      </c>
      <c r="G93" s="26" t="s">
        <v>124</v>
      </c>
      <c r="H93" s="26" t="s">
        <v>162</v>
      </c>
      <c r="I93" s="29">
        <v>45720</v>
      </c>
      <c r="J93" s="26" t="s">
        <v>474</v>
      </c>
      <c r="K93" s="26" t="s">
        <v>475</v>
      </c>
      <c r="L93" s="26" t="s">
        <v>474</v>
      </c>
      <c r="M93" s="26" t="s">
        <v>475</v>
      </c>
      <c r="N93" s="27">
        <v>2.4900000000000002</v>
      </c>
      <c r="O93" s="26" t="s">
        <v>474</v>
      </c>
      <c r="P93" s="26" t="s">
        <v>475</v>
      </c>
      <c r="Q93" s="27">
        <v>2.48</v>
      </c>
      <c r="R93" s="171" t="str">
        <f t="shared" si="15"/>
        <v>A</v>
      </c>
      <c r="S93" s="174">
        <f t="shared" si="16"/>
        <v>1</v>
      </c>
      <c r="T93" s="174">
        <f t="shared" si="17"/>
        <v>1</v>
      </c>
      <c r="U93" s="174">
        <f t="shared" si="18"/>
        <v>0</v>
      </c>
      <c r="V93" s="178" t="str">
        <f t="shared" si="19"/>
        <v>Listeria ivanovii</v>
      </c>
      <c r="W93" s="178" t="str">
        <f t="shared" si="20"/>
        <v>Listeria ivanovii</v>
      </c>
      <c r="X93" s="174">
        <f t="shared" si="21"/>
        <v>0</v>
      </c>
      <c r="Y93" s="174">
        <f t="shared" si="22"/>
        <v>0</v>
      </c>
      <c r="Z93" s="174">
        <f t="shared" si="23"/>
        <v>0</v>
      </c>
      <c r="AA93" s="174">
        <f t="shared" si="24"/>
        <v>0</v>
      </c>
    </row>
    <row r="94" spans="4:27" ht="15" customHeight="1" x14ac:dyDescent="0.25">
      <c r="D94" s="169">
        <v>1</v>
      </c>
      <c r="E94" s="169">
        <f t="shared" si="14"/>
        <v>1</v>
      </c>
      <c r="F94" s="26" t="s">
        <v>499</v>
      </c>
      <c r="G94" s="26" t="s">
        <v>124</v>
      </c>
      <c r="H94" s="26" t="s">
        <v>162</v>
      </c>
      <c r="I94" s="29">
        <v>45720</v>
      </c>
      <c r="J94" s="26" t="s">
        <v>474</v>
      </c>
      <c r="K94" s="26" t="s">
        <v>475</v>
      </c>
      <c r="L94" s="26" t="s">
        <v>474</v>
      </c>
      <c r="M94" s="26" t="s">
        <v>475</v>
      </c>
      <c r="N94" s="27">
        <v>2.5</v>
      </c>
      <c r="O94" s="26" t="s">
        <v>474</v>
      </c>
      <c r="P94" s="26" t="s">
        <v>475</v>
      </c>
      <c r="Q94" s="27">
        <v>2.4900000000000002</v>
      </c>
      <c r="R94" s="171" t="str">
        <f t="shared" si="15"/>
        <v>A</v>
      </c>
      <c r="S94" s="174">
        <f t="shared" si="16"/>
        <v>1</v>
      </c>
      <c r="T94" s="174">
        <f t="shared" si="17"/>
        <v>1</v>
      </c>
      <c r="U94" s="174">
        <f t="shared" si="18"/>
        <v>0</v>
      </c>
      <c r="V94" s="178" t="str">
        <f t="shared" si="19"/>
        <v>Listeria ivanovii</v>
      </c>
      <c r="W94" s="178" t="str">
        <f t="shared" si="20"/>
        <v>Listeria ivanovii</v>
      </c>
      <c r="X94" s="174">
        <f t="shared" si="21"/>
        <v>0</v>
      </c>
      <c r="Y94" s="174">
        <f t="shared" si="22"/>
        <v>0</v>
      </c>
      <c r="Z94" s="174">
        <f t="shared" si="23"/>
        <v>0</v>
      </c>
      <c r="AA94" s="174">
        <f t="shared" si="24"/>
        <v>0</v>
      </c>
    </row>
    <row r="95" spans="4:27" ht="15" customHeight="1" x14ac:dyDescent="0.25">
      <c r="D95" s="169">
        <v>1</v>
      </c>
      <c r="E95" s="169">
        <f t="shared" si="14"/>
        <v>1</v>
      </c>
      <c r="F95" s="26" t="s">
        <v>500</v>
      </c>
      <c r="G95" s="26" t="s">
        <v>124</v>
      </c>
      <c r="H95" s="26" t="s">
        <v>162</v>
      </c>
      <c r="I95" s="29">
        <v>45720</v>
      </c>
      <c r="J95" s="26" t="s">
        <v>474</v>
      </c>
      <c r="K95" s="26" t="s">
        <v>475</v>
      </c>
      <c r="L95" s="26" t="s">
        <v>474</v>
      </c>
      <c r="M95" s="26" t="s">
        <v>475</v>
      </c>
      <c r="N95" s="27">
        <v>2.4700000000000002</v>
      </c>
      <c r="O95" s="26" t="s">
        <v>474</v>
      </c>
      <c r="P95" s="26" t="s">
        <v>475</v>
      </c>
      <c r="Q95" s="27">
        <v>2.44</v>
      </c>
      <c r="R95" s="171" t="str">
        <f t="shared" si="15"/>
        <v>A</v>
      </c>
      <c r="S95" s="174">
        <f t="shared" si="16"/>
        <v>1</v>
      </c>
      <c r="T95" s="174">
        <f t="shared" si="17"/>
        <v>1</v>
      </c>
      <c r="U95" s="174">
        <f t="shared" si="18"/>
        <v>0</v>
      </c>
      <c r="V95" s="178" t="str">
        <f t="shared" si="19"/>
        <v>Listeria ivanovii</v>
      </c>
      <c r="W95" s="178" t="str">
        <f t="shared" si="20"/>
        <v>Listeria ivanovii</v>
      </c>
      <c r="X95" s="174">
        <f t="shared" si="21"/>
        <v>0</v>
      </c>
      <c r="Y95" s="174">
        <f t="shared" si="22"/>
        <v>0</v>
      </c>
      <c r="Z95" s="174">
        <f t="shared" si="23"/>
        <v>0</v>
      </c>
      <c r="AA95" s="174">
        <f t="shared" si="24"/>
        <v>0</v>
      </c>
    </row>
    <row r="96" spans="4:27" ht="15" customHeight="1" x14ac:dyDescent="0.25">
      <c r="D96" s="169">
        <v>1</v>
      </c>
      <c r="E96" s="169">
        <f t="shared" si="14"/>
        <v>1</v>
      </c>
      <c r="F96" s="26" t="s">
        <v>501</v>
      </c>
      <c r="G96" s="26" t="s">
        <v>124</v>
      </c>
      <c r="H96" s="26" t="s">
        <v>162</v>
      </c>
      <c r="I96" s="29">
        <v>42781</v>
      </c>
      <c r="J96" s="26" t="s">
        <v>474</v>
      </c>
      <c r="K96" s="26" t="s">
        <v>475</v>
      </c>
      <c r="L96" s="26" t="s">
        <v>474</v>
      </c>
      <c r="M96" s="26" t="s">
        <v>475</v>
      </c>
      <c r="N96" s="27">
        <v>2.41</v>
      </c>
      <c r="O96" s="26" t="s">
        <v>474</v>
      </c>
      <c r="P96" s="26" t="s">
        <v>475</v>
      </c>
      <c r="Q96" s="27">
        <v>2.38</v>
      </c>
      <c r="R96" s="171" t="str">
        <f t="shared" si="15"/>
        <v>A</v>
      </c>
      <c r="S96" s="174">
        <f t="shared" si="16"/>
        <v>1</v>
      </c>
      <c r="T96" s="174">
        <f t="shared" si="17"/>
        <v>1</v>
      </c>
      <c r="U96" s="174">
        <f t="shared" si="18"/>
        <v>0</v>
      </c>
      <c r="V96" s="178" t="str">
        <f t="shared" si="19"/>
        <v>Listeria ivanovii</v>
      </c>
      <c r="W96" s="178" t="str">
        <f t="shared" si="20"/>
        <v>Listeria ivanovii</v>
      </c>
      <c r="X96" s="174">
        <f t="shared" si="21"/>
        <v>0</v>
      </c>
      <c r="Y96" s="174">
        <f t="shared" si="22"/>
        <v>0</v>
      </c>
      <c r="Z96" s="174">
        <f t="shared" si="23"/>
        <v>0</v>
      </c>
      <c r="AA96" s="174">
        <f t="shared" si="24"/>
        <v>0</v>
      </c>
    </row>
    <row r="97" spans="4:27" ht="15" customHeight="1" x14ac:dyDescent="0.25">
      <c r="D97" s="169">
        <v>1</v>
      </c>
      <c r="E97" s="169">
        <f t="shared" si="14"/>
        <v>1</v>
      </c>
      <c r="F97" s="26" t="s">
        <v>502</v>
      </c>
      <c r="G97" s="26" t="s">
        <v>481</v>
      </c>
      <c r="H97" s="26" t="s">
        <v>162</v>
      </c>
      <c r="I97" s="29">
        <v>42775</v>
      </c>
      <c r="J97" s="26" t="s">
        <v>474</v>
      </c>
      <c r="K97" s="26" t="s">
        <v>475</v>
      </c>
      <c r="L97" s="26" t="s">
        <v>474</v>
      </c>
      <c r="M97" s="26" t="s">
        <v>475</v>
      </c>
      <c r="N97" s="27">
        <v>2.5299999999999998</v>
      </c>
      <c r="O97" s="26" t="s">
        <v>474</v>
      </c>
      <c r="P97" s="26" t="s">
        <v>475</v>
      </c>
      <c r="Q97" s="27">
        <v>2.35</v>
      </c>
      <c r="R97" s="171" t="str">
        <f t="shared" si="15"/>
        <v>A</v>
      </c>
      <c r="S97" s="174">
        <f t="shared" si="16"/>
        <v>1</v>
      </c>
      <c r="T97" s="174">
        <f t="shared" si="17"/>
        <v>1</v>
      </c>
      <c r="U97" s="174">
        <f t="shared" si="18"/>
        <v>0</v>
      </c>
      <c r="V97" s="178" t="str">
        <f t="shared" si="19"/>
        <v>Listeria ivanovii</v>
      </c>
      <c r="W97" s="178" t="str">
        <f t="shared" si="20"/>
        <v>Listeria ivanovii</v>
      </c>
      <c r="X97" s="174">
        <f t="shared" si="21"/>
        <v>0</v>
      </c>
      <c r="Y97" s="174">
        <f t="shared" si="22"/>
        <v>0</v>
      </c>
      <c r="Z97" s="174">
        <f t="shared" si="23"/>
        <v>0</v>
      </c>
      <c r="AA97" s="174">
        <f t="shared" si="24"/>
        <v>0</v>
      </c>
    </row>
    <row r="98" spans="4:27" ht="15" customHeight="1" x14ac:dyDescent="0.25">
      <c r="D98" s="169">
        <v>1</v>
      </c>
      <c r="E98" s="169">
        <f t="shared" si="14"/>
        <v>1</v>
      </c>
      <c r="F98" s="26" t="s">
        <v>503</v>
      </c>
      <c r="G98" s="26" t="s">
        <v>481</v>
      </c>
      <c r="H98" s="26" t="s">
        <v>162</v>
      </c>
      <c r="I98" s="29">
        <v>42775</v>
      </c>
      <c r="J98" s="26" t="s">
        <v>474</v>
      </c>
      <c r="K98" s="26" t="s">
        <v>475</v>
      </c>
      <c r="L98" s="26" t="s">
        <v>474</v>
      </c>
      <c r="M98" s="26" t="s">
        <v>475</v>
      </c>
      <c r="N98" s="27">
        <v>2.56</v>
      </c>
      <c r="O98" s="26" t="s">
        <v>474</v>
      </c>
      <c r="P98" s="26" t="s">
        <v>475</v>
      </c>
      <c r="Q98" s="27">
        <v>2.46</v>
      </c>
      <c r="R98" s="171" t="str">
        <f t="shared" si="15"/>
        <v>A</v>
      </c>
      <c r="S98" s="174">
        <f t="shared" si="16"/>
        <v>1</v>
      </c>
      <c r="T98" s="174">
        <f t="shared" si="17"/>
        <v>1</v>
      </c>
      <c r="U98" s="174">
        <f t="shared" si="18"/>
        <v>0</v>
      </c>
      <c r="V98" s="178" t="str">
        <f t="shared" si="19"/>
        <v>Listeria ivanovii</v>
      </c>
      <c r="W98" s="178" t="str">
        <f t="shared" si="20"/>
        <v>Listeria ivanovii</v>
      </c>
      <c r="X98" s="174">
        <f t="shared" si="21"/>
        <v>0</v>
      </c>
      <c r="Y98" s="174">
        <f t="shared" si="22"/>
        <v>0</v>
      </c>
      <c r="Z98" s="174">
        <f t="shared" si="23"/>
        <v>0</v>
      </c>
      <c r="AA98" s="174">
        <f t="shared" si="24"/>
        <v>0</v>
      </c>
    </row>
    <row r="99" spans="4:27" ht="15" customHeight="1" x14ac:dyDescent="0.25">
      <c r="D99" s="169">
        <v>1</v>
      </c>
      <c r="E99" s="169">
        <f t="shared" si="14"/>
        <v>1</v>
      </c>
      <c r="F99" s="26" t="s">
        <v>504</v>
      </c>
      <c r="G99" s="26" t="s">
        <v>481</v>
      </c>
      <c r="H99" s="26" t="s">
        <v>162</v>
      </c>
      <c r="I99" s="29">
        <v>42775</v>
      </c>
      <c r="J99" s="26" t="s">
        <v>474</v>
      </c>
      <c r="K99" s="26" t="s">
        <v>475</v>
      </c>
      <c r="L99" s="26" t="s">
        <v>474</v>
      </c>
      <c r="M99" s="26" t="s">
        <v>475</v>
      </c>
      <c r="N99" s="27">
        <v>2.34</v>
      </c>
      <c r="O99" s="26" t="s">
        <v>474</v>
      </c>
      <c r="P99" s="26" t="s">
        <v>475</v>
      </c>
      <c r="Q99" s="27">
        <v>2.29</v>
      </c>
      <c r="R99" s="171" t="str">
        <f t="shared" si="15"/>
        <v>A</v>
      </c>
      <c r="S99" s="174">
        <f t="shared" si="16"/>
        <v>1</v>
      </c>
      <c r="T99" s="174">
        <f t="shared" si="17"/>
        <v>1</v>
      </c>
      <c r="U99" s="174">
        <f t="shared" si="18"/>
        <v>0</v>
      </c>
      <c r="V99" s="178" t="str">
        <f t="shared" si="19"/>
        <v>Listeria ivanovii</v>
      </c>
      <c r="W99" s="178" t="str">
        <f t="shared" si="20"/>
        <v>Listeria ivanovii</v>
      </c>
      <c r="X99" s="174">
        <f t="shared" si="21"/>
        <v>0</v>
      </c>
      <c r="Y99" s="174">
        <f t="shared" si="22"/>
        <v>0</v>
      </c>
      <c r="Z99" s="174">
        <f t="shared" si="23"/>
        <v>0</v>
      </c>
      <c r="AA99" s="174">
        <f t="shared" si="24"/>
        <v>0</v>
      </c>
    </row>
    <row r="100" spans="4:27" ht="15" customHeight="1" x14ac:dyDescent="0.25">
      <c r="D100" s="169">
        <v>1</v>
      </c>
      <c r="E100" s="169">
        <f t="shared" si="14"/>
        <v>1</v>
      </c>
      <c r="F100" s="26" t="s">
        <v>505</v>
      </c>
      <c r="G100" s="26" t="s">
        <v>481</v>
      </c>
      <c r="H100" s="26" t="s">
        <v>162</v>
      </c>
      <c r="I100" s="29">
        <v>42775</v>
      </c>
      <c r="J100" s="26" t="s">
        <v>474</v>
      </c>
      <c r="K100" s="26" t="s">
        <v>475</v>
      </c>
      <c r="L100" s="26" t="s">
        <v>474</v>
      </c>
      <c r="M100" s="26" t="s">
        <v>475</v>
      </c>
      <c r="N100" s="27">
        <v>2.4700000000000002</v>
      </c>
      <c r="O100" s="26" t="s">
        <v>474</v>
      </c>
      <c r="P100" s="26" t="s">
        <v>475</v>
      </c>
      <c r="Q100" s="27">
        <v>2.4</v>
      </c>
      <c r="R100" s="171" t="str">
        <f t="shared" si="15"/>
        <v>A</v>
      </c>
      <c r="S100" s="174">
        <f t="shared" si="16"/>
        <v>1</v>
      </c>
      <c r="T100" s="174">
        <f t="shared" si="17"/>
        <v>1</v>
      </c>
      <c r="U100" s="174">
        <f t="shared" si="18"/>
        <v>0</v>
      </c>
      <c r="V100" s="178" t="str">
        <f t="shared" si="19"/>
        <v>Listeria ivanovii</v>
      </c>
      <c r="W100" s="178" t="str">
        <f t="shared" si="20"/>
        <v>Listeria ivanovii</v>
      </c>
      <c r="X100" s="174">
        <f t="shared" si="21"/>
        <v>0</v>
      </c>
      <c r="Y100" s="174">
        <f t="shared" si="22"/>
        <v>0</v>
      </c>
      <c r="Z100" s="174">
        <f t="shared" si="23"/>
        <v>0</v>
      </c>
      <c r="AA100" s="174">
        <f t="shared" si="24"/>
        <v>0</v>
      </c>
    </row>
    <row r="101" spans="4:27" ht="15" customHeight="1" x14ac:dyDescent="0.25">
      <c r="D101" s="169">
        <v>1</v>
      </c>
      <c r="E101" s="169">
        <f t="shared" si="14"/>
        <v>1</v>
      </c>
      <c r="F101" s="26" t="s">
        <v>506</v>
      </c>
      <c r="G101" s="26" t="s">
        <v>124</v>
      </c>
      <c r="H101" s="26" t="s">
        <v>162</v>
      </c>
      <c r="I101" s="29">
        <v>45720</v>
      </c>
      <c r="J101" s="26" t="s">
        <v>474</v>
      </c>
      <c r="K101" s="26" t="s">
        <v>475</v>
      </c>
      <c r="L101" s="26" t="s">
        <v>474</v>
      </c>
      <c r="M101" s="26" t="s">
        <v>475</v>
      </c>
      <c r="N101" s="27">
        <v>2.5299999999999998</v>
      </c>
      <c r="O101" s="26" t="s">
        <v>474</v>
      </c>
      <c r="P101" s="26" t="s">
        <v>475</v>
      </c>
      <c r="Q101" s="27">
        <v>2.5099999999999998</v>
      </c>
      <c r="R101" s="171" t="str">
        <f t="shared" si="15"/>
        <v>A</v>
      </c>
      <c r="S101" s="174">
        <f t="shared" si="16"/>
        <v>1</v>
      </c>
      <c r="T101" s="174">
        <f t="shared" si="17"/>
        <v>1</v>
      </c>
      <c r="U101" s="174">
        <f t="shared" si="18"/>
        <v>0</v>
      </c>
      <c r="V101" s="178" t="str">
        <f t="shared" si="19"/>
        <v>Listeria ivanovii</v>
      </c>
      <c r="W101" s="178" t="str">
        <f t="shared" si="20"/>
        <v>Listeria ivanovii</v>
      </c>
      <c r="X101" s="174">
        <f t="shared" si="21"/>
        <v>0</v>
      </c>
      <c r="Y101" s="174">
        <f t="shared" si="22"/>
        <v>0</v>
      </c>
      <c r="Z101" s="174">
        <f t="shared" si="23"/>
        <v>0</v>
      </c>
      <c r="AA101" s="174">
        <f t="shared" si="24"/>
        <v>0</v>
      </c>
    </row>
    <row r="102" spans="4:27" ht="15" customHeight="1" x14ac:dyDescent="0.25">
      <c r="D102" s="169">
        <v>1</v>
      </c>
      <c r="E102" s="169">
        <f t="shared" si="14"/>
        <v>1</v>
      </c>
      <c r="F102" s="26" t="s">
        <v>507</v>
      </c>
      <c r="G102" s="26" t="s">
        <v>176</v>
      </c>
      <c r="H102" s="26" t="s">
        <v>162</v>
      </c>
      <c r="I102" s="29">
        <v>42781</v>
      </c>
      <c r="J102" s="26" t="s">
        <v>474</v>
      </c>
      <c r="K102" s="26" t="s">
        <v>475</v>
      </c>
      <c r="L102" s="26" t="s">
        <v>474</v>
      </c>
      <c r="M102" s="26" t="s">
        <v>475</v>
      </c>
      <c r="N102" s="27">
        <v>2.5099999999999998</v>
      </c>
      <c r="O102" s="26" t="s">
        <v>474</v>
      </c>
      <c r="P102" s="26" t="s">
        <v>475</v>
      </c>
      <c r="Q102" s="27">
        <v>2.42</v>
      </c>
      <c r="R102" s="171" t="str">
        <f t="shared" si="15"/>
        <v>A</v>
      </c>
      <c r="S102" s="174">
        <f t="shared" si="16"/>
        <v>1</v>
      </c>
      <c r="T102" s="174">
        <f t="shared" si="17"/>
        <v>1</v>
      </c>
      <c r="U102" s="174">
        <f t="shared" si="18"/>
        <v>0</v>
      </c>
      <c r="V102" s="178" t="str">
        <f t="shared" si="19"/>
        <v>Listeria ivanovii</v>
      </c>
      <c r="W102" s="178" t="str">
        <f t="shared" si="20"/>
        <v>Listeria ivanovii</v>
      </c>
      <c r="X102" s="174">
        <f t="shared" si="21"/>
        <v>0</v>
      </c>
      <c r="Y102" s="174">
        <f t="shared" si="22"/>
        <v>0</v>
      </c>
      <c r="Z102" s="174">
        <f t="shared" si="23"/>
        <v>0</v>
      </c>
      <c r="AA102" s="174">
        <f t="shared" si="24"/>
        <v>0</v>
      </c>
    </row>
    <row r="103" spans="4:27" ht="15" customHeight="1" x14ac:dyDescent="0.25">
      <c r="D103" s="169">
        <v>1</v>
      </c>
      <c r="E103" s="169">
        <f t="shared" si="14"/>
        <v>1</v>
      </c>
      <c r="F103" s="26" t="s">
        <v>508</v>
      </c>
      <c r="G103" s="26" t="s">
        <v>124</v>
      </c>
      <c r="H103" s="26" t="s">
        <v>162</v>
      </c>
      <c r="I103" s="29">
        <v>42781</v>
      </c>
      <c r="J103" s="26" t="s">
        <v>474</v>
      </c>
      <c r="K103" s="26" t="s">
        <v>475</v>
      </c>
      <c r="L103" s="26" t="s">
        <v>474</v>
      </c>
      <c r="M103" s="26" t="s">
        <v>475</v>
      </c>
      <c r="N103" s="27">
        <v>2.5</v>
      </c>
      <c r="O103" s="26" t="s">
        <v>474</v>
      </c>
      <c r="P103" s="26" t="s">
        <v>475</v>
      </c>
      <c r="Q103" s="27">
        <v>2.4500000000000002</v>
      </c>
      <c r="R103" s="171" t="str">
        <f t="shared" si="15"/>
        <v>A</v>
      </c>
      <c r="S103" s="174">
        <f t="shared" si="16"/>
        <v>1</v>
      </c>
      <c r="T103" s="174">
        <f t="shared" si="17"/>
        <v>1</v>
      </c>
      <c r="U103" s="174">
        <f t="shared" si="18"/>
        <v>0</v>
      </c>
      <c r="V103" s="178" t="str">
        <f t="shared" si="19"/>
        <v>Listeria ivanovii</v>
      </c>
      <c r="W103" s="178" t="str">
        <f t="shared" si="20"/>
        <v>Listeria ivanovii</v>
      </c>
      <c r="X103" s="174">
        <f t="shared" si="21"/>
        <v>0</v>
      </c>
      <c r="Y103" s="174">
        <f t="shared" si="22"/>
        <v>0</v>
      </c>
      <c r="Z103" s="174">
        <f t="shared" si="23"/>
        <v>0</v>
      </c>
      <c r="AA103" s="174">
        <f t="shared" si="24"/>
        <v>0</v>
      </c>
    </row>
    <row r="104" spans="4:27" ht="15" customHeight="1" x14ac:dyDescent="0.25">
      <c r="D104" s="169">
        <v>1</v>
      </c>
      <c r="E104" s="169">
        <f t="shared" si="14"/>
        <v>1</v>
      </c>
      <c r="F104" s="26" t="s">
        <v>509</v>
      </c>
      <c r="G104" s="26" t="s">
        <v>510</v>
      </c>
      <c r="H104" s="26" t="s">
        <v>162</v>
      </c>
      <c r="I104" s="29">
        <v>42781</v>
      </c>
      <c r="J104" s="26" t="s">
        <v>474</v>
      </c>
      <c r="K104" s="26" t="s">
        <v>475</v>
      </c>
      <c r="L104" s="26" t="s">
        <v>474</v>
      </c>
      <c r="M104" s="26" t="s">
        <v>475</v>
      </c>
      <c r="N104" s="27">
        <v>2.4900000000000002</v>
      </c>
      <c r="O104" s="26" t="s">
        <v>474</v>
      </c>
      <c r="P104" s="26" t="s">
        <v>475</v>
      </c>
      <c r="Q104" s="27">
        <v>2.4500000000000002</v>
      </c>
      <c r="R104" s="171" t="str">
        <f t="shared" si="15"/>
        <v>A</v>
      </c>
      <c r="S104" s="174">
        <f t="shared" si="16"/>
        <v>1</v>
      </c>
      <c r="T104" s="174">
        <f t="shared" si="17"/>
        <v>1</v>
      </c>
      <c r="U104" s="174">
        <f t="shared" si="18"/>
        <v>0</v>
      </c>
      <c r="V104" s="178" t="str">
        <f t="shared" si="19"/>
        <v>Listeria ivanovii</v>
      </c>
      <c r="W104" s="178" t="str">
        <f t="shared" si="20"/>
        <v>Listeria ivanovii</v>
      </c>
      <c r="X104" s="174">
        <f t="shared" si="21"/>
        <v>0</v>
      </c>
      <c r="Y104" s="174">
        <f t="shared" si="22"/>
        <v>0</v>
      </c>
      <c r="Z104" s="174">
        <f t="shared" si="23"/>
        <v>0</v>
      </c>
      <c r="AA104" s="174">
        <f t="shared" si="24"/>
        <v>0</v>
      </c>
    </row>
    <row r="105" spans="4:27" ht="15" customHeight="1" x14ac:dyDescent="0.25">
      <c r="D105" s="169">
        <v>1</v>
      </c>
      <c r="E105" s="169">
        <f t="shared" si="14"/>
        <v>1</v>
      </c>
      <c r="F105" s="26" t="s">
        <v>511</v>
      </c>
      <c r="G105" s="26" t="s">
        <v>124</v>
      </c>
      <c r="H105" s="26" t="s">
        <v>162</v>
      </c>
      <c r="I105" s="29">
        <v>45846</v>
      </c>
      <c r="J105" s="26" t="s">
        <v>512</v>
      </c>
      <c r="K105" s="26" t="s">
        <v>513</v>
      </c>
      <c r="L105" s="26" t="s">
        <v>512</v>
      </c>
      <c r="M105" s="26" t="s">
        <v>513</v>
      </c>
      <c r="N105" s="27">
        <v>2.62</v>
      </c>
      <c r="O105" s="26" t="s">
        <v>512</v>
      </c>
      <c r="P105" s="26" t="s">
        <v>513</v>
      </c>
      <c r="Q105" s="27">
        <v>2.42</v>
      </c>
      <c r="R105" s="171" t="str">
        <f t="shared" si="15"/>
        <v>A</v>
      </c>
      <c r="S105" s="174">
        <f t="shared" si="16"/>
        <v>1</v>
      </c>
      <c r="T105" s="174">
        <f t="shared" si="17"/>
        <v>1</v>
      </c>
      <c r="U105" s="174">
        <f t="shared" si="18"/>
        <v>0</v>
      </c>
      <c r="V105" s="178" t="str">
        <f t="shared" si="19"/>
        <v>Staphylococcus agnetis</v>
      </c>
      <c r="W105" s="178" t="str">
        <f t="shared" si="20"/>
        <v>Staphylococcus agnetis</v>
      </c>
      <c r="X105" s="174">
        <f t="shared" si="21"/>
        <v>0</v>
      </c>
      <c r="Y105" s="174">
        <f t="shared" si="22"/>
        <v>0</v>
      </c>
      <c r="Z105" s="174">
        <f t="shared" si="23"/>
        <v>0</v>
      </c>
      <c r="AA105" s="174">
        <f t="shared" si="24"/>
        <v>0</v>
      </c>
    </row>
    <row r="106" spans="4:27" ht="15" customHeight="1" x14ac:dyDescent="0.25">
      <c r="D106" s="169">
        <v>1</v>
      </c>
      <c r="E106" s="169">
        <f t="shared" si="14"/>
        <v>0</v>
      </c>
      <c r="F106" s="26" t="s">
        <v>514</v>
      </c>
      <c r="G106" s="26" t="s">
        <v>124</v>
      </c>
      <c r="H106" s="26" t="s">
        <v>110</v>
      </c>
      <c r="I106" s="29">
        <v>41380</v>
      </c>
      <c r="J106" s="26" t="s">
        <v>512</v>
      </c>
      <c r="K106" s="26" t="s">
        <v>513</v>
      </c>
      <c r="L106" s="26" t="s">
        <v>512</v>
      </c>
      <c r="M106" s="26" t="s">
        <v>513</v>
      </c>
      <c r="N106" s="27">
        <v>2.35</v>
      </c>
      <c r="O106" s="26" t="s">
        <v>512</v>
      </c>
      <c r="P106" s="26" t="s">
        <v>515</v>
      </c>
      <c r="Q106" s="27">
        <v>2.19</v>
      </c>
      <c r="R106" s="171" t="str">
        <f t="shared" si="15"/>
        <v>B</v>
      </c>
      <c r="S106" s="174">
        <f t="shared" si="16"/>
        <v>0</v>
      </c>
      <c r="T106" s="174">
        <f t="shared" si="17"/>
        <v>0</v>
      </c>
      <c r="U106" s="174">
        <f t="shared" si="18"/>
        <v>1</v>
      </c>
      <c r="V106" s="178" t="str">
        <f t="shared" si="19"/>
        <v>Staphylococcus agnetis</v>
      </c>
      <c r="W106" s="178" t="str">
        <f t="shared" si="20"/>
        <v>Staphylococcus hyicus</v>
      </c>
      <c r="X106" s="174">
        <f t="shared" si="21"/>
        <v>0</v>
      </c>
      <c r="Y106" s="174">
        <f t="shared" si="22"/>
        <v>0</v>
      </c>
      <c r="Z106" s="174">
        <f t="shared" si="23"/>
        <v>0</v>
      </c>
      <c r="AA106" s="174">
        <f t="shared" si="24"/>
        <v>0</v>
      </c>
    </row>
    <row r="107" spans="4:27" ht="15" customHeight="1" x14ac:dyDescent="0.25">
      <c r="D107" s="169">
        <v>1</v>
      </c>
      <c r="E107" s="169">
        <f t="shared" si="14"/>
        <v>0</v>
      </c>
      <c r="F107" s="26" t="s">
        <v>516</v>
      </c>
      <c r="G107" s="26" t="s">
        <v>517</v>
      </c>
      <c r="H107" s="26" t="s">
        <v>162</v>
      </c>
      <c r="I107" s="29">
        <v>45846</v>
      </c>
      <c r="J107" s="26" t="s">
        <v>512</v>
      </c>
      <c r="K107" s="26" t="s">
        <v>513</v>
      </c>
      <c r="L107" s="26" t="s">
        <v>512</v>
      </c>
      <c r="M107" s="26" t="s">
        <v>515</v>
      </c>
      <c r="N107" s="27">
        <v>2.2999999999999998</v>
      </c>
      <c r="O107" s="26" t="s">
        <v>512</v>
      </c>
      <c r="P107" s="26" t="s">
        <v>515</v>
      </c>
      <c r="Q107" s="27">
        <v>2.2999999999999998</v>
      </c>
      <c r="R107" s="171" t="str">
        <f t="shared" si="15"/>
        <v>A</v>
      </c>
      <c r="S107" s="174">
        <f t="shared" si="16"/>
        <v>0</v>
      </c>
      <c r="T107" s="174">
        <f t="shared" si="17"/>
        <v>0</v>
      </c>
      <c r="U107" s="174">
        <f t="shared" si="18"/>
        <v>1</v>
      </c>
      <c r="V107" s="178" t="str">
        <f t="shared" si="19"/>
        <v>Staphylococcus hyicus</v>
      </c>
      <c r="W107" s="178" t="str">
        <f t="shared" si="20"/>
        <v>Staphylococcus hyicus</v>
      </c>
      <c r="X107" s="174">
        <f t="shared" si="21"/>
        <v>0</v>
      </c>
      <c r="Y107" s="174">
        <f t="shared" si="22"/>
        <v>0</v>
      </c>
      <c r="Z107" s="174">
        <f t="shared" si="23"/>
        <v>0</v>
      </c>
      <c r="AA107" s="174">
        <f t="shared" si="24"/>
        <v>0</v>
      </c>
    </row>
    <row r="108" spans="4:27" ht="15" customHeight="1" x14ac:dyDescent="0.25">
      <c r="D108" s="169">
        <v>1</v>
      </c>
      <c r="E108" s="169">
        <f t="shared" si="14"/>
        <v>0</v>
      </c>
      <c r="F108" s="26" t="s">
        <v>518</v>
      </c>
      <c r="G108" s="26" t="s">
        <v>519</v>
      </c>
      <c r="H108" s="26" t="s">
        <v>110</v>
      </c>
      <c r="I108" s="29">
        <v>41394</v>
      </c>
      <c r="J108" s="26" t="s">
        <v>512</v>
      </c>
      <c r="K108" s="26" t="s">
        <v>513</v>
      </c>
      <c r="L108" s="26" t="s">
        <v>512</v>
      </c>
      <c r="M108" s="26" t="s">
        <v>515</v>
      </c>
      <c r="N108" s="27">
        <v>1.98</v>
      </c>
      <c r="O108" s="26" t="s">
        <v>512</v>
      </c>
      <c r="P108" s="26" t="s">
        <v>513</v>
      </c>
      <c r="Q108" s="27">
        <v>1.54</v>
      </c>
      <c r="R108" s="171" t="str">
        <f t="shared" si="15"/>
        <v>B</v>
      </c>
      <c r="S108" s="174">
        <f t="shared" si="16"/>
        <v>0</v>
      </c>
      <c r="T108" s="174">
        <f t="shared" si="17"/>
        <v>0</v>
      </c>
      <c r="U108" s="174">
        <f t="shared" si="18"/>
        <v>1</v>
      </c>
      <c r="V108" s="178" t="str">
        <f t="shared" si="19"/>
        <v>Staphylococcus hyicus</v>
      </c>
      <c r="W108" s="178" t="str">
        <f t="shared" si="20"/>
        <v>Staphylococcus agnetis</v>
      </c>
      <c r="X108" s="174">
        <f t="shared" si="21"/>
        <v>0</v>
      </c>
      <c r="Y108" s="174">
        <f t="shared" si="22"/>
        <v>0</v>
      </c>
      <c r="Z108" s="174">
        <f t="shared" si="23"/>
        <v>0</v>
      </c>
      <c r="AA108" s="174">
        <f t="shared" si="24"/>
        <v>0</v>
      </c>
    </row>
    <row r="109" spans="4:27" ht="15" customHeight="1" x14ac:dyDescent="0.25">
      <c r="D109" s="169">
        <v>1</v>
      </c>
      <c r="E109" s="169">
        <f t="shared" si="14"/>
        <v>1</v>
      </c>
      <c r="F109" s="26" t="s">
        <v>520</v>
      </c>
      <c r="G109" s="26" t="s">
        <v>519</v>
      </c>
      <c r="H109" s="26" t="s">
        <v>162</v>
      </c>
      <c r="I109" s="29">
        <v>45846</v>
      </c>
      <c r="J109" s="26" t="s">
        <v>512</v>
      </c>
      <c r="K109" s="26" t="s">
        <v>513</v>
      </c>
      <c r="L109" s="26" t="s">
        <v>512</v>
      </c>
      <c r="M109" s="26" t="s">
        <v>513</v>
      </c>
      <c r="N109" s="27">
        <v>2.78</v>
      </c>
      <c r="O109" s="26" t="s">
        <v>512</v>
      </c>
      <c r="P109" s="26" t="s">
        <v>513</v>
      </c>
      <c r="Q109" s="27">
        <v>2.59</v>
      </c>
      <c r="R109" s="171" t="str">
        <f t="shared" si="15"/>
        <v>A</v>
      </c>
      <c r="S109" s="174">
        <f t="shared" si="16"/>
        <v>1</v>
      </c>
      <c r="T109" s="174">
        <f t="shared" si="17"/>
        <v>1</v>
      </c>
      <c r="U109" s="174">
        <f t="shared" si="18"/>
        <v>0</v>
      </c>
      <c r="V109" s="178" t="str">
        <f t="shared" si="19"/>
        <v>Staphylococcus agnetis</v>
      </c>
      <c r="W109" s="178" t="str">
        <f t="shared" si="20"/>
        <v>Staphylococcus agnetis</v>
      </c>
      <c r="X109" s="174">
        <f t="shared" si="21"/>
        <v>0</v>
      </c>
      <c r="Y109" s="174">
        <f t="shared" si="22"/>
        <v>0</v>
      </c>
      <c r="Z109" s="174">
        <f t="shared" si="23"/>
        <v>0</v>
      </c>
      <c r="AA109" s="174">
        <f t="shared" si="24"/>
        <v>0</v>
      </c>
    </row>
    <row r="110" spans="4:27" ht="15" customHeight="1" x14ac:dyDescent="0.25">
      <c r="D110" s="169">
        <v>1</v>
      </c>
      <c r="E110" s="169">
        <f t="shared" si="14"/>
        <v>1</v>
      </c>
      <c r="F110" s="26" t="s">
        <v>521</v>
      </c>
      <c r="G110" s="26" t="s">
        <v>124</v>
      </c>
      <c r="H110" s="26" t="s">
        <v>162</v>
      </c>
      <c r="I110" s="29">
        <v>45846</v>
      </c>
      <c r="J110" s="26" t="s">
        <v>512</v>
      </c>
      <c r="K110" s="26" t="s">
        <v>513</v>
      </c>
      <c r="L110" s="26" t="s">
        <v>512</v>
      </c>
      <c r="M110" s="26" t="s">
        <v>513</v>
      </c>
      <c r="N110" s="27">
        <v>2.41</v>
      </c>
      <c r="O110" s="26" t="s">
        <v>512</v>
      </c>
      <c r="P110" s="26" t="s">
        <v>513</v>
      </c>
      <c r="Q110" s="27">
        <v>2.3199999999999998</v>
      </c>
      <c r="R110" s="171" t="str">
        <f t="shared" si="15"/>
        <v>A</v>
      </c>
      <c r="S110" s="174">
        <f t="shared" si="16"/>
        <v>1</v>
      </c>
      <c r="T110" s="174">
        <f t="shared" si="17"/>
        <v>1</v>
      </c>
      <c r="U110" s="174">
        <f t="shared" si="18"/>
        <v>0</v>
      </c>
      <c r="V110" s="178" t="str">
        <f t="shared" si="19"/>
        <v>Staphylococcus agnetis</v>
      </c>
      <c r="W110" s="178" t="str">
        <f t="shared" si="20"/>
        <v>Staphylococcus agnetis</v>
      </c>
      <c r="X110" s="174">
        <f t="shared" si="21"/>
        <v>0</v>
      </c>
      <c r="Y110" s="174">
        <f t="shared" si="22"/>
        <v>0</v>
      </c>
      <c r="Z110" s="174">
        <f t="shared" si="23"/>
        <v>0</v>
      </c>
      <c r="AA110" s="174">
        <f t="shared" si="24"/>
        <v>0</v>
      </c>
    </row>
    <row r="111" spans="4:27" ht="15" customHeight="1" x14ac:dyDescent="0.25">
      <c r="D111" s="169">
        <v>1</v>
      </c>
      <c r="E111" s="169">
        <f t="shared" si="14"/>
        <v>0</v>
      </c>
      <c r="F111" s="26" t="s">
        <v>522</v>
      </c>
      <c r="G111" s="26" t="s">
        <v>124</v>
      </c>
      <c r="H111" s="26" t="s">
        <v>110</v>
      </c>
      <c r="I111" s="29" t="s">
        <v>523</v>
      </c>
      <c r="J111" s="26" t="s">
        <v>512</v>
      </c>
      <c r="K111" s="26" t="s">
        <v>513</v>
      </c>
      <c r="L111" s="26" t="s">
        <v>512</v>
      </c>
      <c r="M111" s="26" t="s">
        <v>515</v>
      </c>
      <c r="N111" s="27">
        <v>2.19</v>
      </c>
      <c r="O111" s="26" t="s">
        <v>512</v>
      </c>
      <c r="P111" s="26" t="s">
        <v>513</v>
      </c>
      <c r="Q111" s="27">
        <v>1.99</v>
      </c>
      <c r="R111" s="171" t="str">
        <f t="shared" si="15"/>
        <v>A</v>
      </c>
      <c r="S111" s="174">
        <f t="shared" si="16"/>
        <v>0</v>
      </c>
      <c r="T111" s="174">
        <f t="shared" si="17"/>
        <v>0</v>
      </c>
      <c r="U111" s="174">
        <f t="shared" si="18"/>
        <v>1</v>
      </c>
      <c r="V111" s="178" t="str">
        <f t="shared" si="19"/>
        <v>Staphylococcus hyicus</v>
      </c>
      <c r="W111" s="178" t="str">
        <f t="shared" si="20"/>
        <v>Staphylococcus agnetis</v>
      </c>
      <c r="X111" s="174">
        <f t="shared" si="21"/>
        <v>0</v>
      </c>
      <c r="Y111" s="174">
        <f t="shared" si="22"/>
        <v>0</v>
      </c>
      <c r="Z111" s="174">
        <f t="shared" si="23"/>
        <v>0</v>
      </c>
      <c r="AA111" s="174">
        <f t="shared" si="24"/>
        <v>0</v>
      </c>
    </row>
    <row r="112" spans="4:27" ht="15" customHeight="1" x14ac:dyDescent="0.25">
      <c r="D112" s="169">
        <v>1</v>
      </c>
      <c r="E112" s="169">
        <f t="shared" si="14"/>
        <v>0</v>
      </c>
      <c r="F112" s="26" t="s">
        <v>550</v>
      </c>
      <c r="G112" s="26" t="s">
        <v>551</v>
      </c>
      <c r="H112" s="26" t="s">
        <v>162</v>
      </c>
      <c r="I112" s="29">
        <v>45846</v>
      </c>
      <c r="J112" s="26" t="s">
        <v>512</v>
      </c>
      <c r="K112" s="26" t="s">
        <v>515</v>
      </c>
      <c r="L112" s="26" t="s">
        <v>512</v>
      </c>
      <c r="M112" s="26" t="s">
        <v>513</v>
      </c>
      <c r="N112" s="27">
        <v>2.2599999999999998</v>
      </c>
      <c r="O112" s="26" t="s">
        <v>512</v>
      </c>
      <c r="P112" s="26" t="s">
        <v>513</v>
      </c>
      <c r="Q112" s="27">
        <v>2.2200000000000002</v>
      </c>
      <c r="R112" s="171" t="str">
        <f t="shared" si="15"/>
        <v>A</v>
      </c>
      <c r="S112" s="174">
        <f t="shared" si="16"/>
        <v>0</v>
      </c>
      <c r="T112" s="174">
        <f t="shared" si="17"/>
        <v>0</v>
      </c>
      <c r="U112" s="174">
        <f t="shared" si="18"/>
        <v>1</v>
      </c>
      <c r="V112" s="178" t="str">
        <f t="shared" si="19"/>
        <v>Staphylococcus agnetis</v>
      </c>
      <c r="W112" s="178" t="str">
        <f t="shared" si="20"/>
        <v>Staphylococcus agnetis</v>
      </c>
      <c r="X112" s="174">
        <f t="shared" si="21"/>
        <v>0</v>
      </c>
      <c r="Y112" s="174">
        <f t="shared" si="22"/>
        <v>0</v>
      </c>
      <c r="Z112" s="174">
        <f t="shared" si="23"/>
        <v>0</v>
      </c>
      <c r="AA112" s="174">
        <f t="shared" si="24"/>
        <v>0</v>
      </c>
    </row>
    <row r="113" spans="4:27" ht="15" customHeight="1" x14ac:dyDescent="0.25">
      <c r="D113" s="169">
        <v>1</v>
      </c>
      <c r="E113" s="169">
        <f t="shared" si="14"/>
        <v>0</v>
      </c>
      <c r="F113" s="26" t="s">
        <v>552</v>
      </c>
      <c r="G113" s="26" t="s">
        <v>551</v>
      </c>
      <c r="H113" s="26" t="s">
        <v>110</v>
      </c>
      <c r="I113" s="29">
        <v>41457</v>
      </c>
      <c r="J113" s="26" t="s">
        <v>512</v>
      </c>
      <c r="K113" s="26" t="s">
        <v>515</v>
      </c>
      <c r="L113" s="26" t="s">
        <v>512</v>
      </c>
      <c r="M113" s="26" t="s">
        <v>513</v>
      </c>
      <c r="N113" s="27">
        <v>2.23</v>
      </c>
      <c r="O113" s="26" t="s">
        <v>512</v>
      </c>
      <c r="P113" s="26" t="s">
        <v>513</v>
      </c>
      <c r="Q113" s="27">
        <v>2.17</v>
      </c>
      <c r="R113" s="171" t="str">
        <f t="shared" si="15"/>
        <v>A</v>
      </c>
      <c r="S113" s="174">
        <f t="shared" si="16"/>
        <v>0</v>
      </c>
      <c r="T113" s="174">
        <f t="shared" si="17"/>
        <v>0</v>
      </c>
      <c r="U113" s="174">
        <f t="shared" si="18"/>
        <v>1</v>
      </c>
      <c r="V113" s="178" t="str">
        <f t="shared" si="19"/>
        <v>Staphylococcus agnetis</v>
      </c>
      <c r="W113" s="178" t="str">
        <f t="shared" si="20"/>
        <v>Staphylococcus agnetis</v>
      </c>
      <c r="X113" s="174">
        <f t="shared" si="21"/>
        <v>0</v>
      </c>
      <c r="Y113" s="174">
        <f t="shared" si="22"/>
        <v>0</v>
      </c>
      <c r="Z113" s="174">
        <f t="shared" si="23"/>
        <v>0</v>
      </c>
      <c r="AA113" s="174">
        <f t="shared" si="24"/>
        <v>0</v>
      </c>
    </row>
    <row r="114" spans="4:27" ht="15" customHeight="1" x14ac:dyDescent="0.25">
      <c r="D114" s="169">
        <v>1</v>
      </c>
      <c r="E114" s="169">
        <f t="shared" si="14"/>
        <v>1</v>
      </c>
      <c r="F114" s="26" t="s">
        <v>553</v>
      </c>
      <c r="G114" s="26" t="s">
        <v>524</v>
      </c>
      <c r="H114" s="26" t="s">
        <v>110</v>
      </c>
      <c r="I114" s="29">
        <v>41310</v>
      </c>
      <c r="J114" s="26" t="s">
        <v>512</v>
      </c>
      <c r="K114" s="26" t="s">
        <v>515</v>
      </c>
      <c r="L114" s="26" t="s">
        <v>512</v>
      </c>
      <c r="M114" s="26" t="s">
        <v>515</v>
      </c>
      <c r="N114" s="27">
        <v>2.17</v>
      </c>
      <c r="O114" s="26" t="s">
        <v>512</v>
      </c>
      <c r="P114" s="26" t="s">
        <v>515</v>
      </c>
      <c r="Q114" s="27">
        <v>2.17</v>
      </c>
      <c r="R114" s="171" t="str">
        <f t="shared" si="15"/>
        <v>A</v>
      </c>
      <c r="S114" s="174">
        <f t="shared" si="16"/>
        <v>1</v>
      </c>
      <c r="T114" s="174">
        <f t="shared" si="17"/>
        <v>1</v>
      </c>
      <c r="U114" s="174">
        <f t="shared" si="18"/>
        <v>0</v>
      </c>
      <c r="V114" s="178" t="str">
        <f t="shared" si="19"/>
        <v>Staphylococcus hyicus</v>
      </c>
      <c r="W114" s="178" t="str">
        <f t="shared" si="20"/>
        <v>Staphylococcus hyicus</v>
      </c>
      <c r="X114" s="174">
        <f t="shared" si="21"/>
        <v>0</v>
      </c>
      <c r="Y114" s="174">
        <f t="shared" si="22"/>
        <v>0</v>
      </c>
      <c r="Z114" s="174">
        <f t="shared" si="23"/>
        <v>0</v>
      </c>
      <c r="AA114" s="174">
        <f t="shared" si="24"/>
        <v>0</v>
      </c>
    </row>
    <row r="115" spans="4:27" ht="15" customHeight="1" x14ac:dyDescent="0.25">
      <c r="D115" s="169">
        <v>1</v>
      </c>
      <c r="E115" s="169">
        <f t="shared" si="14"/>
        <v>1</v>
      </c>
      <c r="F115" s="26" t="s">
        <v>554</v>
      </c>
      <c r="G115" s="26" t="s">
        <v>524</v>
      </c>
      <c r="H115" s="26" t="s">
        <v>110</v>
      </c>
      <c r="I115" s="29">
        <v>41374</v>
      </c>
      <c r="J115" s="26" t="s">
        <v>512</v>
      </c>
      <c r="K115" s="26" t="s">
        <v>515</v>
      </c>
      <c r="L115" s="26" t="s">
        <v>512</v>
      </c>
      <c r="M115" s="26" t="s">
        <v>515</v>
      </c>
      <c r="N115" s="27">
        <v>2.2000000000000002</v>
      </c>
      <c r="O115" s="26" t="s">
        <v>512</v>
      </c>
      <c r="P115" s="26" t="s">
        <v>515</v>
      </c>
      <c r="Q115" s="27">
        <v>2.0299999999999998</v>
      </c>
      <c r="R115" s="171" t="str">
        <f t="shared" si="15"/>
        <v>A</v>
      </c>
      <c r="S115" s="174">
        <f t="shared" si="16"/>
        <v>1</v>
      </c>
      <c r="T115" s="174">
        <f t="shared" si="17"/>
        <v>1</v>
      </c>
      <c r="U115" s="174">
        <f t="shared" si="18"/>
        <v>0</v>
      </c>
      <c r="V115" s="178" t="str">
        <f t="shared" si="19"/>
        <v>Staphylococcus hyicus</v>
      </c>
      <c r="W115" s="178" t="str">
        <f t="shared" si="20"/>
        <v>Staphylococcus hyicus</v>
      </c>
      <c r="X115" s="174">
        <f t="shared" si="21"/>
        <v>0</v>
      </c>
      <c r="Y115" s="174">
        <f t="shared" si="22"/>
        <v>0</v>
      </c>
      <c r="Z115" s="174">
        <f t="shared" si="23"/>
        <v>0</v>
      </c>
      <c r="AA115" s="174">
        <f t="shared" si="24"/>
        <v>0</v>
      </c>
    </row>
    <row r="116" spans="4:27" ht="15" customHeight="1" x14ac:dyDescent="0.25">
      <c r="D116" s="169">
        <v>1</v>
      </c>
      <c r="E116" s="169">
        <f t="shared" si="14"/>
        <v>1</v>
      </c>
      <c r="F116" s="26" t="s">
        <v>555</v>
      </c>
      <c r="G116" s="26" t="s">
        <v>524</v>
      </c>
      <c r="H116" s="26" t="s">
        <v>110</v>
      </c>
      <c r="I116" s="29">
        <v>41310</v>
      </c>
      <c r="J116" s="26" t="s">
        <v>512</v>
      </c>
      <c r="K116" s="26" t="s">
        <v>515</v>
      </c>
      <c r="L116" s="26" t="s">
        <v>512</v>
      </c>
      <c r="M116" s="26" t="s">
        <v>515</v>
      </c>
      <c r="N116" s="27">
        <v>2.19</v>
      </c>
      <c r="O116" s="26" t="s">
        <v>512</v>
      </c>
      <c r="P116" s="26" t="s">
        <v>515</v>
      </c>
      <c r="Q116" s="27">
        <v>2.06</v>
      </c>
      <c r="R116" s="171" t="str">
        <f t="shared" si="15"/>
        <v>A</v>
      </c>
      <c r="S116" s="174">
        <f t="shared" si="16"/>
        <v>1</v>
      </c>
      <c r="T116" s="174">
        <f t="shared" si="17"/>
        <v>1</v>
      </c>
      <c r="U116" s="174">
        <f t="shared" si="18"/>
        <v>0</v>
      </c>
      <c r="V116" s="178" t="str">
        <f t="shared" si="19"/>
        <v>Staphylococcus hyicus</v>
      </c>
      <c r="W116" s="178" t="str">
        <f t="shared" si="20"/>
        <v>Staphylococcus hyicus</v>
      </c>
      <c r="X116" s="174">
        <f t="shared" si="21"/>
        <v>0</v>
      </c>
      <c r="Y116" s="174">
        <f t="shared" si="22"/>
        <v>0</v>
      </c>
      <c r="Z116" s="174">
        <f t="shared" si="23"/>
        <v>0</v>
      </c>
      <c r="AA116" s="174">
        <f t="shared" si="24"/>
        <v>0</v>
      </c>
    </row>
    <row r="117" spans="4:27" ht="15" customHeight="1" x14ac:dyDescent="0.25">
      <c r="D117" s="169">
        <v>1</v>
      </c>
      <c r="E117" s="169">
        <f t="shared" si="14"/>
        <v>1</v>
      </c>
      <c r="F117" s="26" t="s">
        <v>556</v>
      </c>
      <c r="G117" s="26" t="s">
        <v>524</v>
      </c>
      <c r="H117" s="26" t="s">
        <v>110</v>
      </c>
      <c r="I117" s="29">
        <v>41310</v>
      </c>
      <c r="J117" s="26" t="s">
        <v>512</v>
      </c>
      <c r="K117" s="26" t="s">
        <v>515</v>
      </c>
      <c r="L117" s="26" t="s">
        <v>512</v>
      </c>
      <c r="M117" s="26" t="s">
        <v>515</v>
      </c>
      <c r="N117" s="27">
        <v>2.1800000000000002</v>
      </c>
      <c r="O117" s="26" t="s">
        <v>512</v>
      </c>
      <c r="P117" s="26" t="s">
        <v>515</v>
      </c>
      <c r="Q117" s="27">
        <v>2.12</v>
      </c>
      <c r="R117" s="171" t="str">
        <f t="shared" si="15"/>
        <v>A</v>
      </c>
      <c r="S117" s="174">
        <f t="shared" si="16"/>
        <v>1</v>
      </c>
      <c r="T117" s="174">
        <f t="shared" si="17"/>
        <v>1</v>
      </c>
      <c r="U117" s="174">
        <f t="shared" si="18"/>
        <v>0</v>
      </c>
      <c r="V117" s="178" t="str">
        <f t="shared" si="19"/>
        <v>Staphylococcus hyicus</v>
      </c>
      <c r="W117" s="178" t="str">
        <f t="shared" si="20"/>
        <v>Staphylococcus hyicus</v>
      </c>
      <c r="X117" s="174">
        <f t="shared" si="21"/>
        <v>0</v>
      </c>
      <c r="Y117" s="174">
        <f t="shared" si="22"/>
        <v>0</v>
      </c>
      <c r="Z117" s="174">
        <f t="shared" si="23"/>
        <v>0</v>
      </c>
      <c r="AA117" s="174">
        <f t="shared" si="24"/>
        <v>0</v>
      </c>
    </row>
    <row r="118" spans="4:27" ht="15" customHeight="1" x14ac:dyDescent="0.25">
      <c r="D118" s="169">
        <v>1</v>
      </c>
      <c r="E118" s="169">
        <f t="shared" si="14"/>
        <v>1</v>
      </c>
      <c r="F118" s="26" t="s">
        <v>557</v>
      </c>
      <c r="G118" s="26" t="s">
        <v>524</v>
      </c>
      <c r="H118" s="26" t="s">
        <v>110</v>
      </c>
      <c r="I118" s="29">
        <v>42242</v>
      </c>
      <c r="J118" s="26" t="s">
        <v>512</v>
      </c>
      <c r="K118" s="26" t="s">
        <v>515</v>
      </c>
      <c r="L118" s="26" t="s">
        <v>512</v>
      </c>
      <c r="M118" s="26" t="s">
        <v>515</v>
      </c>
      <c r="N118" s="27">
        <v>2.15</v>
      </c>
      <c r="O118" s="26" t="s">
        <v>512</v>
      </c>
      <c r="P118" s="26" t="s">
        <v>515</v>
      </c>
      <c r="Q118" s="27">
        <v>2.12</v>
      </c>
      <c r="R118" s="171" t="str">
        <f t="shared" si="15"/>
        <v>A</v>
      </c>
      <c r="S118" s="174">
        <f t="shared" si="16"/>
        <v>1</v>
      </c>
      <c r="T118" s="174">
        <f t="shared" si="17"/>
        <v>1</v>
      </c>
      <c r="U118" s="174">
        <f t="shared" si="18"/>
        <v>0</v>
      </c>
      <c r="V118" s="178" t="str">
        <f t="shared" si="19"/>
        <v>Staphylococcus hyicus</v>
      </c>
      <c r="W118" s="178" t="str">
        <f t="shared" si="20"/>
        <v>Staphylococcus hyicus</v>
      </c>
      <c r="X118" s="174">
        <f t="shared" si="21"/>
        <v>0</v>
      </c>
      <c r="Y118" s="174">
        <f t="shared" si="22"/>
        <v>0</v>
      </c>
      <c r="Z118" s="174">
        <f t="shared" si="23"/>
        <v>0</v>
      </c>
      <c r="AA118" s="174">
        <f t="shared" si="24"/>
        <v>0</v>
      </c>
    </row>
    <row r="119" spans="4:27" ht="15" customHeight="1" x14ac:dyDescent="0.25">
      <c r="D119" s="169">
        <v>1</v>
      </c>
      <c r="E119" s="169">
        <f t="shared" si="14"/>
        <v>1</v>
      </c>
      <c r="F119" s="26" t="s">
        <v>558</v>
      </c>
      <c r="G119" s="26" t="s">
        <v>524</v>
      </c>
      <c r="H119" s="26" t="s">
        <v>110</v>
      </c>
      <c r="I119" s="29">
        <v>41374</v>
      </c>
      <c r="J119" s="26" t="s">
        <v>512</v>
      </c>
      <c r="K119" s="26" t="s">
        <v>515</v>
      </c>
      <c r="L119" s="26" t="s">
        <v>512</v>
      </c>
      <c r="M119" s="26" t="s">
        <v>515</v>
      </c>
      <c r="N119" s="27">
        <v>2</v>
      </c>
      <c r="O119" s="26" t="s">
        <v>512</v>
      </c>
      <c r="P119" s="26" t="s">
        <v>515</v>
      </c>
      <c r="Q119" s="27">
        <v>1.71</v>
      </c>
      <c r="R119" s="171" t="str">
        <f t="shared" si="15"/>
        <v>A</v>
      </c>
      <c r="S119" s="174">
        <f t="shared" si="16"/>
        <v>1</v>
      </c>
      <c r="T119" s="174">
        <f t="shared" si="17"/>
        <v>1</v>
      </c>
      <c r="U119" s="174">
        <f t="shared" si="18"/>
        <v>0</v>
      </c>
      <c r="V119" s="178" t="str">
        <f t="shared" si="19"/>
        <v>Staphylococcus hyicus</v>
      </c>
      <c r="W119" s="178" t="str">
        <f t="shared" si="20"/>
        <v>Staphylococcus hyicus</v>
      </c>
      <c r="X119" s="174">
        <f t="shared" si="21"/>
        <v>0</v>
      </c>
      <c r="Y119" s="174">
        <f t="shared" si="22"/>
        <v>0</v>
      </c>
      <c r="Z119" s="174">
        <f t="shared" si="23"/>
        <v>0</v>
      </c>
      <c r="AA119" s="174">
        <f t="shared" si="24"/>
        <v>0</v>
      </c>
    </row>
    <row r="120" spans="4:27" ht="15" customHeight="1" x14ac:dyDescent="0.25">
      <c r="D120" s="169">
        <v>1</v>
      </c>
      <c r="E120" s="169">
        <f t="shared" si="14"/>
        <v>1</v>
      </c>
      <c r="F120" s="26" t="s">
        <v>559</v>
      </c>
      <c r="G120" s="26" t="s">
        <v>524</v>
      </c>
      <c r="H120" s="26" t="s">
        <v>110</v>
      </c>
      <c r="I120" s="29">
        <v>41374</v>
      </c>
      <c r="J120" s="26" t="s">
        <v>512</v>
      </c>
      <c r="K120" s="26" t="s">
        <v>515</v>
      </c>
      <c r="L120" s="26" t="s">
        <v>512</v>
      </c>
      <c r="M120" s="26" t="s">
        <v>515</v>
      </c>
      <c r="N120" s="27">
        <v>2.25</v>
      </c>
      <c r="O120" s="26" t="s">
        <v>512</v>
      </c>
      <c r="P120" s="26" t="s">
        <v>515</v>
      </c>
      <c r="Q120" s="27">
        <v>2.15</v>
      </c>
      <c r="R120" s="171" t="str">
        <f t="shared" si="15"/>
        <v>A</v>
      </c>
      <c r="S120" s="174">
        <f t="shared" si="16"/>
        <v>1</v>
      </c>
      <c r="T120" s="174">
        <f t="shared" si="17"/>
        <v>1</v>
      </c>
      <c r="U120" s="174">
        <f t="shared" si="18"/>
        <v>0</v>
      </c>
      <c r="V120" s="178" t="str">
        <f t="shared" si="19"/>
        <v>Staphylococcus hyicus</v>
      </c>
      <c r="W120" s="178" t="str">
        <f t="shared" si="20"/>
        <v>Staphylococcus hyicus</v>
      </c>
      <c r="X120" s="174">
        <f t="shared" si="21"/>
        <v>0</v>
      </c>
      <c r="Y120" s="174">
        <f t="shared" si="22"/>
        <v>0</v>
      </c>
      <c r="Z120" s="174">
        <f t="shared" si="23"/>
        <v>0</v>
      </c>
      <c r="AA120" s="174">
        <f t="shared" si="24"/>
        <v>0</v>
      </c>
    </row>
    <row r="121" spans="4:27" ht="15" customHeight="1" x14ac:dyDescent="0.25">
      <c r="D121" s="169">
        <v>1</v>
      </c>
      <c r="E121" s="169">
        <f t="shared" si="14"/>
        <v>1</v>
      </c>
      <c r="F121" s="26" t="s">
        <v>560</v>
      </c>
      <c r="G121" s="26" t="s">
        <v>524</v>
      </c>
      <c r="H121" s="26" t="s">
        <v>110</v>
      </c>
      <c r="I121" s="29">
        <v>41374</v>
      </c>
      <c r="J121" s="26" t="s">
        <v>512</v>
      </c>
      <c r="K121" s="26" t="s">
        <v>515</v>
      </c>
      <c r="L121" s="26" t="s">
        <v>512</v>
      </c>
      <c r="M121" s="26" t="s">
        <v>515</v>
      </c>
      <c r="N121" s="27">
        <v>2.13</v>
      </c>
      <c r="O121" s="26" t="s">
        <v>512</v>
      </c>
      <c r="P121" s="26" t="s">
        <v>515</v>
      </c>
      <c r="Q121" s="27">
        <v>2.04</v>
      </c>
      <c r="R121" s="171" t="str">
        <f t="shared" si="15"/>
        <v>A</v>
      </c>
      <c r="S121" s="174">
        <f t="shared" si="16"/>
        <v>1</v>
      </c>
      <c r="T121" s="174">
        <f t="shared" si="17"/>
        <v>1</v>
      </c>
      <c r="U121" s="174">
        <f t="shared" si="18"/>
        <v>0</v>
      </c>
      <c r="V121" s="178" t="str">
        <f t="shared" si="19"/>
        <v>Staphylococcus hyicus</v>
      </c>
      <c r="W121" s="178" t="str">
        <f t="shared" si="20"/>
        <v>Staphylococcus hyicus</v>
      </c>
      <c r="X121" s="174">
        <f t="shared" si="21"/>
        <v>0</v>
      </c>
      <c r="Y121" s="174">
        <f t="shared" si="22"/>
        <v>0</v>
      </c>
      <c r="Z121" s="174">
        <f t="shared" si="23"/>
        <v>0</v>
      </c>
      <c r="AA121" s="174">
        <f t="shared" si="24"/>
        <v>0</v>
      </c>
    </row>
    <row r="122" spans="4:27" ht="15" customHeight="1" x14ac:dyDescent="0.25">
      <c r="D122" s="169">
        <v>1</v>
      </c>
      <c r="E122" s="169">
        <f t="shared" si="14"/>
        <v>1</v>
      </c>
      <c r="F122" s="26" t="s">
        <v>561</v>
      </c>
      <c r="G122" s="26" t="s">
        <v>524</v>
      </c>
      <c r="H122" s="26" t="s">
        <v>110</v>
      </c>
      <c r="I122" s="29">
        <v>41374</v>
      </c>
      <c r="J122" s="26" t="s">
        <v>512</v>
      </c>
      <c r="K122" s="26" t="s">
        <v>515</v>
      </c>
      <c r="L122" s="26" t="s">
        <v>512</v>
      </c>
      <c r="M122" s="26" t="s">
        <v>515</v>
      </c>
      <c r="N122" s="27">
        <v>2.0699999999999998</v>
      </c>
      <c r="O122" s="26" t="s">
        <v>512</v>
      </c>
      <c r="P122" s="26" t="s">
        <v>515</v>
      </c>
      <c r="Q122" s="27">
        <v>1.85</v>
      </c>
      <c r="R122" s="171" t="str">
        <f t="shared" si="15"/>
        <v>A</v>
      </c>
      <c r="S122" s="174">
        <f t="shared" si="16"/>
        <v>1</v>
      </c>
      <c r="T122" s="174">
        <f t="shared" si="17"/>
        <v>1</v>
      </c>
      <c r="U122" s="174">
        <f t="shared" si="18"/>
        <v>0</v>
      </c>
      <c r="V122" s="178" t="str">
        <f t="shared" si="19"/>
        <v>Staphylococcus hyicus</v>
      </c>
      <c r="W122" s="178" t="str">
        <f t="shared" si="20"/>
        <v>Staphylococcus hyicus</v>
      </c>
      <c r="X122" s="174">
        <f t="shared" si="21"/>
        <v>0</v>
      </c>
      <c r="Y122" s="174">
        <f t="shared" si="22"/>
        <v>0</v>
      </c>
      <c r="Z122" s="174">
        <f t="shared" si="23"/>
        <v>0</v>
      </c>
      <c r="AA122" s="174">
        <f t="shared" si="24"/>
        <v>0</v>
      </c>
    </row>
    <row r="123" spans="4:27" ht="15" customHeight="1" x14ac:dyDescent="0.25">
      <c r="D123" s="169">
        <v>1</v>
      </c>
      <c r="E123" s="169">
        <f t="shared" si="14"/>
        <v>1</v>
      </c>
      <c r="F123" s="26" t="s">
        <v>562</v>
      </c>
      <c r="G123" s="26" t="s">
        <v>524</v>
      </c>
      <c r="H123" s="26" t="s">
        <v>162</v>
      </c>
      <c r="I123" s="29">
        <v>45846</v>
      </c>
      <c r="J123" s="26" t="s">
        <v>512</v>
      </c>
      <c r="K123" s="26" t="s">
        <v>515</v>
      </c>
      <c r="L123" s="26" t="s">
        <v>512</v>
      </c>
      <c r="M123" s="26" t="s">
        <v>515</v>
      </c>
      <c r="N123" s="27">
        <v>2.3199999999999998</v>
      </c>
      <c r="O123" s="26" t="s">
        <v>512</v>
      </c>
      <c r="P123" s="26" t="s">
        <v>515</v>
      </c>
      <c r="Q123" s="27">
        <v>2.29</v>
      </c>
      <c r="R123" s="171" t="str">
        <f t="shared" si="15"/>
        <v>A</v>
      </c>
      <c r="S123" s="174">
        <f t="shared" si="16"/>
        <v>1</v>
      </c>
      <c r="T123" s="174">
        <f t="shared" si="17"/>
        <v>1</v>
      </c>
      <c r="U123" s="174">
        <f t="shared" si="18"/>
        <v>0</v>
      </c>
      <c r="V123" s="178" t="str">
        <f t="shared" si="19"/>
        <v>Staphylococcus hyicus</v>
      </c>
      <c r="W123" s="178" t="str">
        <f t="shared" si="20"/>
        <v>Staphylococcus hyicus</v>
      </c>
      <c r="X123" s="174">
        <f t="shared" si="21"/>
        <v>0</v>
      </c>
      <c r="Y123" s="174">
        <f t="shared" si="22"/>
        <v>0</v>
      </c>
      <c r="Z123" s="174">
        <f t="shared" si="23"/>
        <v>0</v>
      </c>
      <c r="AA123" s="174">
        <f t="shared" si="24"/>
        <v>0</v>
      </c>
    </row>
    <row r="124" spans="4:27" ht="15" customHeight="1" x14ac:dyDescent="0.25">
      <c r="D124" s="176">
        <v>1</v>
      </c>
      <c r="E124" s="169">
        <f t="shared" si="14"/>
        <v>1</v>
      </c>
      <c r="F124" s="26" t="s">
        <v>563</v>
      </c>
      <c r="G124" s="26" t="s">
        <v>524</v>
      </c>
      <c r="H124" s="26" t="s">
        <v>110</v>
      </c>
      <c r="I124" s="29">
        <v>41374</v>
      </c>
      <c r="J124" s="26" t="s">
        <v>512</v>
      </c>
      <c r="K124" s="26" t="s">
        <v>515</v>
      </c>
      <c r="L124" s="26" t="s">
        <v>512</v>
      </c>
      <c r="M124" s="26" t="s">
        <v>515</v>
      </c>
      <c r="N124" s="27">
        <v>2.16</v>
      </c>
      <c r="O124" s="26" t="s">
        <v>512</v>
      </c>
      <c r="P124" s="26" t="s">
        <v>515</v>
      </c>
      <c r="Q124" s="27">
        <v>2.04</v>
      </c>
      <c r="R124" s="171" t="str">
        <f t="shared" ref="R124:R187" si="25">IF(OR(AND(N124&gt;=$B$20,Q124&lt;$B$21),AND(L124=O124,M124=P124,N124&gt;=$B$20,Q124&gt;=$B$20),AND(L124=O124,N124&gt;=$B$20,Q124&lt;2,Q124&gt;=$B$21)),"A",IF(OR(AND(N124&lt;$B$20,Q124&lt;$B$21),AND(L124=O124,OR(M124&lt;&gt;P124,M124=P124),N124&gt;=$B$21,Q124&gt;=$B$21)),"B",
IF(AND(L124&lt;&gt;O124,N124&gt;=$B$21,Q124&gt;=$B$21),"C",0)))</f>
        <v>A</v>
      </c>
      <c r="S124" s="174">
        <f t="shared" ref="S124:S187" si="26">1-U124+Z124</f>
        <v>1</v>
      </c>
      <c r="T124" s="174">
        <f t="shared" ref="T124:T187" si="27">IF(AND(L124=J124,M124=K124,N124&gt;=$B$20,R124="A"),1,0)</f>
        <v>1</v>
      </c>
      <c r="U124" s="174">
        <f t="shared" ref="U124:U187" si="28">IF(T124=1,0,1)</f>
        <v>0</v>
      </c>
      <c r="V124" s="178" t="str">
        <f t="shared" ref="V124:V187" si="29">L124&amp;" "&amp;M124</f>
        <v>Staphylococcus hyicus</v>
      </c>
      <c r="W124" s="178" t="str">
        <f t="shared" ref="W124:W187" si="30">O124&amp;" "&amp;P124</f>
        <v>Staphylococcus hyicus</v>
      </c>
      <c r="X124" s="174">
        <f t="shared" ref="X124:X187" si="31">IF(AND(V124=$B$1,N124&gt;=$B$20),1,0)</f>
        <v>0</v>
      </c>
      <c r="Y124" s="174">
        <f t="shared" ref="Y124:Y187" si="32">IF(AND(W124=$B$1,Q124&gt;=$B$20),1,0)</f>
        <v>0</v>
      </c>
      <c r="Z124" s="174">
        <f t="shared" ref="Z124:Z187" si="33">IF(AND(V124=$B$1,N124&gt;=$B$20,R124="A"),1,0)</f>
        <v>0</v>
      </c>
      <c r="AA124" s="174">
        <f t="shared" ref="AA124:AA187" si="34">IF(1-(X124+Y124)&gt;0,0,1)</f>
        <v>0</v>
      </c>
    </row>
    <row r="125" spans="4:27" ht="15" customHeight="1" x14ac:dyDescent="0.25">
      <c r="D125" s="176">
        <v>1</v>
      </c>
      <c r="E125" s="169">
        <f t="shared" si="14"/>
        <v>1</v>
      </c>
      <c r="F125" s="26" t="s">
        <v>564</v>
      </c>
      <c r="G125" s="26" t="s">
        <v>524</v>
      </c>
      <c r="H125" s="26" t="s">
        <v>110</v>
      </c>
      <c r="I125" s="29">
        <v>41318</v>
      </c>
      <c r="J125" s="26" t="s">
        <v>512</v>
      </c>
      <c r="K125" s="26" t="s">
        <v>515</v>
      </c>
      <c r="L125" s="26" t="s">
        <v>512</v>
      </c>
      <c r="M125" s="26" t="s">
        <v>515</v>
      </c>
      <c r="N125" s="27">
        <v>2.31</v>
      </c>
      <c r="O125" s="26" t="s">
        <v>512</v>
      </c>
      <c r="P125" s="26" t="s">
        <v>515</v>
      </c>
      <c r="Q125" s="27">
        <v>2.2999999999999998</v>
      </c>
      <c r="R125" s="171" t="str">
        <f t="shared" si="25"/>
        <v>A</v>
      </c>
      <c r="S125" s="174">
        <f t="shared" si="26"/>
        <v>1</v>
      </c>
      <c r="T125" s="174">
        <f t="shared" si="27"/>
        <v>1</v>
      </c>
      <c r="U125" s="174">
        <f t="shared" si="28"/>
        <v>0</v>
      </c>
      <c r="V125" s="178" t="str">
        <f t="shared" si="29"/>
        <v>Staphylococcus hyicus</v>
      </c>
      <c r="W125" s="178" t="str">
        <f t="shared" si="30"/>
        <v>Staphylococcus hyicus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1</v>
      </c>
      <c r="E126" s="169">
        <f t="shared" si="14"/>
        <v>1</v>
      </c>
      <c r="F126" s="26" t="s">
        <v>565</v>
      </c>
      <c r="G126" s="26" t="s">
        <v>524</v>
      </c>
      <c r="H126" s="26" t="s">
        <v>110</v>
      </c>
      <c r="I126" s="29">
        <v>41380</v>
      </c>
      <c r="J126" s="26" t="s">
        <v>512</v>
      </c>
      <c r="K126" s="26" t="s">
        <v>515</v>
      </c>
      <c r="L126" s="26" t="s">
        <v>512</v>
      </c>
      <c r="M126" s="26" t="s">
        <v>515</v>
      </c>
      <c r="N126" s="27">
        <v>2.12</v>
      </c>
      <c r="O126" s="26" t="s">
        <v>512</v>
      </c>
      <c r="P126" s="26" t="s">
        <v>515</v>
      </c>
      <c r="Q126" s="27">
        <v>1.96</v>
      </c>
      <c r="R126" s="171" t="str">
        <f t="shared" si="25"/>
        <v>A</v>
      </c>
      <c r="S126" s="174">
        <f t="shared" si="26"/>
        <v>1</v>
      </c>
      <c r="T126" s="174">
        <f t="shared" si="27"/>
        <v>1</v>
      </c>
      <c r="U126" s="174">
        <f t="shared" si="28"/>
        <v>0</v>
      </c>
      <c r="V126" s="178" t="str">
        <f t="shared" si="29"/>
        <v>Staphylococcus hyicus</v>
      </c>
      <c r="W126" s="178" t="str">
        <f t="shared" si="30"/>
        <v>Staphylococcus hyicus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1</v>
      </c>
      <c r="E127" s="169">
        <f t="shared" si="14"/>
        <v>1</v>
      </c>
      <c r="F127" s="26" t="s">
        <v>566</v>
      </c>
      <c r="G127" s="26" t="s">
        <v>524</v>
      </c>
      <c r="H127" s="26" t="s">
        <v>110</v>
      </c>
      <c r="I127" s="29">
        <v>41374</v>
      </c>
      <c r="J127" s="26" t="s">
        <v>512</v>
      </c>
      <c r="K127" s="26" t="s">
        <v>515</v>
      </c>
      <c r="L127" s="26" t="s">
        <v>512</v>
      </c>
      <c r="M127" s="26" t="s">
        <v>515</v>
      </c>
      <c r="N127" s="27">
        <v>2.23</v>
      </c>
      <c r="O127" s="26" t="s">
        <v>512</v>
      </c>
      <c r="P127" s="26" t="s">
        <v>515</v>
      </c>
      <c r="Q127" s="27">
        <v>2.16</v>
      </c>
      <c r="R127" s="171" t="str">
        <f t="shared" si="25"/>
        <v>A</v>
      </c>
      <c r="S127" s="174">
        <f t="shared" si="26"/>
        <v>1</v>
      </c>
      <c r="T127" s="174">
        <f t="shared" si="27"/>
        <v>1</v>
      </c>
      <c r="U127" s="174">
        <f t="shared" si="28"/>
        <v>0</v>
      </c>
      <c r="V127" s="178" t="str">
        <f t="shared" si="29"/>
        <v>Staphylococcus hyicus</v>
      </c>
      <c r="W127" s="178" t="str">
        <f t="shared" si="30"/>
        <v>Staphylococcus hyicus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1</v>
      </c>
      <c r="E128" s="169">
        <f t="shared" si="14"/>
        <v>1</v>
      </c>
      <c r="F128" s="26" t="s">
        <v>567</v>
      </c>
      <c r="G128" s="26" t="s">
        <v>524</v>
      </c>
      <c r="H128" s="26" t="s">
        <v>110</v>
      </c>
      <c r="I128" s="29">
        <v>41318</v>
      </c>
      <c r="J128" s="26" t="s">
        <v>512</v>
      </c>
      <c r="K128" s="26" t="s">
        <v>515</v>
      </c>
      <c r="L128" s="26" t="s">
        <v>512</v>
      </c>
      <c r="M128" s="26" t="s">
        <v>515</v>
      </c>
      <c r="N128" s="27">
        <v>2.2000000000000002</v>
      </c>
      <c r="O128" s="26" t="s">
        <v>512</v>
      </c>
      <c r="P128" s="26" t="s">
        <v>515</v>
      </c>
      <c r="Q128" s="27">
        <v>2.14</v>
      </c>
      <c r="R128" s="171" t="str">
        <f t="shared" si="25"/>
        <v>A</v>
      </c>
      <c r="S128" s="174">
        <f t="shared" si="26"/>
        <v>1</v>
      </c>
      <c r="T128" s="174">
        <f t="shared" si="27"/>
        <v>1</v>
      </c>
      <c r="U128" s="174">
        <f t="shared" si="28"/>
        <v>0</v>
      </c>
      <c r="V128" s="178" t="str">
        <f t="shared" si="29"/>
        <v>Staphylococcus hyicus</v>
      </c>
      <c r="W128" s="178" t="str">
        <f t="shared" si="30"/>
        <v>Staphylococcus hyicus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1</v>
      </c>
      <c r="E129" s="169">
        <f t="shared" ref="E129:E192" si="35">D129*S129</f>
        <v>1</v>
      </c>
      <c r="F129" s="26" t="s">
        <v>568</v>
      </c>
      <c r="G129" s="26" t="s">
        <v>524</v>
      </c>
      <c r="H129" s="26" t="s">
        <v>162</v>
      </c>
      <c r="I129" s="29">
        <v>45846</v>
      </c>
      <c r="J129" s="26" t="s">
        <v>512</v>
      </c>
      <c r="K129" s="26" t="s">
        <v>515</v>
      </c>
      <c r="L129" s="26" t="s">
        <v>512</v>
      </c>
      <c r="M129" s="26" t="s">
        <v>515</v>
      </c>
      <c r="N129" s="27">
        <v>2.15</v>
      </c>
      <c r="O129" s="26" t="s">
        <v>512</v>
      </c>
      <c r="P129" s="26" t="s">
        <v>515</v>
      </c>
      <c r="Q129" s="27">
        <v>2.0299999999999998</v>
      </c>
      <c r="R129" s="171" t="str">
        <f t="shared" si="25"/>
        <v>A</v>
      </c>
      <c r="S129" s="174">
        <f t="shared" si="26"/>
        <v>1</v>
      </c>
      <c r="T129" s="174">
        <f t="shared" si="27"/>
        <v>1</v>
      </c>
      <c r="U129" s="174">
        <f t="shared" si="28"/>
        <v>0</v>
      </c>
      <c r="V129" s="178" t="str">
        <f t="shared" si="29"/>
        <v>Staphylococcus hyicus</v>
      </c>
      <c r="W129" s="178" t="str">
        <f t="shared" si="30"/>
        <v>Staphylococcus hyicus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1</v>
      </c>
      <c r="E130" s="169">
        <f t="shared" si="35"/>
        <v>1</v>
      </c>
      <c r="F130" s="26" t="s">
        <v>569</v>
      </c>
      <c r="G130" s="26" t="s">
        <v>524</v>
      </c>
      <c r="H130" s="26" t="s">
        <v>110</v>
      </c>
      <c r="I130" s="29">
        <v>41380</v>
      </c>
      <c r="J130" s="26" t="s">
        <v>512</v>
      </c>
      <c r="K130" s="26" t="s">
        <v>515</v>
      </c>
      <c r="L130" s="26" t="s">
        <v>512</v>
      </c>
      <c r="M130" s="26" t="s">
        <v>515</v>
      </c>
      <c r="N130" s="27">
        <v>2.19</v>
      </c>
      <c r="O130" s="26" t="s">
        <v>512</v>
      </c>
      <c r="P130" s="26" t="s">
        <v>515</v>
      </c>
      <c r="Q130" s="27">
        <v>2.16</v>
      </c>
      <c r="R130" s="171" t="str">
        <f t="shared" si="25"/>
        <v>A</v>
      </c>
      <c r="S130" s="174">
        <f t="shared" si="26"/>
        <v>1</v>
      </c>
      <c r="T130" s="174">
        <f t="shared" si="27"/>
        <v>1</v>
      </c>
      <c r="U130" s="174">
        <f t="shared" si="28"/>
        <v>0</v>
      </c>
      <c r="V130" s="178" t="str">
        <f t="shared" si="29"/>
        <v>Staphylococcus hyicus</v>
      </c>
      <c r="W130" s="178" t="str">
        <f t="shared" si="30"/>
        <v>Staphylococcus hyicus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1</v>
      </c>
      <c r="E131" s="169">
        <f t="shared" si="35"/>
        <v>0</v>
      </c>
      <c r="F131" s="26" t="s">
        <v>570</v>
      </c>
      <c r="G131" s="26" t="s">
        <v>527</v>
      </c>
      <c r="H131" s="26" t="s">
        <v>162</v>
      </c>
      <c r="I131" s="29">
        <v>45846</v>
      </c>
      <c r="J131" s="26" t="s">
        <v>512</v>
      </c>
      <c r="K131" s="26" t="s">
        <v>515</v>
      </c>
      <c r="L131" s="26" t="s">
        <v>512</v>
      </c>
      <c r="M131" s="26" t="s">
        <v>513</v>
      </c>
      <c r="N131" s="27">
        <v>2.72</v>
      </c>
      <c r="O131" s="26" t="s">
        <v>512</v>
      </c>
      <c r="P131" s="26" t="s">
        <v>513</v>
      </c>
      <c r="Q131" s="27">
        <v>2.54</v>
      </c>
      <c r="R131" s="171" t="str">
        <f t="shared" si="25"/>
        <v>A</v>
      </c>
      <c r="S131" s="174">
        <f t="shared" si="26"/>
        <v>0</v>
      </c>
      <c r="T131" s="174">
        <f t="shared" si="27"/>
        <v>0</v>
      </c>
      <c r="U131" s="174">
        <f t="shared" si="28"/>
        <v>1</v>
      </c>
      <c r="V131" s="178" t="str">
        <f t="shared" si="29"/>
        <v>Staphylococcus agnetis</v>
      </c>
      <c r="W131" s="178" t="str">
        <f t="shared" si="30"/>
        <v>Staphylococcus agnetis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1</v>
      </c>
      <c r="E132" s="169">
        <f t="shared" si="35"/>
        <v>0</v>
      </c>
      <c r="F132" s="26" t="s">
        <v>571</v>
      </c>
      <c r="G132" s="26" t="s">
        <v>527</v>
      </c>
      <c r="H132" s="26" t="s">
        <v>110</v>
      </c>
      <c r="I132" s="29">
        <v>41367</v>
      </c>
      <c r="J132" s="26" t="s">
        <v>512</v>
      </c>
      <c r="K132" s="26" t="s">
        <v>515</v>
      </c>
      <c r="L132" s="26" t="s">
        <v>512</v>
      </c>
      <c r="M132" s="26" t="s">
        <v>515</v>
      </c>
      <c r="N132" s="27">
        <v>2.38</v>
      </c>
      <c r="O132" s="26" t="s">
        <v>512</v>
      </c>
      <c r="P132" s="26" t="s">
        <v>513</v>
      </c>
      <c r="Q132" s="27">
        <v>2.3199999999999998</v>
      </c>
      <c r="R132" s="171" t="str">
        <f t="shared" si="25"/>
        <v>B</v>
      </c>
      <c r="S132" s="174">
        <f t="shared" si="26"/>
        <v>0</v>
      </c>
      <c r="T132" s="174">
        <f t="shared" si="27"/>
        <v>0</v>
      </c>
      <c r="U132" s="174">
        <f t="shared" si="28"/>
        <v>1</v>
      </c>
      <c r="V132" s="178" t="str">
        <f t="shared" si="29"/>
        <v>Staphylococcus hyicus</v>
      </c>
      <c r="W132" s="178" t="str">
        <f t="shared" si="30"/>
        <v>Staphylococcus agnetis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1</v>
      </c>
      <c r="E133" s="169">
        <f t="shared" si="35"/>
        <v>1</v>
      </c>
      <c r="F133" s="26" t="s">
        <v>572</v>
      </c>
      <c r="G133" s="26" t="s">
        <v>524</v>
      </c>
      <c r="H133" s="26" t="s">
        <v>110</v>
      </c>
      <c r="I133" s="29">
        <v>41310</v>
      </c>
      <c r="J133" s="26" t="s">
        <v>512</v>
      </c>
      <c r="K133" s="26" t="s">
        <v>515</v>
      </c>
      <c r="L133" s="26" t="s">
        <v>512</v>
      </c>
      <c r="M133" s="26" t="s">
        <v>515</v>
      </c>
      <c r="N133" s="27">
        <v>2.17</v>
      </c>
      <c r="O133" s="26" t="s">
        <v>512</v>
      </c>
      <c r="P133" s="26" t="s">
        <v>515</v>
      </c>
      <c r="Q133" s="27">
        <v>2.12</v>
      </c>
      <c r="R133" s="171" t="str">
        <f t="shared" si="25"/>
        <v>A</v>
      </c>
      <c r="S133" s="174">
        <f t="shared" si="26"/>
        <v>1</v>
      </c>
      <c r="T133" s="174">
        <f t="shared" si="27"/>
        <v>1</v>
      </c>
      <c r="U133" s="174">
        <f t="shared" si="28"/>
        <v>0</v>
      </c>
      <c r="V133" s="178" t="str">
        <f t="shared" si="29"/>
        <v>Staphylococcus hyicus</v>
      </c>
      <c r="W133" s="178" t="str">
        <f t="shared" si="30"/>
        <v>Staphylococcus hyicus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573</v>
      </c>
      <c r="G134" s="26" t="s">
        <v>118</v>
      </c>
      <c r="H134" s="26" t="s">
        <v>110</v>
      </c>
      <c r="I134" s="29">
        <v>41870</v>
      </c>
      <c r="J134" s="26" t="s">
        <v>574</v>
      </c>
      <c r="K134" s="26" t="s">
        <v>575</v>
      </c>
      <c r="L134" s="26" t="s">
        <v>574</v>
      </c>
      <c r="M134" s="26" t="s">
        <v>575</v>
      </c>
      <c r="N134" s="27">
        <v>2.2599999999999998</v>
      </c>
      <c r="O134" s="26" t="s">
        <v>574</v>
      </c>
      <c r="P134" s="26" t="s">
        <v>575</v>
      </c>
      <c r="Q134" s="27">
        <v>2.25</v>
      </c>
      <c r="R134" s="171" t="str">
        <f t="shared" si="25"/>
        <v>A</v>
      </c>
      <c r="S134" s="174">
        <f t="shared" si="26"/>
        <v>1</v>
      </c>
      <c r="T134" s="174">
        <f t="shared" si="27"/>
        <v>1</v>
      </c>
      <c r="U134" s="174">
        <f t="shared" si="28"/>
        <v>0</v>
      </c>
      <c r="V134" s="178" t="str">
        <f t="shared" si="29"/>
        <v>Paenibacillus amylolyticus</v>
      </c>
      <c r="W134" s="178" t="str">
        <f t="shared" si="30"/>
        <v>Paenibacillus amylolyticus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>
        <v>161006368</v>
      </c>
      <c r="G135" s="26" t="s">
        <v>118</v>
      </c>
      <c r="H135" s="26" t="s">
        <v>110</v>
      </c>
      <c r="I135" s="29">
        <v>42513</v>
      </c>
      <c r="J135" s="26" t="s">
        <v>574</v>
      </c>
      <c r="K135" s="26" t="s">
        <v>575</v>
      </c>
      <c r="L135" s="26" t="s">
        <v>574</v>
      </c>
      <c r="M135" s="26" t="s">
        <v>576</v>
      </c>
      <c r="N135" s="27">
        <v>2.2200000000000002</v>
      </c>
      <c r="O135" s="26" t="s">
        <v>574</v>
      </c>
      <c r="P135" s="26" t="s">
        <v>575</v>
      </c>
      <c r="Q135" s="27">
        <v>2.17</v>
      </c>
      <c r="R135" s="171" t="str">
        <f t="shared" si="25"/>
        <v>B</v>
      </c>
      <c r="S135" s="174">
        <f t="shared" si="26"/>
        <v>0</v>
      </c>
      <c r="T135" s="174">
        <f t="shared" si="27"/>
        <v>0</v>
      </c>
      <c r="U135" s="174">
        <f t="shared" si="28"/>
        <v>1</v>
      </c>
      <c r="V135" s="178" t="str">
        <f t="shared" si="29"/>
        <v>Paenibacillus xylanexedens</v>
      </c>
      <c r="W135" s="178" t="str">
        <f t="shared" si="30"/>
        <v>Paenibacillus amylolyticus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577</v>
      </c>
      <c r="G136" s="26" t="s">
        <v>118</v>
      </c>
      <c r="H136" s="26" t="s">
        <v>110</v>
      </c>
      <c r="I136" s="29">
        <v>42151</v>
      </c>
      <c r="J136" s="26" t="s">
        <v>574</v>
      </c>
      <c r="K136" s="26" t="s">
        <v>578</v>
      </c>
      <c r="L136" s="26" t="s">
        <v>574</v>
      </c>
      <c r="M136" s="26" t="s">
        <v>578</v>
      </c>
      <c r="N136" s="27">
        <v>2.5299999999999998</v>
      </c>
      <c r="O136" s="26" t="s">
        <v>574</v>
      </c>
      <c r="P136" s="26" t="s">
        <v>578</v>
      </c>
      <c r="Q136" s="27">
        <v>2.5</v>
      </c>
      <c r="R136" s="171" t="str">
        <f t="shared" si="25"/>
        <v>A</v>
      </c>
      <c r="S136" s="174">
        <f t="shared" si="26"/>
        <v>1</v>
      </c>
      <c r="T136" s="174">
        <f t="shared" si="27"/>
        <v>1</v>
      </c>
      <c r="U136" s="174">
        <f t="shared" si="28"/>
        <v>0</v>
      </c>
      <c r="V136" s="178" t="str">
        <f t="shared" si="29"/>
        <v>Paenibacillus barengoltzii</v>
      </c>
      <c r="W136" s="178" t="str">
        <f t="shared" si="30"/>
        <v>Paenibacillus barengoltzii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>
        <v>181005658</v>
      </c>
      <c r="G137" s="26" t="s">
        <v>118</v>
      </c>
      <c r="H137" s="26" t="s">
        <v>110</v>
      </c>
      <c r="I137" s="29">
        <v>43209</v>
      </c>
      <c r="J137" s="26" t="s">
        <v>574</v>
      </c>
      <c r="K137" s="26" t="s">
        <v>578</v>
      </c>
      <c r="L137" s="26" t="s">
        <v>574</v>
      </c>
      <c r="M137" s="26" t="s">
        <v>578</v>
      </c>
      <c r="N137" s="27">
        <v>2.4300000000000002</v>
      </c>
      <c r="O137" s="26" t="s">
        <v>574</v>
      </c>
      <c r="P137" s="26" t="s">
        <v>578</v>
      </c>
      <c r="Q137" s="27">
        <v>2.4</v>
      </c>
      <c r="R137" s="171" t="str">
        <f t="shared" si="25"/>
        <v>A</v>
      </c>
      <c r="S137" s="174">
        <f t="shared" si="26"/>
        <v>1</v>
      </c>
      <c r="T137" s="174">
        <f t="shared" si="27"/>
        <v>1</v>
      </c>
      <c r="U137" s="174">
        <f t="shared" si="28"/>
        <v>0</v>
      </c>
      <c r="V137" s="178" t="str">
        <f t="shared" si="29"/>
        <v>Paenibacillus barengoltzii</v>
      </c>
      <c r="W137" s="178" t="str">
        <f t="shared" si="30"/>
        <v>Paenibacillus barengoltzii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579</v>
      </c>
      <c r="G138" s="26" t="s">
        <v>118</v>
      </c>
      <c r="H138" s="26" t="s">
        <v>110</v>
      </c>
      <c r="I138" s="29">
        <v>41866</v>
      </c>
      <c r="J138" s="26" t="s">
        <v>574</v>
      </c>
      <c r="K138" s="26" t="s">
        <v>580</v>
      </c>
      <c r="L138" s="26" t="s">
        <v>574</v>
      </c>
      <c r="M138" s="26" t="s">
        <v>580</v>
      </c>
      <c r="N138" s="27">
        <v>2.1800000000000002</v>
      </c>
      <c r="O138" s="26" t="s">
        <v>574</v>
      </c>
      <c r="P138" s="26" t="s">
        <v>581</v>
      </c>
      <c r="Q138" s="27">
        <v>1.78</v>
      </c>
      <c r="R138" s="171" t="str">
        <f t="shared" si="25"/>
        <v>A</v>
      </c>
      <c r="S138" s="174">
        <f t="shared" si="26"/>
        <v>1</v>
      </c>
      <c r="T138" s="174">
        <f t="shared" si="27"/>
        <v>1</v>
      </c>
      <c r="U138" s="174">
        <f t="shared" si="28"/>
        <v>0</v>
      </c>
      <c r="V138" s="178" t="str">
        <f t="shared" si="29"/>
        <v>Paenibacillus glucanolyticus</v>
      </c>
      <c r="W138" s="178" t="str">
        <f t="shared" si="30"/>
        <v>Paenibacillus lautus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582</v>
      </c>
      <c r="G139" s="26" t="s">
        <v>118</v>
      </c>
      <c r="H139" s="26" t="s">
        <v>110</v>
      </c>
      <c r="I139" s="29">
        <v>42472</v>
      </c>
      <c r="J139" s="26" t="s">
        <v>574</v>
      </c>
      <c r="K139" s="26" t="s">
        <v>580</v>
      </c>
      <c r="L139" s="26" t="s">
        <v>574</v>
      </c>
      <c r="M139" s="26" t="s">
        <v>580</v>
      </c>
      <c r="N139" s="27">
        <v>2.25</v>
      </c>
      <c r="O139" s="26" t="s">
        <v>574</v>
      </c>
      <c r="P139" s="26" t="s">
        <v>581</v>
      </c>
      <c r="Q139" s="27">
        <v>1.78</v>
      </c>
      <c r="R139" s="171" t="str">
        <f t="shared" si="25"/>
        <v>A</v>
      </c>
      <c r="S139" s="174">
        <f t="shared" si="26"/>
        <v>1</v>
      </c>
      <c r="T139" s="174">
        <f t="shared" si="27"/>
        <v>1</v>
      </c>
      <c r="U139" s="174">
        <f t="shared" si="28"/>
        <v>0</v>
      </c>
      <c r="V139" s="178" t="str">
        <f t="shared" si="29"/>
        <v>Paenibacillus glucanolyticus</v>
      </c>
      <c r="W139" s="178" t="str">
        <f t="shared" si="30"/>
        <v>Paenibacillus lautus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583</v>
      </c>
      <c r="G140" s="26" t="s">
        <v>584</v>
      </c>
      <c r="H140" s="26" t="s">
        <v>110</v>
      </c>
      <c r="I140" s="29">
        <v>42185</v>
      </c>
      <c r="J140" s="26" t="s">
        <v>574</v>
      </c>
      <c r="K140" s="26" t="s">
        <v>585</v>
      </c>
      <c r="L140" s="26" t="s">
        <v>574</v>
      </c>
      <c r="M140" s="26" t="s">
        <v>585</v>
      </c>
      <c r="N140" s="27">
        <v>2.46</v>
      </c>
      <c r="O140" s="26" t="s">
        <v>574</v>
      </c>
      <c r="P140" s="26" t="s">
        <v>585</v>
      </c>
      <c r="Q140" s="27">
        <v>2.38</v>
      </c>
      <c r="R140" s="171" t="str">
        <f t="shared" si="25"/>
        <v>A</v>
      </c>
      <c r="S140" s="174">
        <f t="shared" si="26"/>
        <v>1</v>
      </c>
      <c r="T140" s="174">
        <f t="shared" si="27"/>
        <v>1</v>
      </c>
      <c r="U140" s="174">
        <f t="shared" si="28"/>
        <v>0</v>
      </c>
      <c r="V140" s="178" t="str">
        <f t="shared" si="29"/>
        <v>Paenibacillus larvae</v>
      </c>
      <c r="W140" s="178" t="str">
        <f t="shared" si="30"/>
        <v>Paenibacillus larvae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0</v>
      </c>
      <c r="E141" s="169">
        <f t="shared" si="35"/>
        <v>0</v>
      </c>
      <c r="F141" s="26" t="s">
        <v>586</v>
      </c>
      <c r="G141" s="26" t="s">
        <v>584</v>
      </c>
      <c r="H141" s="26" t="s">
        <v>110</v>
      </c>
      <c r="I141" s="29">
        <v>42213</v>
      </c>
      <c r="J141" s="26" t="s">
        <v>574</v>
      </c>
      <c r="K141" s="26" t="s">
        <v>585</v>
      </c>
      <c r="L141" s="26" t="s">
        <v>574</v>
      </c>
      <c r="M141" s="26" t="s">
        <v>585</v>
      </c>
      <c r="N141" s="27">
        <v>2.42</v>
      </c>
      <c r="O141" s="26" t="s">
        <v>574</v>
      </c>
      <c r="P141" s="26" t="s">
        <v>585</v>
      </c>
      <c r="Q141" s="27">
        <v>2.39</v>
      </c>
      <c r="R141" s="171" t="str">
        <f t="shared" si="25"/>
        <v>A</v>
      </c>
      <c r="S141" s="174">
        <f t="shared" si="26"/>
        <v>1</v>
      </c>
      <c r="T141" s="174">
        <f t="shared" si="27"/>
        <v>1</v>
      </c>
      <c r="U141" s="174">
        <f t="shared" si="28"/>
        <v>0</v>
      </c>
      <c r="V141" s="178" t="str">
        <f t="shared" si="29"/>
        <v>Paenibacillus larvae</v>
      </c>
      <c r="W141" s="178" t="str">
        <f t="shared" si="30"/>
        <v>Paenibacillus larvae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587</v>
      </c>
      <c r="G142" s="26" t="s">
        <v>584</v>
      </c>
      <c r="H142" s="26" t="s">
        <v>110</v>
      </c>
      <c r="I142" s="29">
        <v>42122</v>
      </c>
      <c r="J142" s="26" t="s">
        <v>574</v>
      </c>
      <c r="K142" s="26" t="s">
        <v>585</v>
      </c>
      <c r="L142" s="26" t="s">
        <v>574</v>
      </c>
      <c r="M142" s="26" t="s">
        <v>585</v>
      </c>
      <c r="N142" s="27">
        <v>2.38</v>
      </c>
      <c r="O142" s="26" t="s">
        <v>574</v>
      </c>
      <c r="P142" s="26" t="s">
        <v>585</v>
      </c>
      <c r="Q142" s="27">
        <v>2.34</v>
      </c>
      <c r="R142" s="171" t="str">
        <f t="shared" si="25"/>
        <v>A</v>
      </c>
      <c r="S142" s="174">
        <f t="shared" si="26"/>
        <v>1</v>
      </c>
      <c r="T142" s="174">
        <f t="shared" si="27"/>
        <v>1</v>
      </c>
      <c r="U142" s="174">
        <f t="shared" si="28"/>
        <v>0</v>
      </c>
      <c r="V142" s="178" t="str">
        <f t="shared" si="29"/>
        <v>Paenibacillus larvae</v>
      </c>
      <c r="W142" s="178" t="str">
        <f t="shared" si="30"/>
        <v>Paenibacillus larvae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 t="s">
        <v>588</v>
      </c>
      <c r="G143" s="26" t="s">
        <v>584</v>
      </c>
      <c r="H143" s="26" t="s">
        <v>110</v>
      </c>
      <c r="I143" s="29">
        <v>42122</v>
      </c>
      <c r="J143" s="26" t="s">
        <v>574</v>
      </c>
      <c r="K143" s="26" t="s">
        <v>585</v>
      </c>
      <c r="L143" s="26" t="s">
        <v>574</v>
      </c>
      <c r="M143" s="26" t="s">
        <v>585</v>
      </c>
      <c r="N143" s="27">
        <v>2.1800000000000002</v>
      </c>
      <c r="O143" s="26" t="s">
        <v>574</v>
      </c>
      <c r="P143" s="26" t="s">
        <v>585</v>
      </c>
      <c r="Q143" s="27">
        <v>2.1800000000000002</v>
      </c>
      <c r="R143" s="171" t="str">
        <f t="shared" si="25"/>
        <v>A</v>
      </c>
      <c r="S143" s="174">
        <f t="shared" si="26"/>
        <v>1</v>
      </c>
      <c r="T143" s="174">
        <f t="shared" si="27"/>
        <v>1</v>
      </c>
      <c r="U143" s="174">
        <f t="shared" si="28"/>
        <v>0</v>
      </c>
      <c r="V143" s="178" t="str">
        <f t="shared" si="29"/>
        <v>Paenibacillus larvae</v>
      </c>
      <c r="W143" s="178" t="str">
        <f t="shared" si="30"/>
        <v>Paenibacillus larvae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0</v>
      </c>
      <c r="E144" s="169">
        <f t="shared" si="35"/>
        <v>0</v>
      </c>
      <c r="F144" s="26" t="s">
        <v>589</v>
      </c>
      <c r="G144" s="26" t="s">
        <v>118</v>
      </c>
      <c r="H144" s="26" t="s">
        <v>110</v>
      </c>
      <c r="I144" s="29">
        <v>42136</v>
      </c>
      <c r="J144" s="26" t="s">
        <v>574</v>
      </c>
      <c r="K144" s="26" t="s">
        <v>590</v>
      </c>
      <c r="L144" s="26" t="s">
        <v>574</v>
      </c>
      <c r="M144" s="26" t="s">
        <v>590</v>
      </c>
      <c r="N144" s="27">
        <v>2.2799999999999998</v>
      </c>
      <c r="O144" s="26" t="s">
        <v>574</v>
      </c>
      <c r="P144" s="26" t="s">
        <v>590</v>
      </c>
      <c r="Q144" s="27">
        <v>2.0699999999999998</v>
      </c>
      <c r="R144" s="171" t="str">
        <f t="shared" si="25"/>
        <v>A</v>
      </c>
      <c r="S144" s="174">
        <f t="shared" si="26"/>
        <v>1</v>
      </c>
      <c r="T144" s="174">
        <f t="shared" si="27"/>
        <v>1</v>
      </c>
      <c r="U144" s="174">
        <f t="shared" si="28"/>
        <v>0</v>
      </c>
      <c r="V144" s="178" t="str">
        <f t="shared" si="29"/>
        <v>Paenibacillus macerans</v>
      </c>
      <c r="W144" s="178" t="str">
        <f t="shared" si="30"/>
        <v>Paenibacillus macerans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591</v>
      </c>
      <c r="G145" s="26" t="s">
        <v>118</v>
      </c>
      <c r="H145" s="26" t="s">
        <v>110</v>
      </c>
      <c r="I145" s="29">
        <v>41782</v>
      </c>
      <c r="J145" s="26" t="s">
        <v>574</v>
      </c>
      <c r="K145" s="26" t="s">
        <v>592</v>
      </c>
      <c r="L145" s="26" t="s">
        <v>574</v>
      </c>
      <c r="M145" s="26" t="s">
        <v>593</v>
      </c>
      <c r="N145" s="27">
        <v>2.12</v>
      </c>
      <c r="O145" s="26" t="s">
        <v>574</v>
      </c>
      <c r="P145" s="26" t="s">
        <v>592</v>
      </c>
      <c r="Q145" s="27">
        <v>2.02</v>
      </c>
      <c r="R145" s="171" t="str">
        <f t="shared" si="25"/>
        <v>B</v>
      </c>
      <c r="S145" s="174">
        <f t="shared" si="26"/>
        <v>0</v>
      </c>
      <c r="T145" s="174">
        <f t="shared" si="27"/>
        <v>0</v>
      </c>
      <c r="U145" s="174">
        <f t="shared" si="28"/>
        <v>1</v>
      </c>
      <c r="V145" s="178" t="str">
        <f t="shared" si="29"/>
        <v>Paenibacillus tylopili</v>
      </c>
      <c r="W145" s="178" t="str">
        <f t="shared" si="30"/>
        <v>Paenibacillus pabuli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 t="s">
        <v>594</v>
      </c>
      <c r="G146" s="26" t="s">
        <v>118</v>
      </c>
      <c r="H146" s="26" t="s">
        <v>110</v>
      </c>
      <c r="I146" s="29">
        <v>41880</v>
      </c>
      <c r="J146" s="26" t="s">
        <v>574</v>
      </c>
      <c r="K146" s="26" t="s">
        <v>592</v>
      </c>
      <c r="L146" s="26" t="s">
        <v>574</v>
      </c>
      <c r="M146" s="26" t="s">
        <v>593</v>
      </c>
      <c r="N146" s="27">
        <v>2.2200000000000002</v>
      </c>
      <c r="O146" s="26" t="s">
        <v>574</v>
      </c>
      <c r="P146" s="26" t="s">
        <v>592</v>
      </c>
      <c r="Q146" s="27">
        <v>2.15</v>
      </c>
      <c r="R146" s="171" t="str">
        <f t="shared" si="25"/>
        <v>B</v>
      </c>
      <c r="S146" s="174">
        <f t="shared" si="26"/>
        <v>0</v>
      </c>
      <c r="T146" s="174">
        <f t="shared" si="27"/>
        <v>0</v>
      </c>
      <c r="U146" s="174">
        <f t="shared" si="28"/>
        <v>1</v>
      </c>
      <c r="V146" s="178" t="str">
        <f t="shared" si="29"/>
        <v>Paenibacillus tylopili</v>
      </c>
      <c r="W146" s="178" t="str">
        <f t="shared" si="30"/>
        <v>Paenibacillus pabuli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 t="s">
        <v>595</v>
      </c>
      <c r="G147" s="26" t="s">
        <v>118</v>
      </c>
      <c r="H147" s="26" t="s">
        <v>110</v>
      </c>
      <c r="I147" s="29">
        <v>41942</v>
      </c>
      <c r="J147" s="26" t="s">
        <v>574</v>
      </c>
      <c r="K147" s="26" t="s">
        <v>596</v>
      </c>
      <c r="L147" s="26" t="s">
        <v>574</v>
      </c>
      <c r="M147" s="26" t="s">
        <v>596</v>
      </c>
      <c r="N147" s="27">
        <v>2.52</v>
      </c>
      <c r="O147" s="26" t="s">
        <v>574</v>
      </c>
      <c r="P147" s="26" t="s">
        <v>596</v>
      </c>
      <c r="Q147" s="27">
        <v>2.0499999999999998</v>
      </c>
      <c r="R147" s="171" t="str">
        <f t="shared" si="25"/>
        <v>A</v>
      </c>
      <c r="S147" s="174">
        <f t="shared" si="26"/>
        <v>1</v>
      </c>
      <c r="T147" s="174">
        <f t="shared" si="27"/>
        <v>1</v>
      </c>
      <c r="U147" s="174">
        <f t="shared" si="28"/>
        <v>0</v>
      </c>
      <c r="V147" s="178" t="str">
        <f t="shared" si="29"/>
        <v>Paenibacillus pasadenensis</v>
      </c>
      <c r="W147" s="178" t="str">
        <f t="shared" si="30"/>
        <v>Paenibacillus pasadenensis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 t="s">
        <v>597</v>
      </c>
      <c r="G148" s="26" t="s">
        <v>118</v>
      </c>
      <c r="H148" s="26" t="s">
        <v>110</v>
      </c>
      <c r="I148" s="29">
        <v>42997</v>
      </c>
      <c r="J148" s="26" t="s">
        <v>574</v>
      </c>
      <c r="K148" s="26" t="s">
        <v>598</v>
      </c>
      <c r="L148" s="26" t="s">
        <v>574</v>
      </c>
      <c r="M148" s="26" t="s">
        <v>598</v>
      </c>
      <c r="N148" s="27">
        <v>2.2599999999999998</v>
      </c>
      <c r="O148" s="26" t="s">
        <v>574</v>
      </c>
      <c r="P148" s="26" t="s">
        <v>598</v>
      </c>
      <c r="Q148" s="27">
        <v>2.16</v>
      </c>
      <c r="R148" s="171" t="str">
        <f t="shared" si="25"/>
        <v>A</v>
      </c>
      <c r="S148" s="174">
        <f t="shared" si="26"/>
        <v>1</v>
      </c>
      <c r="T148" s="174">
        <f t="shared" si="27"/>
        <v>1</v>
      </c>
      <c r="U148" s="174">
        <f t="shared" si="28"/>
        <v>0</v>
      </c>
      <c r="V148" s="178" t="str">
        <f t="shared" si="29"/>
        <v>Paenibacillus validus</v>
      </c>
      <c r="W148" s="178" t="str">
        <f t="shared" si="30"/>
        <v>Paenibacillus validus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>
        <v>171012939</v>
      </c>
      <c r="G149" s="26" t="s">
        <v>118</v>
      </c>
      <c r="H149" s="26" t="s">
        <v>110</v>
      </c>
      <c r="I149" s="29">
        <v>43034</v>
      </c>
      <c r="J149" s="26" t="s">
        <v>599</v>
      </c>
      <c r="K149" s="26" t="s">
        <v>600</v>
      </c>
      <c r="L149" s="26" t="s">
        <v>599</v>
      </c>
      <c r="M149" s="26" t="s">
        <v>601</v>
      </c>
      <c r="N149" s="27">
        <v>2.31</v>
      </c>
      <c r="O149" s="26" t="s">
        <v>599</v>
      </c>
      <c r="P149" s="26" t="s">
        <v>602</v>
      </c>
      <c r="Q149" s="27">
        <v>2.2799999999999998</v>
      </c>
      <c r="R149" s="171" t="str">
        <f t="shared" si="25"/>
        <v>B</v>
      </c>
      <c r="S149" s="174">
        <f t="shared" si="26"/>
        <v>0</v>
      </c>
      <c r="T149" s="174">
        <f t="shared" si="27"/>
        <v>0</v>
      </c>
      <c r="U149" s="174">
        <f t="shared" si="28"/>
        <v>1</v>
      </c>
      <c r="V149" s="178" t="str">
        <f t="shared" si="29"/>
        <v>Clostridium budayi</v>
      </c>
      <c r="W149" s="178" t="str">
        <f t="shared" si="30"/>
        <v>Clostridium baratii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0</v>
      </c>
      <c r="E150" s="169">
        <f t="shared" si="35"/>
        <v>0</v>
      </c>
      <c r="F150" s="26" t="s">
        <v>603</v>
      </c>
      <c r="G150" s="26" t="s">
        <v>165</v>
      </c>
      <c r="H150" s="26" t="s">
        <v>110</v>
      </c>
      <c r="I150" s="29">
        <v>42178</v>
      </c>
      <c r="J150" s="26" t="s">
        <v>599</v>
      </c>
      <c r="K150" s="26" t="s">
        <v>604</v>
      </c>
      <c r="L150" s="26" t="s">
        <v>599</v>
      </c>
      <c r="M150" s="26" t="s">
        <v>604</v>
      </c>
      <c r="N150" s="27">
        <v>2.61</v>
      </c>
      <c r="O150" s="26" t="s">
        <v>599</v>
      </c>
      <c r="P150" s="26" t="s">
        <v>604</v>
      </c>
      <c r="Q150" s="27">
        <v>2.48</v>
      </c>
      <c r="R150" s="171" t="str">
        <f t="shared" si="25"/>
        <v>A</v>
      </c>
      <c r="S150" s="174">
        <f t="shared" si="26"/>
        <v>1</v>
      </c>
      <c r="T150" s="174">
        <f t="shared" si="27"/>
        <v>1</v>
      </c>
      <c r="U150" s="174">
        <f t="shared" si="28"/>
        <v>0</v>
      </c>
      <c r="V150" s="178" t="str">
        <f t="shared" si="29"/>
        <v>Clostridium butyricum</v>
      </c>
      <c r="W150" s="178" t="str">
        <f t="shared" si="30"/>
        <v>Clostridium butyricum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605</v>
      </c>
      <c r="G151" s="26" t="s">
        <v>584</v>
      </c>
      <c r="H151" s="26" t="s">
        <v>110</v>
      </c>
      <c r="I151" s="29">
        <v>43283</v>
      </c>
      <c r="J151" s="26" t="s">
        <v>599</v>
      </c>
      <c r="K151" s="26" t="s">
        <v>606</v>
      </c>
      <c r="L151" s="26" t="s">
        <v>599</v>
      </c>
      <c r="M151" s="26" t="s">
        <v>606</v>
      </c>
      <c r="N151" s="27">
        <v>2.13</v>
      </c>
      <c r="O151" s="26" t="s">
        <v>599</v>
      </c>
      <c r="P151" s="26" t="s">
        <v>606</v>
      </c>
      <c r="Q151" s="27">
        <v>2.0099999999999998</v>
      </c>
      <c r="R151" s="171" t="str">
        <f t="shared" si="25"/>
        <v>A</v>
      </c>
      <c r="S151" s="174">
        <f t="shared" si="26"/>
        <v>1</v>
      </c>
      <c r="T151" s="174">
        <f t="shared" si="27"/>
        <v>1</v>
      </c>
      <c r="U151" s="174">
        <f t="shared" si="28"/>
        <v>0</v>
      </c>
      <c r="V151" s="178" t="str">
        <f t="shared" si="29"/>
        <v>Clostridium chauvoei</v>
      </c>
      <c r="W151" s="178" t="str">
        <f t="shared" si="30"/>
        <v>Clostridium chauvoei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>
        <v>171002729</v>
      </c>
      <c r="G152" s="26" t="s">
        <v>118</v>
      </c>
      <c r="H152" s="26" t="s">
        <v>110</v>
      </c>
      <c r="I152" s="29">
        <v>42794</v>
      </c>
      <c r="J152" s="26" t="s">
        <v>599</v>
      </c>
      <c r="K152" s="26" t="s">
        <v>607</v>
      </c>
      <c r="L152" s="26" t="s">
        <v>599</v>
      </c>
      <c r="M152" s="26" t="s">
        <v>607</v>
      </c>
      <c r="N152" s="27">
        <v>2.5099999999999998</v>
      </c>
      <c r="O152" s="26" t="s">
        <v>599</v>
      </c>
      <c r="P152" s="26" t="s">
        <v>607</v>
      </c>
      <c r="Q152" s="27">
        <v>2.5</v>
      </c>
      <c r="R152" s="171" t="str">
        <f t="shared" si="25"/>
        <v>A</v>
      </c>
      <c r="S152" s="174">
        <f t="shared" si="26"/>
        <v>1</v>
      </c>
      <c r="T152" s="174">
        <f t="shared" si="27"/>
        <v>1</v>
      </c>
      <c r="U152" s="174">
        <f t="shared" si="28"/>
        <v>0</v>
      </c>
      <c r="V152" s="178" t="str">
        <f t="shared" si="29"/>
        <v>Clostridium cochlearium</v>
      </c>
      <c r="W152" s="178" t="str">
        <f t="shared" si="30"/>
        <v>Clostridium cochlearium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>
        <v>161011787</v>
      </c>
      <c r="G153" s="26" t="s">
        <v>118</v>
      </c>
      <c r="H153" s="26" t="s">
        <v>110</v>
      </c>
      <c r="I153" s="29">
        <v>42640</v>
      </c>
      <c r="J153" s="26" t="s">
        <v>599</v>
      </c>
      <c r="K153" s="26" t="s">
        <v>608</v>
      </c>
      <c r="L153" s="26" t="s">
        <v>599</v>
      </c>
      <c r="M153" s="26" t="s">
        <v>608</v>
      </c>
      <c r="N153" s="27">
        <v>2.29</v>
      </c>
      <c r="O153" s="26" t="s">
        <v>609</v>
      </c>
      <c r="P153" s="26" t="s">
        <v>610</v>
      </c>
      <c r="Q153" s="27">
        <v>1.42</v>
      </c>
      <c r="R153" s="171" t="str">
        <f t="shared" si="25"/>
        <v>A</v>
      </c>
      <c r="S153" s="174">
        <f t="shared" si="26"/>
        <v>1</v>
      </c>
      <c r="T153" s="174">
        <f t="shared" si="27"/>
        <v>1</v>
      </c>
      <c r="U153" s="174">
        <f t="shared" si="28"/>
        <v>0</v>
      </c>
      <c r="V153" s="178" t="str">
        <f t="shared" si="29"/>
        <v>Clostridium colicanis</v>
      </c>
      <c r="W153" s="178" t="str">
        <f t="shared" si="30"/>
        <v>Bifidobacterium boum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>
        <v>151010772</v>
      </c>
      <c r="G154" s="26" t="s">
        <v>118</v>
      </c>
      <c r="H154" s="26" t="s">
        <v>110</v>
      </c>
      <c r="I154" s="29">
        <v>42233</v>
      </c>
      <c r="J154" s="26" t="s">
        <v>599</v>
      </c>
      <c r="K154" s="26" t="s">
        <v>611</v>
      </c>
      <c r="L154" s="26" t="s">
        <v>599</v>
      </c>
      <c r="M154" s="26" t="s">
        <v>611</v>
      </c>
      <c r="N154" s="27">
        <v>2.0299999999999998</v>
      </c>
      <c r="O154" s="26" t="s">
        <v>599</v>
      </c>
      <c r="P154" s="26" t="s">
        <v>611</v>
      </c>
      <c r="Q154" s="27">
        <v>1.96</v>
      </c>
      <c r="R154" s="171" t="str">
        <f t="shared" si="25"/>
        <v>A</v>
      </c>
      <c r="S154" s="174">
        <f t="shared" si="26"/>
        <v>1</v>
      </c>
      <c r="T154" s="174">
        <f t="shared" si="27"/>
        <v>1</v>
      </c>
      <c r="U154" s="174">
        <f t="shared" si="28"/>
        <v>0</v>
      </c>
      <c r="V154" s="178" t="str">
        <f t="shared" si="29"/>
        <v>Clostridium novyi</v>
      </c>
      <c r="W154" s="178" t="str">
        <f t="shared" si="30"/>
        <v>Clostridium novyi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612</v>
      </c>
      <c r="G155" s="26" t="s">
        <v>118</v>
      </c>
      <c r="H155" s="26" t="s">
        <v>110</v>
      </c>
      <c r="I155" s="29">
        <v>42066</v>
      </c>
      <c r="J155" s="26" t="s">
        <v>599</v>
      </c>
      <c r="K155" s="26" t="s">
        <v>613</v>
      </c>
      <c r="L155" s="26" t="s">
        <v>599</v>
      </c>
      <c r="M155" s="26" t="s">
        <v>613</v>
      </c>
      <c r="N155" s="27">
        <v>2.44</v>
      </c>
      <c r="O155" s="26" t="s">
        <v>599</v>
      </c>
      <c r="P155" s="26" t="s">
        <v>613</v>
      </c>
      <c r="Q155" s="27">
        <v>2.2599999999999998</v>
      </c>
      <c r="R155" s="171" t="str">
        <f t="shared" si="25"/>
        <v>A</v>
      </c>
      <c r="S155" s="174">
        <f t="shared" si="26"/>
        <v>1</v>
      </c>
      <c r="T155" s="174">
        <f t="shared" si="27"/>
        <v>1</v>
      </c>
      <c r="U155" s="174">
        <f t="shared" si="28"/>
        <v>0</v>
      </c>
      <c r="V155" s="178" t="str">
        <f t="shared" si="29"/>
        <v>Clostridium septicum</v>
      </c>
      <c r="W155" s="178" t="str">
        <f t="shared" si="30"/>
        <v>Clostridium septicum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 t="s">
        <v>614</v>
      </c>
      <c r="G156" s="26" t="s">
        <v>165</v>
      </c>
      <c r="H156" s="26" t="s">
        <v>110</v>
      </c>
      <c r="I156" s="29">
        <v>42178</v>
      </c>
      <c r="J156" s="26" t="s">
        <v>599</v>
      </c>
      <c r="K156" s="26" t="s">
        <v>615</v>
      </c>
      <c r="L156" s="26" t="s">
        <v>599</v>
      </c>
      <c r="M156" s="26" t="s">
        <v>615</v>
      </c>
      <c r="N156" s="27">
        <v>2.34</v>
      </c>
      <c r="O156" s="26" t="s">
        <v>599</v>
      </c>
      <c r="P156" s="26" t="s">
        <v>615</v>
      </c>
      <c r="Q156" s="27">
        <v>2.21</v>
      </c>
      <c r="R156" s="171" t="str">
        <f t="shared" si="25"/>
        <v>A</v>
      </c>
      <c r="S156" s="174">
        <f t="shared" si="26"/>
        <v>1</v>
      </c>
      <c r="T156" s="174">
        <f t="shared" si="27"/>
        <v>1</v>
      </c>
      <c r="U156" s="174">
        <f t="shared" si="28"/>
        <v>0</v>
      </c>
      <c r="V156" s="178" t="str">
        <f t="shared" si="29"/>
        <v>Clostridium sporogenes</v>
      </c>
      <c r="W156" s="178" t="str">
        <f t="shared" si="30"/>
        <v>Clostridium sporogenes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0</v>
      </c>
      <c r="E157" s="169">
        <f t="shared" si="35"/>
        <v>0</v>
      </c>
      <c r="F157" s="26" t="s">
        <v>616</v>
      </c>
      <c r="G157" s="26" t="s">
        <v>118</v>
      </c>
      <c r="H157" s="26" t="s">
        <v>110</v>
      </c>
      <c r="I157" s="29">
        <v>41970</v>
      </c>
      <c r="J157" s="26" t="s">
        <v>599</v>
      </c>
      <c r="K157" s="26" t="s">
        <v>617</v>
      </c>
      <c r="L157" s="26" t="s">
        <v>599</v>
      </c>
      <c r="M157" s="26" t="s">
        <v>617</v>
      </c>
      <c r="N157" s="27">
        <v>2.44</v>
      </c>
      <c r="O157" s="26" t="s">
        <v>599</v>
      </c>
      <c r="P157" s="26" t="s">
        <v>617</v>
      </c>
      <c r="Q157" s="27">
        <v>2.2200000000000002</v>
      </c>
      <c r="R157" s="171" t="str">
        <f t="shared" si="25"/>
        <v>A</v>
      </c>
      <c r="S157" s="174">
        <f t="shared" si="26"/>
        <v>1</v>
      </c>
      <c r="T157" s="174">
        <f t="shared" si="27"/>
        <v>1</v>
      </c>
      <c r="U157" s="174">
        <f t="shared" si="28"/>
        <v>0</v>
      </c>
      <c r="V157" s="178" t="str">
        <f t="shared" si="29"/>
        <v>Clostridium tertium</v>
      </c>
      <c r="W157" s="178" t="str">
        <f t="shared" si="30"/>
        <v>Clostridium tertium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>
        <v>181005218</v>
      </c>
      <c r="G158" s="26" t="s">
        <v>118</v>
      </c>
      <c r="H158" s="26" t="s">
        <v>110</v>
      </c>
      <c r="I158" s="29">
        <v>43408</v>
      </c>
      <c r="J158" s="26" t="s">
        <v>599</v>
      </c>
      <c r="K158" s="26" t="s">
        <v>618</v>
      </c>
      <c r="L158" s="26" t="s">
        <v>599</v>
      </c>
      <c r="M158" s="26" t="s">
        <v>618</v>
      </c>
      <c r="N158" s="27">
        <v>2.23</v>
      </c>
      <c r="O158" s="26" t="s">
        <v>599</v>
      </c>
      <c r="P158" s="26" t="s">
        <v>618</v>
      </c>
      <c r="Q158" s="27">
        <v>2.16</v>
      </c>
      <c r="R158" s="171" t="str">
        <f t="shared" si="25"/>
        <v>A</v>
      </c>
      <c r="S158" s="174">
        <f t="shared" si="26"/>
        <v>1</v>
      </c>
      <c r="T158" s="174">
        <f t="shared" si="27"/>
        <v>1</v>
      </c>
      <c r="U158" s="174">
        <f t="shared" si="28"/>
        <v>0</v>
      </c>
      <c r="V158" s="178" t="str">
        <f t="shared" si="29"/>
        <v>Clostridium tetani</v>
      </c>
      <c r="W158" s="178" t="str">
        <f t="shared" si="30"/>
        <v>Clostridium tetani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>
        <v>151011769</v>
      </c>
      <c r="G159" s="26" t="s">
        <v>118</v>
      </c>
      <c r="H159" s="26" t="s">
        <v>110</v>
      </c>
      <c r="I159" s="29">
        <v>42251</v>
      </c>
      <c r="J159" s="26" t="s">
        <v>619</v>
      </c>
      <c r="K159" s="26" t="s">
        <v>620</v>
      </c>
      <c r="L159" s="26" t="s">
        <v>619</v>
      </c>
      <c r="M159" s="26" t="s">
        <v>620</v>
      </c>
      <c r="N159" s="27">
        <v>2.29</v>
      </c>
      <c r="O159" s="26" t="s">
        <v>619</v>
      </c>
      <c r="P159" s="26" t="s">
        <v>620</v>
      </c>
      <c r="Q159" s="27">
        <v>2.25</v>
      </c>
      <c r="R159" s="171" t="str">
        <f t="shared" si="25"/>
        <v>A</v>
      </c>
      <c r="S159" s="174">
        <f t="shared" si="26"/>
        <v>1</v>
      </c>
      <c r="T159" s="174">
        <f t="shared" si="27"/>
        <v>1</v>
      </c>
      <c r="U159" s="174">
        <f t="shared" si="28"/>
        <v>0</v>
      </c>
      <c r="V159" s="178" t="str">
        <f t="shared" si="29"/>
        <v>Hathewaya limosa</v>
      </c>
      <c r="W159" s="178" t="str">
        <f t="shared" si="30"/>
        <v>Hathewaya limosa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>
        <v>151006002</v>
      </c>
      <c r="G160" s="26" t="s">
        <v>118</v>
      </c>
      <c r="H160" s="26" t="s">
        <v>110</v>
      </c>
      <c r="I160" s="29">
        <v>42136</v>
      </c>
      <c r="J160" s="26" t="s">
        <v>621</v>
      </c>
      <c r="K160" s="26" t="s">
        <v>622</v>
      </c>
      <c r="L160" s="26" t="s">
        <v>621</v>
      </c>
      <c r="M160" s="26" t="s">
        <v>622</v>
      </c>
      <c r="N160" s="27">
        <v>2.3199999999999998</v>
      </c>
      <c r="O160" s="26" t="s">
        <v>621</v>
      </c>
      <c r="P160" s="26" t="s">
        <v>622</v>
      </c>
      <c r="Q160" s="27">
        <v>2.27</v>
      </c>
      <c r="R160" s="171" t="str">
        <f t="shared" si="25"/>
        <v>A</v>
      </c>
      <c r="S160" s="174">
        <f t="shared" si="26"/>
        <v>1</v>
      </c>
      <c r="T160" s="174">
        <f t="shared" si="27"/>
        <v>1</v>
      </c>
      <c r="U160" s="174">
        <f t="shared" si="28"/>
        <v>0</v>
      </c>
      <c r="V160" s="178" t="str">
        <f t="shared" si="29"/>
        <v>Paeniclostridium sordellii</v>
      </c>
      <c r="W160" s="178" t="str">
        <f t="shared" si="30"/>
        <v>Paeniclostridium sordellii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623</v>
      </c>
      <c r="G161" s="26" t="s">
        <v>165</v>
      </c>
      <c r="H161" s="26" t="s">
        <v>110</v>
      </c>
      <c r="I161" s="29">
        <v>42180</v>
      </c>
      <c r="J161" s="26" t="s">
        <v>624</v>
      </c>
      <c r="K161" s="26" t="s">
        <v>625</v>
      </c>
      <c r="L161" s="26" t="s">
        <v>624</v>
      </c>
      <c r="M161" s="26" t="s">
        <v>625</v>
      </c>
      <c r="N161" s="27">
        <v>2.02</v>
      </c>
      <c r="O161" s="26" t="s">
        <v>624</v>
      </c>
      <c r="P161" s="26" t="s">
        <v>625</v>
      </c>
      <c r="Q161" s="27">
        <v>1.92</v>
      </c>
      <c r="R161" s="171" t="str">
        <f t="shared" si="25"/>
        <v>A</v>
      </c>
      <c r="S161" s="174">
        <f t="shared" si="26"/>
        <v>1</v>
      </c>
      <c r="T161" s="174">
        <f t="shared" si="27"/>
        <v>1</v>
      </c>
      <c r="U161" s="174">
        <f t="shared" si="28"/>
        <v>0</v>
      </c>
      <c r="V161" s="178" t="str">
        <f t="shared" si="29"/>
        <v>Paraclostridium bifermentans</v>
      </c>
      <c r="W161" s="178" t="str">
        <f t="shared" si="30"/>
        <v>Paraclostridium bifermentans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>
        <v>151003106</v>
      </c>
      <c r="G162" s="26" t="s">
        <v>118</v>
      </c>
      <c r="H162" s="26" t="s">
        <v>110</v>
      </c>
      <c r="I162" s="29">
        <v>42079</v>
      </c>
      <c r="J162" s="26" t="s">
        <v>626</v>
      </c>
      <c r="K162" s="26" t="s">
        <v>627</v>
      </c>
      <c r="L162" s="26" t="s">
        <v>626</v>
      </c>
      <c r="M162" s="26" t="s">
        <v>627</v>
      </c>
      <c r="N162" s="27">
        <v>2.6</v>
      </c>
      <c r="O162" s="26" t="s">
        <v>626</v>
      </c>
      <c r="P162" s="26" t="s">
        <v>627</v>
      </c>
      <c r="Q162" s="27">
        <v>2.5299999999999998</v>
      </c>
      <c r="R162" s="171" t="str">
        <f t="shared" si="25"/>
        <v>A</v>
      </c>
      <c r="S162" s="174">
        <f t="shared" si="26"/>
        <v>1</v>
      </c>
      <c r="T162" s="174">
        <f t="shared" si="27"/>
        <v>1</v>
      </c>
      <c r="U162" s="174">
        <f t="shared" si="28"/>
        <v>0</v>
      </c>
      <c r="V162" s="178" t="str">
        <f t="shared" si="29"/>
        <v>Bacteroides finegoldii</v>
      </c>
      <c r="W162" s="178" t="str">
        <f t="shared" si="30"/>
        <v>Bacteroides finegoldii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>
        <v>141004228</v>
      </c>
      <c r="G163" s="26" t="s">
        <v>118</v>
      </c>
      <c r="H163" s="26" t="s">
        <v>110</v>
      </c>
      <c r="I163" s="29">
        <v>41737</v>
      </c>
      <c r="J163" s="26" t="s">
        <v>626</v>
      </c>
      <c r="K163" s="26" t="s">
        <v>628</v>
      </c>
      <c r="L163" s="26" t="s">
        <v>626</v>
      </c>
      <c r="M163" s="26" t="s">
        <v>628</v>
      </c>
      <c r="N163" s="27">
        <v>2.5299999999999998</v>
      </c>
      <c r="O163" s="26" t="s">
        <v>626</v>
      </c>
      <c r="P163" s="26" t="s">
        <v>628</v>
      </c>
      <c r="Q163" s="27">
        <v>2.42</v>
      </c>
      <c r="R163" s="171" t="str">
        <f t="shared" si="25"/>
        <v>A</v>
      </c>
      <c r="S163" s="174">
        <f t="shared" si="26"/>
        <v>1</v>
      </c>
      <c r="T163" s="174">
        <f t="shared" si="27"/>
        <v>1</v>
      </c>
      <c r="U163" s="174">
        <f t="shared" si="28"/>
        <v>0</v>
      </c>
      <c r="V163" s="178" t="str">
        <f t="shared" si="29"/>
        <v>Bacteroides fragilis</v>
      </c>
      <c r="W163" s="178" t="str">
        <f t="shared" si="30"/>
        <v>Bacteroides fragilis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>
        <v>181001478</v>
      </c>
      <c r="G164" s="26" t="s">
        <v>118</v>
      </c>
      <c r="H164" s="26" t="s">
        <v>110</v>
      </c>
      <c r="I164" s="29">
        <v>43222</v>
      </c>
      <c r="J164" s="26" t="s">
        <v>626</v>
      </c>
      <c r="K164" s="26" t="s">
        <v>192</v>
      </c>
      <c r="L164" s="26" t="s">
        <v>626</v>
      </c>
      <c r="M164" s="26" t="s">
        <v>192</v>
      </c>
      <c r="N164" s="27">
        <v>2.48</v>
      </c>
      <c r="O164" s="26" t="s">
        <v>626</v>
      </c>
      <c r="P164" s="26" t="s">
        <v>192</v>
      </c>
      <c r="Q164" s="27">
        <v>2.48</v>
      </c>
      <c r="R164" s="171" t="str">
        <f t="shared" si="25"/>
        <v>A</v>
      </c>
      <c r="S164" s="174">
        <f t="shared" si="26"/>
        <v>1</v>
      </c>
      <c r="T164" s="174">
        <f t="shared" si="27"/>
        <v>1</v>
      </c>
      <c r="U164" s="174">
        <f t="shared" si="28"/>
        <v>0</v>
      </c>
      <c r="V164" s="178" t="str">
        <f t="shared" si="29"/>
        <v>Bacteroides pyogenes</v>
      </c>
      <c r="W164" s="178" t="str">
        <f t="shared" si="30"/>
        <v>Bacteroides pyogenes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 t="s">
        <v>629</v>
      </c>
      <c r="G165" s="26" t="s">
        <v>118</v>
      </c>
      <c r="H165" s="26" t="s">
        <v>110</v>
      </c>
      <c r="I165" s="29">
        <v>42978</v>
      </c>
      <c r="J165" s="26" t="s">
        <v>630</v>
      </c>
      <c r="K165" s="26" t="s">
        <v>631</v>
      </c>
      <c r="L165" s="26" t="s">
        <v>630</v>
      </c>
      <c r="M165" s="26" t="s">
        <v>631</v>
      </c>
      <c r="N165" s="27">
        <v>2.52</v>
      </c>
      <c r="O165" s="26" t="s">
        <v>630</v>
      </c>
      <c r="P165" s="26" t="s">
        <v>631</v>
      </c>
      <c r="Q165" s="27">
        <v>2.4900000000000002</v>
      </c>
      <c r="R165" s="171" t="str">
        <f t="shared" si="25"/>
        <v>A</v>
      </c>
      <c r="S165" s="174">
        <f t="shared" si="26"/>
        <v>1</v>
      </c>
      <c r="T165" s="174">
        <f t="shared" si="27"/>
        <v>1</v>
      </c>
      <c r="U165" s="174">
        <f t="shared" si="28"/>
        <v>0</v>
      </c>
      <c r="V165" s="178" t="str">
        <f t="shared" si="29"/>
        <v>Prevotella heparinolytica</v>
      </c>
      <c r="W165" s="178" t="str">
        <f t="shared" si="30"/>
        <v>Prevotella heparinolytica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632</v>
      </c>
      <c r="G166" s="26" t="s">
        <v>118</v>
      </c>
      <c r="H166" s="26" t="s">
        <v>110</v>
      </c>
      <c r="I166" s="29">
        <v>43193</v>
      </c>
      <c r="J166" s="26" t="s">
        <v>633</v>
      </c>
      <c r="K166" s="26" t="s">
        <v>634</v>
      </c>
      <c r="L166" s="26" t="s">
        <v>633</v>
      </c>
      <c r="M166" s="26" t="s">
        <v>634</v>
      </c>
      <c r="N166" s="27">
        <v>1.94</v>
      </c>
      <c r="O166" s="26" t="s">
        <v>633</v>
      </c>
      <c r="P166" s="26" t="s">
        <v>634</v>
      </c>
      <c r="Q166" s="27">
        <v>1.9</v>
      </c>
      <c r="R166" s="171" t="str">
        <f t="shared" si="25"/>
        <v>B</v>
      </c>
      <c r="S166" s="174">
        <f t="shared" si="26"/>
        <v>0</v>
      </c>
      <c r="T166" s="174">
        <f t="shared" si="27"/>
        <v>0</v>
      </c>
      <c r="U166" s="174">
        <f t="shared" si="28"/>
        <v>1</v>
      </c>
      <c r="V166" s="178" t="str">
        <f t="shared" si="29"/>
        <v>Chryseobacterium gleum</v>
      </c>
      <c r="W166" s="178" t="str">
        <f t="shared" si="30"/>
        <v>Chryseobacterium gleum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635</v>
      </c>
      <c r="G167" s="26" t="s">
        <v>118</v>
      </c>
      <c r="H167" s="26" t="s">
        <v>110</v>
      </c>
      <c r="I167" s="29">
        <v>43028</v>
      </c>
      <c r="J167" s="26" t="s">
        <v>633</v>
      </c>
      <c r="K167" s="26" t="s">
        <v>636</v>
      </c>
      <c r="L167" s="26" t="s">
        <v>633</v>
      </c>
      <c r="M167" s="26" t="s">
        <v>637</v>
      </c>
      <c r="N167" s="27">
        <v>2.1</v>
      </c>
      <c r="O167" s="26" t="s">
        <v>633</v>
      </c>
      <c r="P167" s="26" t="s">
        <v>637</v>
      </c>
      <c r="Q167" s="27">
        <v>2.0699999999999998</v>
      </c>
      <c r="R167" s="171" t="str">
        <f t="shared" si="25"/>
        <v>A</v>
      </c>
      <c r="S167" s="174">
        <f t="shared" si="26"/>
        <v>0</v>
      </c>
      <c r="T167" s="174">
        <f t="shared" si="27"/>
        <v>0</v>
      </c>
      <c r="U167" s="174">
        <f t="shared" si="28"/>
        <v>1</v>
      </c>
      <c r="V167" s="178" t="str">
        <f t="shared" si="29"/>
        <v>Chryseobacterium tructae</v>
      </c>
      <c r="W167" s="178" t="str">
        <f t="shared" si="30"/>
        <v>Chryseobacterium tructae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>
        <v>171016830</v>
      </c>
      <c r="G168" s="26" t="s">
        <v>118</v>
      </c>
      <c r="H168" s="26" t="s">
        <v>110</v>
      </c>
      <c r="I168" s="29">
        <v>43082</v>
      </c>
      <c r="J168" s="26" t="s">
        <v>633</v>
      </c>
      <c r="K168" s="26" t="s">
        <v>636</v>
      </c>
      <c r="L168" s="26" t="s">
        <v>633</v>
      </c>
      <c r="M168" s="26" t="s">
        <v>637</v>
      </c>
      <c r="N168" s="27">
        <v>1.85</v>
      </c>
      <c r="O168" s="26" t="s">
        <v>633</v>
      </c>
      <c r="P168" s="26" t="s">
        <v>636</v>
      </c>
      <c r="Q168" s="27">
        <v>1.8</v>
      </c>
      <c r="R168" s="171" t="str">
        <f t="shared" si="25"/>
        <v>B</v>
      </c>
      <c r="S168" s="174">
        <f t="shared" si="26"/>
        <v>0</v>
      </c>
      <c r="T168" s="174">
        <f t="shared" si="27"/>
        <v>0</v>
      </c>
      <c r="U168" s="174">
        <f t="shared" si="28"/>
        <v>1</v>
      </c>
      <c r="V168" s="178" t="str">
        <f t="shared" si="29"/>
        <v>Chryseobacterium tructae</v>
      </c>
      <c r="W168" s="178" t="str">
        <f t="shared" si="30"/>
        <v>Chryseobacterium indologenes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0</v>
      </c>
      <c r="E169" s="169">
        <f t="shared" si="35"/>
        <v>0</v>
      </c>
      <c r="F169" s="26" t="s">
        <v>638</v>
      </c>
      <c r="G169" s="26" t="s">
        <v>639</v>
      </c>
      <c r="H169" s="26" t="s">
        <v>110</v>
      </c>
      <c r="I169" s="29">
        <v>41887</v>
      </c>
      <c r="J169" s="26" t="s">
        <v>640</v>
      </c>
      <c r="K169" s="26" t="s">
        <v>641</v>
      </c>
      <c r="L169" s="26" t="s">
        <v>640</v>
      </c>
      <c r="M169" s="26" t="s">
        <v>641</v>
      </c>
      <c r="N169" s="27">
        <v>2.48</v>
      </c>
      <c r="O169" s="26" t="s">
        <v>640</v>
      </c>
      <c r="P169" s="26" t="s">
        <v>641</v>
      </c>
      <c r="Q169" s="27">
        <v>2.41</v>
      </c>
      <c r="R169" s="171" t="str">
        <f t="shared" si="25"/>
        <v>A</v>
      </c>
      <c r="S169" s="174">
        <f t="shared" si="26"/>
        <v>1</v>
      </c>
      <c r="T169" s="174">
        <f t="shared" si="27"/>
        <v>1</v>
      </c>
      <c r="U169" s="174">
        <f t="shared" si="28"/>
        <v>0</v>
      </c>
      <c r="V169" s="178" t="str">
        <f t="shared" si="29"/>
        <v>Fusobacterium necrophorum</v>
      </c>
      <c r="W169" s="178" t="str">
        <f t="shared" si="30"/>
        <v>Fusobacterium necrophorum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>
        <v>151003133</v>
      </c>
      <c r="G170" s="26" t="s">
        <v>118</v>
      </c>
      <c r="H170" s="26" t="s">
        <v>110</v>
      </c>
      <c r="I170" s="29">
        <v>42080</v>
      </c>
      <c r="J170" s="26" t="s">
        <v>640</v>
      </c>
      <c r="K170" s="26" t="s">
        <v>642</v>
      </c>
      <c r="L170" s="26" t="s">
        <v>640</v>
      </c>
      <c r="M170" s="26" t="s">
        <v>642</v>
      </c>
      <c r="N170" s="27">
        <v>2.09</v>
      </c>
      <c r="O170" s="26" t="s">
        <v>640</v>
      </c>
      <c r="P170" s="26" t="s">
        <v>642</v>
      </c>
      <c r="Q170" s="27">
        <v>2.04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Fusobacterium varium</v>
      </c>
      <c r="W170" s="178" t="str">
        <f t="shared" si="30"/>
        <v>Fusobacterium varium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>
        <v>181003400</v>
      </c>
      <c r="G171" s="26" t="s">
        <v>118</v>
      </c>
      <c r="H171" s="26" t="s">
        <v>110</v>
      </c>
      <c r="I171" s="29">
        <v>43178</v>
      </c>
      <c r="J171" s="26" t="s">
        <v>643</v>
      </c>
      <c r="K171" s="26" t="s">
        <v>644</v>
      </c>
      <c r="L171" s="26" t="s">
        <v>643</v>
      </c>
      <c r="M171" s="26" t="s">
        <v>644</v>
      </c>
      <c r="N171" s="27">
        <v>2.5499999999999998</v>
      </c>
      <c r="O171" s="26" t="s">
        <v>645</v>
      </c>
      <c r="P171" s="26" t="s">
        <v>646</v>
      </c>
      <c r="Q171" s="27">
        <v>2.54</v>
      </c>
      <c r="R171" s="171" t="str">
        <f t="shared" si="25"/>
        <v>C</v>
      </c>
      <c r="S171" s="174">
        <f t="shared" si="26"/>
        <v>0</v>
      </c>
      <c r="T171" s="174">
        <f t="shared" si="27"/>
        <v>0</v>
      </c>
      <c r="U171" s="174">
        <f t="shared" si="28"/>
        <v>1</v>
      </c>
      <c r="V171" s="178" t="str">
        <f t="shared" si="29"/>
        <v>Ochrobactrum intermedium</v>
      </c>
      <c r="W171" s="178" t="str">
        <f t="shared" si="30"/>
        <v>Brucella intermedia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0</v>
      </c>
      <c r="E172" s="169">
        <f t="shared" si="35"/>
        <v>0</v>
      </c>
      <c r="F172" s="26" t="s">
        <v>647</v>
      </c>
      <c r="G172" s="26" t="s">
        <v>118</v>
      </c>
      <c r="H172" s="26" t="s">
        <v>110</v>
      </c>
      <c r="I172" s="29">
        <v>42795</v>
      </c>
      <c r="J172" s="26" t="s">
        <v>643</v>
      </c>
      <c r="K172" s="26" t="s">
        <v>258</v>
      </c>
      <c r="L172" s="26" t="s">
        <v>643</v>
      </c>
      <c r="M172" s="26" t="s">
        <v>648</v>
      </c>
      <c r="N172" s="27">
        <v>2.46</v>
      </c>
      <c r="O172" s="26" t="s">
        <v>643</v>
      </c>
      <c r="P172" s="26" t="s">
        <v>648</v>
      </c>
      <c r="Q172" s="27">
        <v>2.41</v>
      </c>
      <c r="R172" s="171" t="str">
        <f t="shared" si="25"/>
        <v>A</v>
      </c>
      <c r="S172" s="174">
        <f t="shared" si="26"/>
        <v>0</v>
      </c>
      <c r="T172" s="174">
        <f t="shared" si="27"/>
        <v>0</v>
      </c>
      <c r="U172" s="174">
        <f t="shared" si="28"/>
        <v>1</v>
      </c>
      <c r="V172" s="178" t="str">
        <f t="shared" si="29"/>
        <v>Ochrobactrum anthropi</v>
      </c>
      <c r="W172" s="178" t="str">
        <f t="shared" si="30"/>
        <v>Ochrobactrum anthropi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649</v>
      </c>
      <c r="G173" s="26" t="s">
        <v>650</v>
      </c>
      <c r="H173" s="26" t="s">
        <v>110</v>
      </c>
      <c r="I173" s="29">
        <v>42892</v>
      </c>
      <c r="J173" s="26" t="s">
        <v>643</v>
      </c>
      <c r="K173" s="26" t="s">
        <v>258</v>
      </c>
      <c r="L173" s="26" t="s">
        <v>643</v>
      </c>
      <c r="M173" s="26" t="s">
        <v>644</v>
      </c>
      <c r="N173" s="27">
        <v>1.78</v>
      </c>
      <c r="O173" s="26" t="s">
        <v>643</v>
      </c>
      <c r="P173" s="26" t="s">
        <v>648</v>
      </c>
      <c r="Q173" s="27">
        <v>1.68</v>
      </c>
      <c r="R173" s="171" t="str">
        <f t="shared" si="25"/>
        <v>B</v>
      </c>
      <c r="S173" s="174">
        <f t="shared" si="26"/>
        <v>0</v>
      </c>
      <c r="T173" s="174">
        <f t="shared" si="27"/>
        <v>0</v>
      </c>
      <c r="U173" s="174">
        <f t="shared" si="28"/>
        <v>1</v>
      </c>
      <c r="V173" s="178" t="str">
        <f t="shared" si="29"/>
        <v>Ochrobactrum intermedium</v>
      </c>
      <c r="W173" s="178" t="str">
        <f t="shared" si="30"/>
        <v>Ochrobactrum anthropi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 t="s">
        <v>651</v>
      </c>
      <c r="G174" s="26" t="s">
        <v>118</v>
      </c>
      <c r="H174" s="26" t="s">
        <v>110</v>
      </c>
      <c r="I174" s="29">
        <v>43012</v>
      </c>
      <c r="J174" s="26" t="s">
        <v>643</v>
      </c>
      <c r="K174" s="26" t="s">
        <v>258</v>
      </c>
      <c r="L174" s="26" t="s">
        <v>643</v>
      </c>
      <c r="M174" s="26" t="s">
        <v>652</v>
      </c>
      <c r="N174" s="27">
        <v>1.78</v>
      </c>
      <c r="O174" s="26" t="s">
        <v>643</v>
      </c>
      <c r="P174" s="26" t="s">
        <v>644</v>
      </c>
      <c r="Q174" s="27">
        <v>1.65</v>
      </c>
      <c r="R174" s="171" t="str">
        <f t="shared" si="25"/>
        <v>B</v>
      </c>
      <c r="S174" s="174">
        <f t="shared" si="26"/>
        <v>0</v>
      </c>
      <c r="T174" s="174">
        <f t="shared" si="27"/>
        <v>0</v>
      </c>
      <c r="U174" s="174">
        <f t="shared" si="28"/>
        <v>1</v>
      </c>
      <c r="V174" s="178" t="str">
        <f t="shared" si="29"/>
        <v>Ochrobactrum tritici</v>
      </c>
      <c r="W174" s="178" t="str">
        <f t="shared" si="30"/>
        <v>Ochrobactrum intermedium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653</v>
      </c>
      <c r="G175" s="26" t="s">
        <v>165</v>
      </c>
      <c r="H175" s="26" t="s">
        <v>110</v>
      </c>
      <c r="I175" s="29">
        <v>42410</v>
      </c>
      <c r="J175" s="26" t="s">
        <v>654</v>
      </c>
      <c r="K175" s="26" t="s">
        <v>655</v>
      </c>
      <c r="L175" s="26" t="s">
        <v>654</v>
      </c>
      <c r="M175" s="26" t="s">
        <v>655</v>
      </c>
      <c r="N175" s="27">
        <v>2.3199999999999998</v>
      </c>
      <c r="O175" s="26" t="s">
        <v>654</v>
      </c>
      <c r="P175" s="26" t="s">
        <v>655</v>
      </c>
      <c r="Q175" s="27">
        <v>2.29</v>
      </c>
      <c r="R175" s="171" t="str">
        <f t="shared" si="25"/>
        <v>A</v>
      </c>
      <c r="S175" s="174">
        <f t="shared" si="26"/>
        <v>1</v>
      </c>
      <c r="T175" s="174">
        <f t="shared" si="27"/>
        <v>1</v>
      </c>
      <c r="U175" s="174">
        <f t="shared" si="28"/>
        <v>0</v>
      </c>
      <c r="V175" s="178" t="str">
        <f t="shared" si="29"/>
        <v>Escherichia coli</v>
      </c>
      <c r="W175" s="178" t="str">
        <f t="shared" si="30"/>
        <v>Escherichia coli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0</v>
      </c>
      <c r="E176" s="169">
        <f t="shared" si="35"/>
        <v>0</v>
      </c>
      <c r="F176" s="26">
        <v>171012375</v>
      </c>
      <c r="G176" s="26" t="s">
        <v>118</v>
      </c>
      <c r="H176" s="26" t="s">
        <v>110</v>
      </c>
      <c r="I176" s="29">
        <v>42992</v>
      </c>
      <c r="J176" s="26" t="s">
        <v>656</v>
      </c>
      <c r="K176" s="26" t="s">
        <v>657</v>
      </c>
      <c r="L176" s="26" t="s">
        <v>656</v>
      </c>
      <c r="M176" s="26" t="s">
        <v>657</v>
      </c>
      <c r="N176" s="27">
        <v>2.4</v>
      </c>
      <c r="O176" s="26" t="s">
        <v>656</v>
      </c>
      <c r="P176" s="26" t="s">
        <v>657</v>
      </c>
      <c r="Q176" s="27">
        <v>2.37</v>
      </c>
      <c r="R176" s="171" t="str">
        <f t="shared" si="25"/>
        <v>A</v>
      </c>
      <c r="S176" s="174">
        <f t="shared" si="26"/>
        <v>1</v>
      </c>
      <c r="T176" s="174">
        <f t="shared" si="27"/>
        <v>1</v>
      </c>
      <c r="U176" s="174">
        <f t="shared" si="28"/>
        <v>0</v>
      </c>
      <c r="V176" s="178" t="str">
        <f t="shared" si="29"/>
        <v>Klebsiella oxytoca</v>
      </c>
      <c r="W176" s="178" t="str">
        <f t="shared" si="30"/>
        <v>Klebsiella oxytoca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0</v>
      </c>
      <c r="E177" s="169">
        <f t="shared" si="35"/>
        <v>0</v>
      </c>
      <c r="F177" s="26">
        <v>171011727</v>
      </c>
      <c r="G177" s="26" t="s">
        <v>118</v>
      </c>
      <c r="H177" s="26" t="s">
        <v>110</v>
      </c>
      <c r="I177" s="29">
        <v>42978</v>
      </c>
      <c r="J177" s="26" t="s">
        <v>656</v>
      </c>
      <c r="K177" s="26" t="s">
        <v>658</v>
      </c>
      <c r="L177" s="26" t="s">
        <v>656</v>
      </c>
      <c r="M177" s="26" t="s">
        <v>658</v>
      </c>
      <c r="N177" s="27">
        <v>2.12</v>
      </c>
      <c r="O177" s="26" t="s">
        <v>656</v>
      </c>
      <c r="P177" s="26" t="s">
        <v>658</v>
      </c>
      <c r="Q177" s="27">
        <v>2.08</v>
      </c>
      <c r="R177" s="171" t="str">
        <f t="shared" si="25"/>
        <v>A</v>
      </c>
      <c r="S177" s="174">
        <f t="shared" si="26"/>
        <v>1</v>
      </c>
      <c r="T177" s="174">
        <f t="shared" si="27"/>
        <v>1</v>
      </c>
      <c r="U177" s="174">
        <f t="shared" si="28"/>
        <v>0</v>
      </c>
      <c r="V177" s="178" t="str">
        <f t="shared" si="29"/>
        <v>Klebsiella variicola</v>
      </c>
      <c r="W177" s="178" t="str">
        <f t="shared" si="30"/>
        <v>Klebsiella variicola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1</v>
      </c>
      <c r="E178" s="169">
        <f t="shared" si="35"/>
        <v>1</v>
      </c>
      <c r="F178" s="26" t="s">
        <v>659</v>
      </c>
      <c r="G178" s="26" t="s">
        <v>124</v>
      </c>
      <c r="H178" s="26" t="s">
        <v>110</v>
      </c>
      <c r="I178" s="29">
        <v>41479</v>
      </c>
      <c r="J178" s="26" t="s">
        <v>660</v>
      </c>
      <c r="K178" s="26" t="s">
        <v>661</v>
      </c>
      <c r="L178" s="26" t="s">
        <v>660</v>
      </c>
      <c r="M178" s="26" t="s">
        <v>661</v>
      </c>
      <c r="N178" s="27">
        <v>2.08</v>
      </c>
      <c r="O178" s="26" t="s">
        <v>660</v>
      </c>
      <c r="P178" s="26" t="s">
        <v>661</v>
      </c>
      <c r="Q178" s="27">
        <v>2.0299999999999998</v>
      </c>
      <c r="R178" s="171" t="str">
        <f t="shared" si="25"/>
        <v>A</v>
      </c>
      <c r="S178" s="174">
        <f t="shared" si="26"/>
        <v>1</v>
      </c>
      <c r="T178" s="174">
        <f t="shared" si="27"/>
        <v>1</v>
      </c>
      <c r="U178" s="174">
        <f t="shared" si="28"/>
        <v>0</v>
      </c>
      <c r="V178" s="178" t="str">
        <f t="shared" si="29"/>
        <v>Basfia succiniciproducens</v>
      </c>
      <c r="W178" s="178" t="str">
        <f t="shared" si="30"/>
        <v>Basfia succiniciproducens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662</v>
      </c>
      <c r="G179" s="26" t="s">
        <v>118</v>
      </c>
      <c r="H179" s="26" t="s">
        <v>110</v>
      </c>
      <c r="I179" s="29">
        <v>43444</v>
      </c>
      <c r="J179" s="26" t="s">
        <v>220</v>
      </c>
      <c r="K179" s="26" t="s">
        <v>663</v>
      </c>
      <c r="L179" s="26" t="s">
        <v>220</v>
      </c>
      <c r="M179" s="26" t="s">
        <v>663</v>
      </c>
      <c r="N179" s="27">
        <v>2.44</v>
      </c>
      <c r="O179" s="26" t="s">
        <v>220</v>
      </c>
      <c r="P179" s="26" t="s">
        <v>663</v>
      </c>
      <c r="Q179" s="27">
        <v>2.35</v>
      </c>
      <c r="R179" s="171" t="str">
        <f t="shared" si="25"/>
        <v>A</v>
      </c>
      <c r="S179" s="174">
        <f t="shared" si="26"/>
        <v>1</v>
      </c>
      <c r="T179" s="174">
        <f t="shared" si="27"/>
        <v>1</v>
      </c>
      <c r="U179" s="174">
        <f t="shared" si="28"/>
        <v>0</v>
      </c>
      <c r="V179" s="178" t="str">
        <f t="shared" si="29"/>
        <v>Pseudomonas alcaligenes</v>
      </c>
      <c r="W179" s="178" t="str">
        <f t="shared" si="30"/>
        <v>Pseudomonas alcaligenes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>
        <v>171011707</v>
      </c>
      <c r="G180" s="26" t="s">
        <v>118</v>
      </c>
      <c r="H180" s="26" t="s">
        <v>110</v>
      </c>
      <c r="I180" s="29">
        <v>42978</v>
      </c>
      <c r="J180" s="26" t="s">
        <v>220</v>
      </c>
      <c r="K180" s="26" t="s">
        <v>664</v>
      </c>
      <c r="L180" s="26" t="s">
        <v>220</v>
      </c>
      <c r="M180" s="26" t="s">
        <v>664</v>
      </c>
      <c r="N180" s="27">
        <v>2.02</v>
      </c>
      <c r="O180" s="26" t="s">
        <v>220</v>
      </c>
      <c r="P180" s="26" t="s">
        <v>665</v>
      </c>
      <c r="Q180" s="27">
        <v>1.95</v>
      </c>
      <c r="R180" s="171" t="str">
        <f t="shared" si="25"/>
        <v>A</v>
      </c>
      <c r="S180" s="174">
        <f t="shared" si="26"/>
        <v>1</v>
      </c>
      <c r="T180" s="174">
        <f t="shared" si="27"/>
        <v>1</v>
      </c>
      <c r="U180" s="174">
        <f t="shared" si="28"/>
        <v>0</v>
      </c>
      <c r="V180" s="178" t="str">
        <f t="shared" si="29"/>
        <v>Pseudomonas anguilliseptica</v>
      </c>
      <c r="W180" s="178" t="str">
        <f t="shared" si="30"/>
        <v>Pseudomonas borbori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666</v>
      </c>
      <c r="G181" s="26" t="s">
        <v>118</v>
      </c>
      <c r="H181" s="26" t="s">
        <v>110</v>
      </c>
      <c r="I181" s="29">
        <v>43171</v>
      </c>
      <c r="J181" s="26" t="s">
        <v>220</v>
      </c>
      <c r="K181" s="26" t="s">
        <v>667</v>
      </c>
      <c r="L181" s="26" t="s">
        <v>220</v>
      </c>
      <c r="M181" s="26" t="s">
        <v>667</v>
      </c>
      <c r="N181" s="27">
        <v>2.14</v>
      </c>
      <c r="O181" s="26" t="s">
        <v>220</v>
      </c>
      <c r="P181" s="26" t="s">
        <v>668</v>
      </c>
      <c r="Q181" s="27">
        <v>1.84</v>
      </c>
      <c r="R181" s="171" t="str">
        <f t="shared" si="25"/>
        <v>A</v>
      </c>
      <c r="S181" s="174">
        <f t="shared" si="26"/>
        <v>1</v>
      </c>
      <c r="T181" s="174">
        <f t="shared" si="27"/>
        <v>1</v>
      </c>
      <c r="U181" s="174">
        <f t="shared" si="28"/>
        <v>0</v>
      </c>
      <c r="V181" s="178" t="str">
        <f t="shared" si="29"/>
        <v>Pseudomonas brenneri</v>
      </c>
      <c r="W181" s="178" t="str">
        <f t="shared" si="30"/>
        <v>Pseudomonas veronii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>
        <v>181017934</v>
      </c>
      <c r="G182" s="26" t="s">
        <v>118</v>
      </c>
      <c r="H182" s="26" t="s">
        <v>110</v>
      </c>
      <c r="I182" s="29">
        <v>43446</v>
      </c>
      <c r="J182" s="26" t="s">
        <v>220</v>
      </c>
      <c r="K182" s="26" t="s">
        <v>669</v>
      </c>
      <c r="L182" s="26" t="s">
        <v>220</v>
      </c>
      <c r="M182" s="26" t="s">
        <v>669</v>
      </c>
      <c r="N182" s="27">
        <v>2.29</v>
      </c>
      <c r="O182" s="26" t="s">
        <v>220</v>
      </c>
      <c r="P182" s="26" t="s">
        <v>669</v>
      </c>
      <c r="Q182" s="27">
        <v>1.9</v>
      </c>
      <c r="R182" s="171" t="str">
        <f t="shared" si="25"/>
        <v>A</v>
      </c>
      <c r="S182" s="174">
        <f t="shared" si="26"/>
        <v>1</v>
      </c>
      <c r="T182" s="174">
        <f t="shared" si="27"/>
        <v>1</v>
      </c>
      <c r="U182" s="174">
        <f t="shared" si="28"/>
        <v>0</v>
      </c>
      <c r="V182" s="178" t="str">
        <f t="shared" si="29"/>
        <v>Pseudomonas fulva</v>
      </c>
      <c r="W182" s="178" t="str">
        <f t="shared" si="30"/>
        <v>Pseudomonas fulva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0</v>
      </c>
      <c r="E183" s="169">
        <f t="shared" si="35"/>
        <v>0</v>
      </c>
      <c r="F183" s="26">
        <v>181003531</v>
      </c>
      <c r="G183" s="26" t="s">
        <v>118</v>
      </c>
      <c r="H183" s="26" t="s">
        <v>110</v>
      </c>
      <c r="I183" s="29">
        <v>43171</v>
      </c>
      <c r="J183" s="26" t="s">
        <v>220</v>
      </c>
      <c r="K183" s="26" t="s">
        <v>670</v>
      </c>
      <c r="L183" s="26" t="s">
        <v>220</v>
      </c>
      <c r="M183" s="26" t="s">
        <v>670</v>
      </c>
      <c r="N183" s="27">
        <v>2.2599999999999998</v>
      </c>
      <c r="O183" s="26" t="s">
        <v>220</v>
      </c>
      <c r="P183" s="26" t="s">
        <v>671</v>
      </c>
      <c r="Q183" s="27">
        <v>1.89</v>
      </c>
      <c r="R183" s="171" t="str">
        <f t="shared" si="25"/>
        <v>A</v>
      </c>
      <c r="S183" s="174">
        <f t="shared" si="26"/>
        <v>1</v>
      </c>
      <c r="T183" s="174">
        <f t="shared" si="27"/>
        <v>1</v>
      </c>
      <c r="U183" s="174">
        <f t="shared" si="28"/>
        <v>0</v>
      </c>
      <c r="V183" s="178" t="str">
        <f t="shared" si="29"/>
        <v>Pseudomonas koreensis</v>
      </c>
      <c r="W183" s="178" t="str">
        <f t="shared" si="30"/>
        <v>Pseudomonas corrugata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0</v>
      </c>
      <c r="E184" s="169">
        <f t="shared" si="35"/>
        <v>0</v>
      </c>
      <c r="F184" s="26">
        <v>181012674</v>
      </c>
      <c r="G184" s="26" t="s">
        <v>118</v>
      </c>
      <c r="H184" s="26" t="s">
        <v>110</v>
      </c>
      <c r="I184" s="29">
        <v>43342</v>
      </c>
      <c r="J184" s="26" t="s">
        <v>220</v>
      </c>
      <c r="K184" s="26" t="s">
        <v>672</v>
      </c>
      <c r="L184" s="26" t="s">
        <v>220</v>
      </c>
      <c r="M184" s="26" t="s">
        <v>672</v>
      </c>
      <c r="N184" s="27">
        <v>2.0099999999999998</v>
      </c>
      <c r="O184" s="26" t="s">
        <v>220</v>
      </c>
      <c r="P184" s="26" t="s">
        <v>673</v>
      </c>
      <c r="Q184" s="27">
        <v>1.92</v>
      </c>
      <c r="R184" s="171" t="str">
        <f t="shared" si="25"/>
        <v>A</v>
      </c>
      <c r="S184" s="174">
        <f t="shared" si="26"/>
        <v>1</v>
      </c>
      <c r="T184" s="174">
        <f t="shared" si="27"/>
        <v>1</v>
      </c>
      <c r="U184" s="174">
        <f t="shared" si="28"/>
        <v>0</v>
      </c>
      <c r="V184" s="178" t="str">
        <f t="shared" si="29"/>
        <v>Pseudomonas monteilii</v>
      </c>
      <c r="W184" s="178" t="str">
        <f t="shared" si="30"/>
        <v>Pseudomonas putida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0</v>
      </c>
      <c r="E185" s="169">
        <f t="shared" si="35"/>
        <v>0</v>
      </c>
      <c r="F185" s="26" t="s">
        <v>674</v>
      </c>
      <c r="G185" s="26" t="s">
        <v>118</v>
      </c>
      <c r="H185" s="26" t="s">
        <v>110</v>
      </c>
      <c r="I185" s="29">
        <v>42978</v>
      </c>
      <c r="J185" s="26" t="s">
        <v>220</v>
      </c>
      <c r="K185" s="26" t="s">
        <v>675</v>
      </c>
      <c r="L185" s="26" t="s">
        <v>220</v>
      </c>
      <c r="M185" s="26" t="s">
        <v>675</v>
      </c>
      <c r="N185" s="27">
        <v>2.0699999999999998</v>
      </c>
      <c r="O185" s="26" t="s">
        <v>220</v>
      </c>
      <c r="P185" s="26" t="s">
        <v>675</v>
      </c>
      <c r="Q185" s="27">
        <v>1.97</v>
      </c>
      <c r="R185" s="171" t="str">
        <f t="shared" si="25"/>
        <v>A</v>
      </c>
      <c r="S185" s="174">
        <f t="shared" si="26"/>
        <v>1</v>
      </c>
      <c r="T185" s="174">
        <f t="shared" si="27"/>
        <v>1</v>
      </c>
      <c r="U185" s="174">
        <f t="shared" si="28"/>
        <v>0</v>
      </c>
      <c r="V185" s="178" t="str">
        <f t="shared" si="29"/>
        <v>Pseudomonas nitroreducens</v>
      </c>
      <c r="W185" s="178" t="str">
        <f t="shared" si="30"/>
        <v>Pseudomonas nitroreducens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0</v>
      </c>
      <c r="E186" s="169">
        <f t="shared" si="35"/>
        <v>0</v>
      </c>
      <c r="F186" s="26">
        <v>171014178</v>
      </c>
      <c r="G186" s="26" t="s">
        <v>118</v>
      </c>
      <c r="H186" s="26" t="s">
        <v>110</v>
      </c>
      <c r="I186" s="29">
        <v>43028</v>
      </c>
      <c r="J186" s="26" t="s">
        <v>220</v>
      </c>
      <c r="K186" s="26" t="s">
        <v>676</v>
      </c>
      <c r="L186" s="26" t="s">
        <v>220</v>
      </c>
      <c r="M186" s="26" t="s">
        <v>676</v>
      </c>
      <c r="N186" s="27">
        <v>2.12</v>
      </c>
      <c r="O186" s="26" t="s">
        <v>220</v>
      </c>
      <c r="P186" s="26" t="s">
        <v>676</v>
      </c>
      <c r="Q186" s="27">
        <v>2.09</v>
      </c>
      <c r="R186" s="171" t="str">
        <f t="shared" si="25"/>
        <v>A</v>
      </c>
      <c r="S186" s="174">
        <f t="shared" si="26"/>
        <v>1</v>
      </c>
      <c r="T186" s="174">
        <f t="shared" si="27"/>
        <v>1</v>
      </c>
      <c r="U186" s="174">
        <f t="shared" si="28"/>
        <v>0</v>
      </c>
      <c r="V186" s="178" t="str">
        <f t="shared" si="29"/>
        <v>Pseudomonas oryzihabitans</v>
      </c>
      <c r="W186" s="178" t="str">
        <f t="shared" si="30"/>
        <v>Pseudomonas oryzihabitans</v>
      </c>
      <c r="X186" s="174">
        <f t="shared" si="31"/>
        <v>0</v>
      </c>
      <c r="Y186" s="174">
        <f t="shared" si="32"/>
        <v>0</v>
      </c>
      <c r="Z186" s="174">
        <f t="shared" si="33"/>
        <v>0</v>
      </c>
      <c r="AA186" s="174">
        <f t="shared" si="34"/>
        <v>0</v>
      </c>
    </row>
    <row r="187" spans="4:27" ht="15" customHeight="1" x14ac:dyDescent="0.25">
      <c r="D187" s="176">
        <v>0</v>
      </c>
      <c r="E187" s="169">
        <f t="shared" si="35"/>
        <v>0</v>
      </c>
      <c r="F187" s="26" t="s">
        <v>677</v>
      </c>
      <c r="G187" s="26" t="s">
        <v>118</v>
      </c>
      <c r="H187" s="26" t="s">
        <v>110</v>
      </c>
      <c r="I187" s="29">
        <v>42978</v>
      </c>
      <c r="J187" s="26" t="s">
        <v>220</v>
      </c>
      <c r="K187" s="26" t="s">
        <v>673</v>
      </c>
      <c r="L187" s="26" t="s">
        <v>220</v>
      </c>
      <c r="M187" s="26" t="s">
        <v>673</v>
      </c>
      <c r="N187" s="27">
        <v>2.4900000000000002</v>
      </c>
      <c r="O187" s="26" t="s">
        <v>220</v>
      </c>
      <c r="P187" s="26" t="s">
        <v>673</v>
      </c>
      <c r="Q187" s="27">
        <v>2.31</v>
      </c>
      <c r="R187" s="171" t="str">
        <f t="shared" si="25"/>
        <v>A</v>
      </c>
      <c r="S187" s="174">
        <f t="shared" si="26"/>
        <v>1</v>
      </c>
      <c r="T187" s="174">
        <f t="shared" si="27"/>
        <v>1</v>
      </c>
      <c r="U187" s="174">
        <f t="shared" si="28"/>
        <v>0</v>
      </c>
      <c r="V187" s="178" t="str">
        <f t="shared" si="29"/>
        <v>Pseudomonas putida</v>
      </c>
      <c r="W187" s="178" t="str">
        <f t="shared" si="30"/>
        <v>Pseudomonas putida</v>
      </c>
      <c r="X187" s="174">
        <f t="shared" si="31"/>
        <v>0</v>
      </c>
      <c r="Y187" s="174">
        <f t="shared" si="32"/>
        <v>0</v>
      </c>
      <c r="Z187" s="174">
        <f t="shared" si="33"/>
        <v>0</v>
      </c>
      <c r="AA187" s="174">
        <f t="shared" si="34"/>
        <v>0</v>
      </c>
    </row>
    <row r="188" spans="4:27" ht="15" customHeight="1" x14ac:dyDescent="0.25">
      <c r="D188" s="176">
        <v>0</v>
      </c>
      <c r="E188" s="169">
        <f t="shared" si="35"/>
        <v>0</v>
      </c>
      <c r="F188" s="26">
        <v>181017452</v>
      </c>
      <c r="G188" s="26" t="s">
        <v>118</v>
      </c>
      <c r="H188" s="26" t="s">
        <v>110</v>
      </c>
      <c r="I188" s="29">
        <v>43438</v>
      </c>
      <c r="J188" s="26" t="s">
        <v>220</v>
      </c>
      <c r="K188" s="26" t="s">
        <v>678</v>
      </c>
      <c r="L188" s="26" t="s">
        <v>220</v>
      </c>
      <c r="M188" s="26" t="s">
        <v>678</v>
      </c>
      <c r="N188" s="27">
        <v>2</v>
      </c>
      <c r="O188" s="26" t="s">
        <v>220</v>
      </c>
      <c r="P188" s="26" t="s">
        <v>679</v>
      </c>
      <c r="Q188" s="27">
        <v>1.95</v>
      </c>
      <c r="R188" s="171" t="str">
        <f t="shared" ref="R188:R248" si="36">IF(OR(AND(N188&gt;=$B$20,Q188&lt;$B$21),AND(L188=O188,M188=P188,N188&gt;=$B$20,Q188&gt;=$B$20),AND(L188=O188,N188&gt;=$B$20,Q188&lt;2,Q188&gt;=$B$21)),"A",IF(OR(AND(N188&lt;$B$20,Q188&lt;$B$21),AND(L188=O188,OR(M188&lt;&gt;P188,M188=P188),N188&gt;=$B$21,Q188&gt;=$B$21)),"B",
IF(AND(L188&lt;&gt;O188,N188&gt;=$B$21,Q188&gt;=$B$21),"C",0)))</f>
        <v>A</v>
      </c>
      <c r="S188" s="174">
        <f t="shared" ref="S188:S248" si="37">1-U188+Z188</f>
        <v>1</v>
      </c>
      <c r="T188" s="174">
        <f t="shared" ref="T188:T248" si="38">IF(AND(L188=J188,M188=K188,N188&gt;=$B$20,R188="A"),1,0)</f>
        <v>1</v>
      </c>
      <c r="U188" s="174">
        <f t="shared" ref="U188:U248" si="39">IF(T188=1,0,1)</f>
        <v>0</v>
      </c>
      <c r="V188" s="178" t="str">
        <f t="shared" ref="V188:V248" si="40">L188&amp;" "&amp;M188</f>
        <v>Pseudomonas taetrolens</v>
      </c>
      <c r="W188" s="178" t="str">
        <f t="shared" ref="W188:W248" si="41">O188&amp;" "&amp;P188</f>
        <v>Pseudomonas lundensis</v>
      </c>
      <c r="X188" s="174">
        <f t="shared" ref="X188:X248" si="42">IF(AND(V188=$B$1,N188&gt;=$B$20),1,0)</f>
        <v>0</v>
      </c>
      <c r="Y188" s="174">
        <f t="shared" ref="Y188:Y248" si="43">IF(AND(W188=$B$1,Q188&gt;=$B$20),1,0)</f>
        <v>0</v>
      </c>
      <c r="Z188" s="174">
        <f t="shared" ref="Z188:Z248" si="44">IF(AND(V188=$B$1,N188&gt;=$B$20,R188="A"),1,0)</f>
        <v>0</v>
      </c>
      <c r="AA188" s="174">
        <f t="shared" ref="AA188:AA248" si="45">IF(1-(X188+Y188)&gt;0,0,1)</f>
        <v>0</v>
      </c>
    </row>
    <row r="189" spans="4:27" ht="15" customHeight="1" x14ac:dyDescent="0.25">
      <c r="D189" s="176">
        <v>1</v>
      </c>
      <c r="E189" s="169">
        <f t="shared" si="35"/>
        <v>1</v>
      </c>
      <c r="F189" s="26" t="s">
        <v>680</v>
      </c>
      <c r="G189" s="26" t="s">
        <v>176</v>
      </c>
      <c r="H189" s="26" t="s">
        <v>114</v>
      </c>
      <c r="I189" s="29">
        <v>43104</v>
      </c>
      <c r="J189" s="26" t="s">
        <v>681</v>
      </c>
      <c r="K189" s="26" t="s">
        <v>682</v>
      </c>
      <c r="L189" s="26" t="s">
        <v>681</v>
      </c>
      <c r="M189" s="26" t="s">
        <v>682</v>
      </c>
      <c r="N189" s="27">
        <v>2.0499999999999998</v>
      </c>
      <c r="O189" s="26" t="s">
        <v>681</v>
      </c>
      <c r="P189" s="26" t="s">
        <v>682</v>
      </c>
      <c r="Q189" s="27">
        <v>1.92</v>
      </c>
      <c r="R189" s="171" t="str">
        <f t="shared" si="36"/>
        <v>A</v>
      </c>
      <c r="S189" s="174">
        <f t="shared" si="37"/>
        <v>1</v>
      </c>
      <c r="T189" s="174">
        <f t="shared" si="38"/>
        <v>1</v>
      </c>
      <c r="U189" s="174">
        <f t="shared" si="39"/>
        <v>0</v>
      </c>
      <c r="V189" s="178" t="str">
        <f t="shared" si="40"/>
        <v>Actinomyces bovis</v>
      </c>
      <c r="W189" s="178" t="str">
        <f t="shared" si="41"/>
        <v>Actinomyces bovis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1</v>
      </c>
      <c r="E190" s="169">
        <f t="shared" si="35"/>
        <v>1</v>
      </c>
      <c r="F190" s="26" t="s">
        <v>683</v>
      </c>
      <c r="G190" s="26" t="s">
        <v>124</v>
      </c>
      <c r="H190" s="26" t="s">
        <v>114</v>
      </c>
      <c r="I190" s="29">
        <v>43712</v>
      </c>
      <c r="J190" s="26" t="s">
        <v>681</v>
      </c>
      <c r="K190" s="26" t="s">
        <v>684</v>
      </c>
      <c r="L190" s="26" t="s">
        <v>681</v>
      </c>
      <c r="M190" s="26" t="s">
        <v>684</v>
      </c>
      <c r="N190" s="27">
        <v>2.4</v>
      </c>
      <c r="O190" s="26" t="s">
        <v>681</v>
      </c>
      <c r="P190" s="26" t="s">
        <v>684</v>
      </c>
      <c r="Q190" s="27">
        <v>2.0699999999999998</v>
      </c>
      <c r="R190" s="171" t="str">
        <f t="shared" si="36"/>
        <v>A</v>
      </c>
      <c r="S190" s="174">
        <f t="shared" si="37"/>
        <v>1</v>
      </c>
      <c r="T190" s="174">
        <f t="shared" si="38"/>
        <v>1</v>
      </c>
      <c r="U190" s="174">
        <f t="shared" si="39"/>
        <v>0</v>
      </c>
      <c r="V190" s="178" t="str">
        <f t="shared" si="40"/>
        <v>Actinomyces denticolens</v>
      </c>
      <c r="W190" s="178" t="str">
        <f t="shared" si="41"/>
        <v>Actinomyces denticolens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1</v>
      </c>
      <c r="E191" s="169">
        <f t="shared" si="35"/>
        <v>1</v>
      </c>
      <c r="F191" s="26" t="s">
        <v>685</v>
      </c>
      <c r="G191" s="26" t="s">
        <v>124</v>
      </c>
      <c r="H191" s="26" t="s">
        <v>114</v>
      </c>
      <c r="I191" s="29">
        <v>43651</v>
      </c>
      <c r="J191" s="26" t="s">
        <v>681</v>
      </c>
      <c r="K191" s="26" t="s">
        <v>686</v>
      </c>
      <c r="L191" s="26" t="s">
        <v>681</v>
      </c>
      <c r="M191" s="26" t="s">
        <v>686</v>
      </c>
      <c r="N191" s="27">
        <v>2.6</v>
      </c>
      <c r="O191" s="26" t="s">
        <v>687</v>
      </c>
      <c r="P191" s="26" t="s">
        <v>688</v>
      </c>
      <c r="Q191" s="27">
        <v>1.26</v>
      </c>
      <c r="R191" s="171" t="str">
        <f t="shared" si="36"/>
        <v>A</v>
      </c>
      <c r="S191" s="174">
        <f t="shared" si="37"/>
        <v>1</v>
      </c>
      <c r="T191" s="174">
        <f t="shared" si="38"/>
        <v>1</v>
      </c>
      <c r="U191" s="174">
        <f t="shared" si="39"/>
        <v>0</v>
      </c>
      <c r="V191" s="178" t="str">
        <f t="shared" si="40"/>
        <v>Actinomyces sp-CVUAS-31303</v>
      </c>
      <c r="W191" s="178" t="str">
        <f t="shared" si="41"/>
        <v>Campylobacter jejuni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1</v>
      </c>
      <c r="E192" s="169">
        <f t="shared" si="35"/>
        <v>1</v>
      </c>
      <c r="F192" s="26" t="s">
        <v>689</v>
      </c>
      <c r="G192" s="26" t="s">
        <v>124</v>
      </c>
      <c r="H192" s="26" t="s">
        <v>114</v>
      </c>
      <c r="I192" s="29">
        <v>43110</v>
      </c>
      <c r="J192" s="26" t="s">
        <v>681</v>
      </c>
      <c r="K192" s="26" t="s">
        <v>690</v>
      </c>
      <c r="L192" s="26" t="s">
        <v>681</v>
      </c>
      <c r="M192" s="26" t="s">
        <v>690</v>
      </c>
      <c r="N192" s="27">
        <v>2.04</v>
      </c>
      <c r="O192" s="26" t="s">
        <v>681</v>
      </c>
      <c r="P192" s="26" t="s">
        <v>690</v>
      </c>
      <c r="Q192" s="27">
        <v>1.87</v>
      </c>
      <c r="R192" s="171" t="str">
        <f t="shared" si="36"/>
        <v>A</v>
      </c>
      <c r="S192" s="174">
        <f t="shared" si="37"/>
        <v>1</v>
      </c>
      <c r="T192" s="174">
        <f t="shared" si="38"/>
        <v>1</v>
      </c>
      <c r="U192" s="174">
        <f t="shared" si="39"/>
        <v>0</v>
      </c>
      <c r="V192" s="178" t="str">
        <f t="shared" si="40"/>
        <v>Actinomyces viscosus</v>
      </c>
      <c r="W192" s="178" t="str">
        <f t="shared" si="41"/>
        <v>Actinomyces viscosus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1</v>
      </c>
      <c r="E193" s="169">
        <f t="shared" ref="E193:E256" si="46">D193*S193</f>
        <v>1</v>
      </c>
      <c r="F193" s="26" t="s">
        <v>691</v>
      </c>
      <c r="G193" s="26" t="s">
        <v>176</v>
      </c>
      <c r="H193" s="26" t="s">
        <v>114</v>
      </c>
      <c r="I193" s="29">
        <v>43104</v>
      </c>
      <c r="J193" s="26" t="s">
        <v>681</v>
      </c>
      <c r="K193" s="26" t="s">
        <v>692</v>
      </c>
      <c r="L193" s="26" t="s">
        <v>681</v>
      </c>
      <c r="M193" s="26" t="s">
        <v>692</v>
      </c>
      <c r="N193" s="27">
        <v>2.48</v>
      </c>
      <c r="O193" s="26" t="s">
        <v>681</v>
      </c>
      <c r="P193" s="26" t="s">
        <v>692</v>
      </c>
      <c r="Q193" s="27">
        <v>2.35</v>
      </c>
      <c r="R193" s="171" t="str">
        <f t="shared" si="36"/>
        <v>A</v>
      </c>
      <c r="S193" s="174">
        <f t="shared" si="37"/>
        <v>1</v>
      </c>
      <c r="T193" s="174">
        <f t="shared" si="38"/>
        <v>1</v>
      </c>
      <c r="U193" s="174">
        <f t="shared" si="39"/>
        <v>0</v>
      </c>
      <c r="V193" s="178" t="str">
        <f t="shared" si="40"/>
        <v>Actinomyces weissii</v>
      </c>
      <c r="W193" s="178" t="str">
        <f t="shared" si="41"/>
        <v>Actinomyces weissii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1</v>
      </c>
      <c r="E194" s="169">
        <f t="shared" si="46"/>
        <v>1</v>
      </c>
      <c r="F194" s="26" t="s">
        <v>693</v>
      </c>
      <c r="G194" s="26" t="s">
        <v>176</v>
      </c>
      <c r="H194" s="26" t="s">
        <v>114</v>
      </c>
      <c r="I194" s="29">
        <v>42963</v>
      </c>
      <c r="J194" s="26" t="s">
        <v>694</v>
      </c>
      <c r="K194" s="26" t="s">
        <v>682</v>
      </c>
      <c r="L194" s="26" t="s">
        <v>694</v>
      </c>
      <c r="M194" s="26" t="s">
        <v>682</v>
      </c>
      <c r="N194" s="27">
        <v>2.73</v>
      </c>
      <c r="O194" s="26" t="s">
        <v>694</v>
      </c>
      <c r="P194" s="26" t="s">
        <v>168</v>
      </c>
      <c r="Q194" s="27">
        <v>1.77</v>
      </c>
      <c r="R194" s="171" t="str">
        <f t="shared" si="36"/>
        <v>A</v>
      </c>
      <c r="S194" s="174">
        <f t="shared" si="37"/>
        <v>1</v>
      </c>
      <c r="T194" s="174">
        <f t="shared" si="38"/>
        <v>1</v>
      </c>
      <c r="U194" s="174">
        <f t="shared" si="39"/>
        <v>0</v>
      </c>
      <c r="V194" s="178" t="str">
        <f t="shared" si="40"/>
        <v>Arcanobacterium bovis</v>
      </c>
      <c r="W194" s="178" t="str">
        <f t="shared" si="41"/>
        <v>Arcanobacterium pluranimalium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1</v>
      </c>
      <c r="E195" s="169">
        <f t="shared" si="46"/>
        <v>1</v>
      </c>
      <c r="F195" s="26" t="s">
        <v>695</v>
      </c>
      <c r="G195" s="26" t="s">
        <v>176</v>
      </c>
      <c r="H195" s="26" t="s">
        <v>110</v>
      </c>
      <c r="I195" s="29">
        <v>41373</v>
      </c>
      <c r="J195" s="26" t="s">
        <v>694</v>
      </c>
      <c r="K195" s="26" t="s">
        <v>120</v>
      </c>
      <c r="L195" s="26" t="s">
        <v>694</v>
      </c>
      <c r="M195" s="26" t="s">
        <v>120</v>
      </c>
      <c r="N195" s="27">
        <v>2.34</v>
      </c>
      <c r="O195" s="26" t="s">
        <v>694</v>
      </c>
      <c r="P195" s="26" t="s">
        <v>120</v>
      </c>
      <c r="Q195" s="27">
        <v>2.19</v>
      </c>
      <c r="R195" s="171" t="str">
        <f t="shared" si="36"/>
        <v>A</v>
      </c>
      <c r="S195" s="174">
        <f t="shared" si="37"/>
        <v>1</v>
      </c>
      <c r="T195" s="174">
        <f t="shared" si="38"/>
        <v>1</v>
      </c>
      <c r="U195" s="174">
        <f t="shared" si="39"/>
        <v>0</v>
      </c>
      <c r="V195" s="178" t="str">
        <f t="shared" si="40"/>
        <v>Arcanobacterium canis</v>
      </c>
      <c r="W195" s="178" t="str">
        <f t="shared" si="41"/>
        <v>Arcanobacterium canis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1</v>
      </c>
      <c r="E196" s="169">
        <f t="shared" si="46"/>
        <v>1</v>
      </c>
      <c r="F196" s="26" t="s">
        <v>696</v>
      </c>
      <c r="G196" s="26" t="s">
        <v>176</v>
      </c>
      <c r="H196" s="26" t="s">
        <v>114</v>
      </c>
      <c r="I196" s="29">
        <v>43014</v>
      </c>
      <c r="J196" s="26" t="s">
        <v>694</v>
      </c>
      <c r="K196" s="26" t="s">
        <v>697</v>
      </c>
      <c r="L196" s="26" t="s">
        <v>694</v>
      </c>
      <c r="M196" s="26" t="s">
        <v>697</v>
      </c>
      <c r="N196" s="27">
        <v>2.46</v>
      </c>
      <c r="O196" s="26" t="s">
        <v>694</v>
      </c>
      <c r="P196" s="26" t="s">
        <v>697</v>
      </c>
      <c r="Q196" s="27">
        <v>2.2999999999999998</v>
      </c>
      <c r="R196" s="171" t="str">
        <f t="shared" si="36"/>
        <v>A</v>
      </c>
      <c r="S196" s="174">
        <f t="shared" si="37"/>
        <v>1</v>
      </c>
      <c r="T196" s="174">
        <f t="shared" si="38"/>
        <v>1</v>
      </c>
      <c r="U196" s="174">
        <f t="shared" si="39"/>
        <v>0</v>
      </c>
      <c r="V196" s="178" t="str">
        <f t="shared" si="40"/>
        <v>Arcanobacterium haemolyticum</v>
      </c>
      <c r="W196" s="178" t="str">
        <f t="shared" si="41"/>
        <v>Arcanobacterium haemolyticum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1</v>
      </c>
      <c r="E197" s="169">
        <f t="shared" si="46"/>
        <v>1</v>
      </c>
      <c r="F197" s="26" t="s">
        <v>698</v>
      </c>
      <c r="G197" s="26" t="s">
        <v>118</v>
      </c>
      <c r="H197" s="26" t="s">
        <v>699</v>
      </c>
      <c r="I197" s="29">
        <v>43509</v>
      </c>
      <c r="J197" s="26" t="s">
        <v>694</v>
      </c>
      <c r="K197" s="26" t="s">
        <v>700</v>
      </c>
      <c r="L197" s="26" t="s">
        <v>694</v>
      </c>
      <c r="M197" s="26" t="s">
        <v>700</v>
      </c>
      <c r="N197" s="27">
        <v>2.64</v>
      </c>
      <c r="O197" s="26" t="s">
        <v>694</v>
      </c>
      <c r="P197" s="26" t="s">
        <v>700</v>
      </c>
      <c r="Q197" s="27">
        <v>2.54</v>
      </c>
      <c r="R197" s="171" t="str">
        <f t="shared" si="36"/>
        <v>A</v>
      </c>
      <c r="S197" s="174">
        <f t="shared" si="37"/>
        <v>1</v>
      </c>
      <c r="T197" s="174">
        <f t="shared" si="38"/>
        <v>1</v>
      </c>
      <c r="U197" s="174">
        <f t="shared" si="39"/>
        <v>0</v>
      </c>
      <c r="V197" s="178" t="str">
        <f t="shared" si="40"/>
        <v>Arcanobacterium hippocoleae</v>
      </c>
      <c r="W197" s="178" t="str">
        <f t="shared" si="41"/>
        <v>Arcanobacterium hippocoleae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1</v>
      </c>
      <c r="E198" s="169">
        <f t="shared" si="46"/>
        <v>1</v>
      </c>
      <c r="F198" s="26" t="s">
        <v>701</v>
      </c>
      <c r="G198" s="26" t="s">
        <v>176</v>
      </c>
      <c r="H198" s="26" t="s">
        <v>110</v>
      </c>
      <c r="I198" s="29">
        <v>41493</v>
      </c>
      <c r="J198" s="26" t="s">
        <v>694</v>
      </c>
      <c r="K198" s="26" t="s">
        <v>700</v>
      </c>
      <c r="L198" s="26" t="s">
        <v>694</v>
      </c>
      <c r="M198" s="26" t="s">
        <v>700</v>
      </c>
      <c r="N198" s="27">
        <v>2.3199999999999998</v>
      </c>
      <c r="O198" s="26" t="s">
        <v>694</v>
      </c>
      <c r="P198" s="26" t="s">
        <v>700</v>
      </c>
      <c r="Q198" s="27">
        <v>2.2999999999999998</v>
      </c>
      <c r="R198" s="171" t="str">
        <f t="shared" si="36"/>
        <v>A</v>
      </c>
      <c r="S198" s="174">
        <f t="shared" si="37"/>
        <v>1</v>
      </c>
      <c r="T198" s="174">
        <f t="shared" si="38"/>
        <v>1</v>
      </c>
      <c r="U198" s="174">
        <f t="shared" si="39"/>
        <v>0</v>
      </c>
      <c r="V198" s="178" t="str">
        <f t="shared" si="40"/>
        <v>Arcanobacterium hippocoleae</v>
      </c>
      <c r="W198" s="178" t="str">
        <f t="shared" si="41"/>
        <v>Arcanobacterium hippocoleae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1</v>
      </c>
      <c r="E199" s="169">
        <f t="shared" si="46"/>
        <v>1</v>
      </c>
      <c r="F199" s="26" t="s">
        <v>702</v>
      </c>
      <c r="G199" s="26" t="s">
        <v>176</v>
      </c>
      <c r="H199" s="26" t="s">
        <v>162</v>
      </c>
      <c r="I199" s="29">
        <v>43012</v>
      </c>
      <c r="J199" s="26" t="s">
        <v>694</v>
      </c>
      <c r="K199" s="26" t="s">
        <v>182</v>
      </c>
      <c r="L199" s="26" t="s">
        <v>694</v>
      </c>
      <c r="M199" s="26" t="s">
        <v>182</v>
      </c>
      <c r="N199" s="27">
        <v>2.66</v>
      </c>
      <c r="O199" s="26" t="s">
        <v>694</v>
      </c>
      <c r="P199" s="26" t="s">
        <v>182</v>
      </c>
      <c r="Q199" s="27">
        <v>2.5</v>
      </c>
      <c r="R199" s="171" t="str">
        <f t="shared" si="36"/>
        <v>A</v>
      </c>
      <c r="S199" s="174">
        <f t="shared" si="37"/>
        <v>1</v>
      </c>
      <c r="T199" s="174">
        <f t="shared" si="38"/>
        <v>1</v>
      </c>
      <c r="U199" s="174">
        <f t="shared" si="39"/>
        <v>0</v>
      </c>
      <c r="V199" s="178" t="str">
        <f t="shared" si="40"/>
        <v>Arcanobacterium phocae</v>
      </c>
      <c r="W199" s="178" t="str">
        <f t="shared" si="41"/>
        <v>Arcanobacterium phocae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1</v>
      </c>
      <c r="E200" s="169">
        <f t="shared" si="46"/>
        <v>1</v>
      </c>
      <c r="F200" s="26" t="s">
        <v>703</v>
      </c>
      <c r="G200" s="26" t="s">
        <v>124</v>
      </c>
      <c r="H200" s="26" t="s">
        <v>114</v>
      </c>
      <c r="I200" s="29">
        <v>44692</v>
      </c>
      <c r="J200" s="26" t="s">
        <v>694</v>
      </c>
      <c r="K200" s="26" t="s">
        <v>182</v>
      </c>
      <c r="L200" s="26" t="s">
        <v>694</v>
      </c>
      <c r="M200" s="26" t="s">
        <v>182</v>
      </c>
      <c r="N200" s="27">
        <v>2.48</v>
      </c>
      <c r="O200" s="26" t="s">
        <v>694</v>
      </c>
      <c r="P200" s="26" t="s">
        <v>182</v>
      </c>
      <c r="Q200" s="27">
        <v>2.4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Arcanobacterium phocae</v>
      </c>
      <c r="W200" s="178" t="str">
        <f t="shared" si="41"/>
        <v>Arcanobacterium phocae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1</v>
      </c>
      <c r="E201" s="169">
        <f t="shared" si="46"/>
        <v>1</v>
      </c>
      <c r="F201" s="26">
        <v>2698</v>
      </c>
      <c r="G201" s="26" t="s">
        <v>176</v>
      </c>
      <c r="H201" s="26" t="s">
        <v>110</v>
      </c>
      <c r="I201" s="29">
        <v>41493</v>
      </c>
      <c r="J201" s="26" t="s">
        <v>694</v>
      </c>
      <c r="K201" s="26" t="s">
        <v>704</v>
      </c>
      <c r="L201" s="26" t="s">
        <v>694</v>
      </c>
      <c r="M201" s="26" t="s">
        <v>704</v>
      </c>
      <c r="N201" s="27">
        <v>2.15</v>
      </c>
      <c r="O201" s="26" t="s">
        <v>694</v>
      </c>
      <c r="P201" s="26" t="s">
        <v>704</v>
      </c>
      <c r="Q201" s="27">
        <v>2.13</v>
      </c>
      <c r="R201" s="171" t="str">
        <f t="shared" si="36"/>
        <v>A</v>
      </c>
      <c r="S201" s="174">
        <f t="shared" si="37"/>
        <v>1</v>
      </c>
      <c r="T201" s="174">
        <f t="shared" si="38"/>
        <v>1</v>
      </c>
      <c r="U201" s="174">
        <f t="shared" si="39"/>
        <v>0</v>
      </c>
      <c r="V201" s="178" t="str">
        <f t="shared" si="40"/>
        <v>Arcanobacterium phocisimile</v>
      </c>
      <c r="W201" s="178" t="str">
        <f t="shared" si="41"/>
        <v>Arcanobacterium phocisimile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1</v>
      </c>
      <c r="E202" s="169">
        <f t="shared" si="46"/>
        <v>1</v>
      </c>
      <c r="F202" s="26">
        <v>14418</v>
      </c>
      <c r="G202" s="26" t="s">
        <v>124</v>
      </c>
      <c r="H202" s="26" t="s">
        <v>114</v>
      </c>
      <c r="I202" s="29">
        <v>43845</v>
      </c>
      <c r="J202" s="26" t="s">
        <v>694</v>
      </c>
      <c r="K202" s="26" t="s">
        <v>705</v>
      </c>
      <c r="L202" s="26" t="s">
        <v>694</v>
      </c>
      <c r="M202" s="26" t="s">
        <v>705</v>
      </c>
      <c r="N202" s="27">
        <v>2.63</v>
      </c>
      <c r="O202" s="26" t="s">
        <v>694</v>
      </c>
      <c r="P202" s="26" t="s">
        <v>705</v>
      </c>
      <c r="Q202" s="27">
        <v>2.4700000000000002</v>
      </c>
      <c r="R202" s="171" t="str">
        <f t="shared" si="36"/>
        <v>A</v>
      </c>
      <c r="S202" s="174">
        <f t="shared" si="37"/>
        <v>1</v>
      </c>
      <c r="T202" s="174">
        <f t="shared" si="38"/>
        <v>1</v>
      </c>
      <c r="U202" s="174">
        <f t="shared" si="39"/>
        <v>0</v>
      </c>
      <c r="V202" s="178" t="str">
        <f t="shared" si="40"/>
        <v>Arcanobacterium pinnipediorum</v>
      </c>
      <c r="W202" s="178" t="str">
        <f t="shared" si="41"/>
        <v>Arcanobacterium pinnipediorum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1</v>
      </c>
      <c r="E203" s="169">
        <f t="shared" si="46"/>
        <v>1</v>
      </c>
      <c r="F203" s="26" t="s">
        <v>706</v>
      </c>
      <c r="G203" s="26" t="s">
        <v>176</v>
      </c>
      <c r="H203" s="26" t="s">
        <v>162</v>
      </c>
      <c r="I203" s="29">
        <v>42984</v>
      </c>
      <c r="J203" s="26" t="s">
        <v>694</v>
      </c>
      <c r="K203" s="26" t="s">
        <v>705</v>
      </c>
      <c r="L203" s="26" t="s">
        <v>694</v>
      </c>
      <c r="M203" s="26" t="s">
        <v>705</v>
      </c>
      <c r="N203" s="27">
        <v>2.75</v>
      </c>
      <c r="O203" s="26" t="s">
        <v>694</v>
      </c>
      <c r="P203" s="26" t="s">
        <v>705</v>
      </c>
      <c r="Q203" s="27">
        <v>2.56</v>
      </c>
      <c r="R203" s="171" t="str">
        <f t="shared" si="36"/>
        <v>A</v>
      </c>
      <c r="S203" s="174">
        <f t="shared" si="37"/>
        <v>1</v>
      </c>
      <c r="T203" s="174">
        <f t="shared" si="38"/>
        <v>1</v>
      </c>
      <c r="U203" s="174">
        <f t="shared" si="39"/>
        <v>0</v>
      </c>
      <c r="V203" s="178" t="str">
        <f t="shared" si="40"/>
        <v>Arcanobacterium pinnipediorum</v>
      </c>
      <c r="W203" s="178" t="str">
        <f t="shared" si="41"/>
        <v>Arcanobacterium pinnipediorum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1</v>
      </c>
      <c r="E204" s="169">
        <f t="shared" si="46"/>
        <v>1</v>
      </c>
      <c r="F204" s="26" t="s">
        <v>707</v>
      </c>
      <c r="G204" s="26" t="s">
        <v>176</v>
      </c>
      <c r="H204" s="26" t="s">
        <v>162</v>
      </c>
      <c r="I204" s="29">
        <v>43012</v>
      </c>
      <c r="J204" s="26" t="s">
        <v>694</v>
      </c>
      <c r="K204" s="26" t="s">
        <v>168</v>
      </c>
      <c r="L204" s="26" t="s">
        <v>694</v>
      </c>
      <c r="M204" s="26" t="s">
        <v>168</v>
      </c>
      <c r="N204" s="27">
        <v>2.4700000000000002</v>
      </c>
      <c r="O204" s="26" t="s">
        <v>694</v>
      </c>
      <c r="P204" s="26" t="s">
        <v>168</v>
      </c>
      <c r="Q204" s="27">
        <v>2.1</v>
      </c>
      <c r="R204" s="171" t="str">
        <f t="shared" si="36"/>
        <v>A</v>
      </c>
      <c r="S204" s="174">
        <f t="shared" si="37"/>
        <v>1</v>
      </c>
      <c r="T204" s="174">
        <f t="shared" si="38"/>
        <v>1</v>
      </c>
      <c r="U204" s="174">
        <f t="shared" si="39"/>
        <v>0</v>
      </c>
      <c r="V204" s="178" t="str">
        <f t="shared" si="40"/>
        <v>Arcanobacterium pluranimalium</v>
      </c>
      <c r="W204" s="178" t="str">
        <f t="shared" si="41"/>
        <v>Arcanobacterium pluranimalium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1</v>
      </c>
      <c r="E205" s="169">
        <f t="shared" si="46"/>
        <v>1</v>
      </c>
      <c r="F205" s="26" t="s">
        <v>708</v>
      </c>
      <c r="G205" s="26" t="s">
        <v>118</v>
      </c>
      <c r="H205" s="26" t="s">
        <v>699</v>
      </c>
      <c r="I205" s="29">
        <v>43509</v>
      </c>
      <c r="J205" s="26" t="s">
        <v>694</v>
      </c>
      <c r="K205" s="26" t="s">
        <v>709</v>
      </c>
      <c r="L205" s="26" t="s">
        <v>694</v>
      </c>
      <c r="M205" s="26" t="s">
        <v>709</v>
      </c>
      <c r="N205" s="27">
        <v>2.72</v>
      </c>
      <c r="O205" s="26" t="s">
        <v>694</v>
      </c>
      <c r="P205" s="26" t="s">
        <v>709</v>
      </c>
      <c r="Q205" s="27">
        <v>2.62</v>
      </c>
      <c r="R205" s="171" t="str">
        <f t="shared" si="36"/>
        <v>A</v>
      </c>
      <c r="S205" s="174">
        <f t="shared" si="37"/>
        <v>1</v>
      </c>
      <c r="T205" s="174">
        <f t="shared" si="38"/>
        <v>1</v>
      </c>
      <c r="U205" s="174">
        <f t="shared" si="39"/>
        <v>0</v>
      </c>
      <c r="V205" s="178" t="str">
        <f t="shared" si="40"/>
        <v>Arcanobacterium sp-17-2065.02</v>
      </c>
      <c r="W205" s="178" t="str">
        <f t="shared" si="41"/>
        <v>Arcanobacterium sp-17-2065.02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1</v>
      </c>
      <c r="E206" s="169">
        <f t="shared" si="46"/>
        <v>1</v>
      </c>
      <c r="F206" s="26" t="s">
        <v>710</v>
      </c>
      <c r="G206" s="26" t="s">
        <v>118</v>
      </c>
      <c r="H206" s="26" t="s">
        <v>699</v>
      </c>
      <c r="I206" s="29">
        <v>43509</v>
      </c>
      <c r="J206" s="26" t="s">
        <v>694</v>
      </c>
      <c r="K206" s="26" t="s">
        <v>709</v>
      </c>
      <c r="L206" s="26" t="s">
        <v>694</v>
      </c>
      <c r="M206" s="26" t="s">
        <v>709</v>
      </c>
      <c r="N206" s="27">
        <v>2.63</v>
      </c>
      <c r="O206" s="26" t="s">
        <v>694</v>
      </c>
      <c r="P206" s="26" t="s">
        <v>709</v>
      </c>
      <c r="Q206" s="27">
        <v>2.61</v>
      </c>
      <c r="R206" s="171" t="str">
        <f t="shared" si="36"/>
        <v>A</v>
      </c>
      <c r="S206" s="174">
        <f t="shared" si="37"/>
        <v>1</v>
      </c>
      <c r="T206" s="174">
        <f t="shared" si="38"/>
        <v>1</v>
      </c>
      <c r="U206" s="174">
        <f t="shared" si="39"/>
        <v>0</v>
      </c>
      <c r="V206" s="178" t="str">
        <f t="shared" si="40"/>
        <v>Arcanobacterium sp-17-2065.02</v>
      </c>
      <c r="W206" s="178" t="str">
        <f t="shared" si="41"/>
        <v>Arcanobacterium sp-17-2065.02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1</v>
      </c>
      <c r="E207" s="169">
        <f t="shared" si="46"/>
        <v>1</v>
      </c>
      <c r="F207" s="26">
        <v>21044</v>
      </c>
      <c r="G207" s="26" t="s">
        <v>711</v>
      </c>
      <c r="H207" s="26" t="s">
        <v>162</v>
      </c>
      <c r="I207" s="29">
        <v>43794</v>
      </c>
      <c r="J207" s="26" t="s">
        <v>694</v>
      </c>
      <c r="K207" s="26" t="s">
        <v>712</v>
      </c>
      <c r="L207" s="26" t="s">
        <v>694</v>
      </c>
      <c r="M207" s="26" t="s">
        <v>712</v>
      </c>
      <c r="N207" s="27">
        <v>2.7</v>
      </c>
      <c r="O207" s="26" t="s">
        <v>694</v>
      </c>
      <c r="P207" s="26" t="s">
        <v>712</v>
      </c>
      <c r="Q207" s="27">
        <v>2.57</v>
      </c>
      <c r="R207" s="171" t="str">
        <f t="shared" si="36"/>
        <v>A</v>
      </c>
      <c r="S207" s="174">
        <f t="shared" si="37"/>
        <v>1</v>
      </c>
      <c r="T207" s="174">
        <f t="shared" si="38"/>
        <v>1</v>
      </c>
      <c r="U207" s="174">
        <f t="shared" si="39"/>
        <v>0</v>
      </c>
      <c r="V207" s="178" t="str">
        <f t="shared" si="40"/>
        <v>Arcanobacterium sp-2701</v>
      </c>
      <c r="W207" s="178" t="str">
        <f t="shared" si="41"/>
        <v>Arcanobacterium sp-2701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1</v>
      </c>
      <c r="E208" s="169">
        <f t="shared" si="46"/>
        <v>1</v>
      </c>
      <c r="F208" s="26">
        <v>2701</v>
      </c>
      <c r="G208" s="26" t="s">
        <v>711</v>
      </c>
      <c r="H208" s="26" t="s">
        <v>162</v>
      </c>
      <c r="I208" s="29">
        <v>42963</v>
      </c>
      <c r="J208" s="26" t="s">
        <v>694</v>
      </c>
      <c r="K208" s="26" t="s">
        <v>712</v>
      </c>
      <c r="L208" s="26" t="s">
        <v>694</v>
      </c>
      <c r="M208" s="26" t="s">
        <v>712</v>
      </c>
      <c r="N208" s="27">
        <v>2.78</v>
      </c>
      <c r="O208" s="26" t="s">
        <v>694</v>
      </c>
      <c r="P208" s="26" t="s">
        <v>712</v>
      </c>
      <c r="Q208" s="27">
        <v>2.64</v>
      </c>
      <c r="R208" s="171" t="str">
        <f t="shared" si="36"/>
        <v>A</v>
      </c>
      <c r="S208" s="174">
        <f t="shared" si="37"/>
        <v>1</v>
      </c>
      <c r="T208" s="174">
        <f t="shared" si="38"/>
        <v>1</v>
      </c>
      <c r="U208" s="174">
        <f t="shared" si="39"/>
        <v>0</v>
      </c>
      <c r="V208" s="178" t="str">
        <f t="shared" si="40"/>
        <v>Arcanobacterium sp-2701</v>
      </c>
      <c r="W208" s="178" t="str">
        <f t="shared" si="41"/>
        <v>Arcanobacterium sp-2701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1</v>
      </c>
      <c r="E209" s="169">
        <f t="shared" si="46"/>
        <v>1</v>
      </c>
      <c r="F209" s="26" t="s">
        <v>713</v>
      </c>
      <c r="G209" s="26" t="s">
        <v>124</v>
      </c>
      <c r="H209" s="26" t="s">
        <v>110</v>
      </c>
      <c r="I209" s="29">
        <v>41348</v>
      </c>
      <c r="J209" s="26" t="s">
        <v>694</v>
      </c>
      <c r="K209" s="26" t="s">
        <v>714</v>
      </c>
      <c r="L209" s="26" t="s">
        <v>694</v>
      </c>
      <c r="M209" s="26" t="s">
        <v>714</v>
      </c>
      <c r="N209" s="27">
        <v>2.3199999999999998</v>
      </c>
      <c r="O209" s="26" t="s">
        <v>694</v>
      </c>
      <c r="P209" s="26" t="s">
        <v>714</v>
      </c>
      <c r="Q209" s="27">
        <v>2.1800000000000002</v>
      </c>
      <c r="R209" s="171" t="str">
        <f t="shared" si="36"/>
        <v>A</v>
      </c>
      <c r="S209" s="174">
        <f t="shared" si="37"/>
        <v>1</v>
      </c>
      <c r="T209" s="174">
        <f t="shared" si="38"/>
        <v>1</v>
      </c>
      <c r="U209" s="174">
        <f t="shared" si="39"/>
        <v>0</v>
      </c>
      <c r="V209" s="178" t="str">
        <f t="shared" si="40"/>
        <v>Arcanobacterium wilhelmae</v>
      </c>
      <c r="W209" s="178" t="str">
        <f t="shared" si="41"/>
        <v>Arcanobacterium wilhelmae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1</v>
      </c>
      <c r="E210" s="169">
        <f t="shared" si="46"/>
        <v>1</v>
      </c>
      <c r="F210" s="26" t="s">
        <v>715</v>
      </c>
      <c r="G210" s="26" t="s">
        <v>113</v>
      </c>
      <c r="H210" s="26" t="s">
        <v>110</v>
      </c>
      <c r="I210" s="29">
        <v>41886</v>
      </c>
      <c r="J210" s="26" t="s">
        <v>694</v>
      </c>
      <c r="K210" s="26" t="s">
        <v>714</v>
      </c>
      <c r="L210" s="26" t="s">
        <v>694</v>
      </c>
      <c r="M210" s="26" t="s">
        <v>714</v>
      </c>
      <c r="N210" s="27">
        <v>2.4300000000000002</v>
      </c>
      <c r="O210" s="26" t="s">
        <v>694</v>
      </c>
      <c r="P210" s="26" t="s">
        <v>714</v>
      </c>
      <c r="Q210" s="27">
        <v>2.25</v>
      </c>
      <c r="R210" s="171" t="str">
        <f t="shared" si="36"/>
        <v>A</v>
      </c>
      <c r="S210" s="174">
        <f t="shared" si="37"/>
        <v>1</v>
      </c>
      <c r="T210" s="174">
        <f t="shared" si="38"/>
        <v>1</v>
      </c>
      <c r="U210" s="174">
        <f t="shared" si="39"/>
        <v>0</v>
      </c>
      <c r="V210" s="178" t="str">
        <f t="shared" si="40"/>
        <v>Arcanobacterium wilhelmae</v>
      </c>
      <c r="W210" s="178" t="str">
        <f t="shared" si="41"/>
        <v>Arcanobacterium wilhelmae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1</v>
      </c>
      <c r="E211" s="169">
        <f t="shared" si="46"/>
        <v>1</v>
      </c>
      <c r="F211" s="26" t="s">
        <v>716</v>
      </c>
      <c r="G211" s="26" t="s">
        <v>133</v>
      </c>
      <c r="H211" s="26" t="s">
        <v>114</v>
      </c>
      <c r="I211" s="29">
        <v>43054</v>
      </c>
      <c r="J211" s="26" t="s">
        <v>717</v>
      </c>
      <c r="K211" s="26" t="s">
        <v>718</v>
      </c>
      <c r="L211" s="26" t="s">
        <v>717</v>
      </c>
      <c r="M211" s="26" t="s">
        <v>718</v>
      </c>
      <c r="N211" s="27">
        <v>2.65</v>
      </c>
      <c r="O211" s="26" t="s">
        <v>719</v>
      </c>
      <c r="P211" s="26" t="s">
        <v>720</v>
      </c>
      <c r="Q211" s="27">
        <v>1.39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Boudabousia sp-CVUAS-30561</v>
      </c>
      <c r="W211" s="178" t="str">
        <f t="shared" si="41"/>
        <v>Streptomyces polychromogenes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1</v>
      </c>
      <c r="E212" s="169">
        <f t="shared" si="46"/>
        <v>1</v>
      </c>
      <c r="F212" s="26" t="s">
        <v>721</v>
      </c>
      <c r="G212" s="26" t="s">
        <v>176</v>
      </c>
      <c r="H212" s="26" t="s">
        <v>114</v>
      </c>
      <c r="I212" s="29">
        <v>43104</v>
      </c>
      <c r="J212" s="26" t="s">
        <v>722</v>
      </c>
      <c r="K212" s="26" t="s">
        <v>120</v>
      </c>
      <c r="L212" s="26" t="s">
        <v>722</v>
      </c>
      <c r="M212" s="26" t="s">
        <v>120</v>
      </c>
      <c r="N212" s="27">
        <v>2.41</v>
      </c>
      <c r="O212" s="26" t="s">
        <v>722</v>
      </c>
      <c r="P212" s="26" t="s">
        <v>120</v>
      </c>
      <c r="Q212" s="27">
        <v>2.2599999999999998</v>
      </c>
      <c r="R212" s="171" t="str">
        <f t="shared" si="36"/>
        <v>A</v>
      </c>
      <c r="S212" s="174">
        <f t="shared" si="37"/>
        <v>1</v>
      </c>
      <c r="T212" s="174">
        <f t="shared" si="38"/>
        <v>1</v>
      </c>
      <c r="U212" s="174">
        <f t="shared" si="39"/>
        <v>0</v>
      </c>
      <c r="V212" s="178" t="str">
        <f t="shared" si="40"/>
        <v>Schaalia canis</v>
      </c>
      <c r="W212" s="178" t="str">
        <f t="shared" si="41"/>
        <v>Schaalia canis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1</v>
      </c>
      <c r="E213" s="169">
        <f t="shared" si="46"/>
        <v>1</v>
      </c>
      <c r="F213" s="26" t="s">
        <v>723</v>
      </c>
      <c r="G213" s="26" t="s">
        <v>176</v>
      </c>
      <c r="H213" s="26" t="s">
        <v>114</v>
      </c>
      <c r="I213" s="29">
        <v>43917</v>
      </c>
      <c r="J213" s="26" t="s">
        <v>722</v>
      </c>
      <c r="K213" s="26" t="s">
        <v>724</v>
      </c>
      <c r="L213" s="26" t="s">
        <v>722</v>
      </c>
      <c r="M213" s="26" t="s">
        <v>724</v>
      </c>
      <c r="N213" s="27">
        <v>2.4900000000000002</v>
      </c>
      <c r="O213" s="26" t="s">
        <v>722</v>
      </c>
      <c r="P213" s="26" t="s">
        <v>724</v>
      </c>
      <c r="Q213" s="27">
        <v>1.4</v>
      </c>
      <c r="R213" s="171" t="str">
        <f t="shared" si="36"/>
        <v>A</v>
      </c>
      <c r="S213" s="174">
        <f t="shared" si="37"/>
        <v>1</v>
      </c>
      <c r="T213" s="174">
        <f t="shared" si="38"/>
        <v>1</v>
      </c>
      <c r="U213" s="174">
        <f t="shared" si="39"/>
        <v>0</v>
      </c>
      <c r="V213" s="178" t="str">
        <f t="shared" si="40"/>
        <v>Schaalia cardiffensis</v>
      </c>
      <c r="W213" s="178" t="str">
        <f t="shared" si="41"/>
        <v>Schaalia cardiffensis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1</v>
      </c>
      <c r="E214" s="169">
        <f t="shared" si="46"/>
        <v>1</v>
      </c>
      <c r="F214" s="26" t="s">
        <v>725</v>
      </c>
      <c r="G214" s="26" t="s">
        <v>124</v>
      </c>
      <c r="H214" s="26" t="s">
        <v>114</v>
      </c>
      <c r="I214" s="29">
        <v>43761</v>
      </c>
      <c r="J214" s="26" t="s">
        <v>722</v>
      </c>
      <c r="K214" s="26" t="s">
        <v>244</v>
      </c>
      <c r="L214" s="26" t="s">
        <v>722</v>
      </c>
      <c r="M214" s="26" t="s">
        <v>244</v>
      </c>
      <c r="N214" s="27">
        <v>2.4500000000000002</v>
      </c>
      <c r="O214" s="26" t="s">
        <v>722</v>
      </c>
      <c r="P214" s="26" t="s">
        <v>244</v>
      </c>
      <c r="Q214" s="27">
        <v>2.4300000000000002</v>
      </c>
      <c r="R214" s="171" t="str">
        <f t="shared" si="36"/>
        <v>A</v>
      </c>
      <c r="S214" s="174">
        <f t="shared" si="37"/>
        <v>1</v>
      </c>
      <c r="T214" s="174">
        <f t="shared" si="38"/>
        <v>1</v>
      </c>
      <c r="U214" s="174">
        <f t="shared" si="39"/>
        <v>0</v>
      </c>
      <c r="V214" s="178" t="str">
        <f t="shared" si="40"/>
        <v>Schaalia hyovaginalis</v>
      </c>
      <c r="W214" s="178" t="str">
        <f t="shared" si="41"/>
        <v>Schaalia hyovaginalis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1</v>
      </c>
      <c r="E215" s="169">
        <f t="shared" si="46"/>
        <v>1</v>
      </c>
      <c r="F215" s="26" t="s">
        <v>726</v>
      </c>
      <c r="G215" s="26" t="s">
        <v>176</v>
      </c>
      <c r="H215" s="26" t="s">
        <v>114</v>
      </c>
      <c r="I215" s="29">
        <v>43343</v>
      </c>
      <c r="J215" s="26" t="s">
        <v>722</v>
      </c>
      <c r="K215" s="26" t="s">
        <v>244</v>
      </c>
      <c r="L215" s="26" t="s">
        <v>722</v>
      </c>
      <c r="M215" s="26" t="s">
        <v>244</v>
      </c>
      <c r="N215" s="27">
        <v>2.48</v>
      </c>
      <c r="O215" s="26" t="s">
        <v>722</v>
      </c>
      <c r="P215" s="26" t="s">
        <v>244</v>
      </c>
      <c r="Q215" s="27">
        <v>2.4</v>
      </c>
      <c r="R215" s="171" t="str">
        <f t="shared" si="36"/>
        <v>A</v>
      </c>
      <c r="S215" s="174">
        <f t="shared" si="37"/>
        <v>1</v>
      </c>
      <c r="T215" s="174">
        <f t="shared" si="38"/>
        <v>1</v>
      </c>
      <c r="U215" s="174">
        <f t="shared" si="39"/>
        <v>0</v>
      </c>
      <c r="V215" s="178" t="str">
        <f t="shared" si="40"/>
        <v>Schaalia hyovaginalis</v>
      </c>
      <c r="W215" s="178" t="str">
        <f t="shared" si="41"/>
        <v>Schaalia hyovaginalis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1</v>
      </c>
      <c r="E216" s="169">
        <f t="shared" si="46"/>
        <v>1</v>
      </c>
      <c r="F216" s="26" t="s">
        <v>727</v>
      </c>
      <c r="G216" s="26" t="s">
        <v>124</v>
      </c>
      <c r="H216" s="26" t="s">
        <v>114</v>
      </c>
      <c r="I216" s="29">
        <v>43874</v>
      </c>
      <c r="J216" s="26" t="s">
        <v>722</v>
      </c>
      <c r="K216" s="26" t="s">
        <v>728</v>
      </c>
      <c r="L216" s="26" t="s">
        <v>722</v>
      </c>
      <c r="M216" s="26" t="s">
        <v>728</v>
      </c>
      <c r="N216" s="27">
        <v>2.5499999999999998</v>
      </c>
      <c r="O216" s="26" t="s">
        <v>722</v>
      </c>
      <c r="P216" s="26" t="s">
        <v>244</v>
      </c>
      <c r="Q216" s="27">
        <v>1.47</v>
      </c>
      <c r="R216" s="171" t="str">
        <f t="shared" si="36"/>
        <v>A</v>
      </c>
      <c r="S216" s="174">
        <f t="shared" si="37"/>
        <v>1</v>
      </c>
      <c r="T216" s="174">
        <f t="shared" si="38"/>
        <v>1</v>
      </c>
      <c r="U216" s="174">
        <f t="shared" si="39"/>
        <v>0</v>
      </c>
      <c r="V216" s="178" t="str">
        <f t="shared" si="40"/>
        <v>Schaalia sp-CVUAS-32183</v>
      </c>
      <c r="W216" s="178" t="str">
        <f t="shared" si="41"/>
        <v>Schaalia hyovaginalis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1</v>
      </c>
      <c r="E217" s="169">
        <f t="shared" si="46"/>
        <v>1</v>
      </c>
      <c r="F217" s="26" t="s">
        <v>729</v>
      </c>
      <c r="G217" s="26" t="s">
        <v>124</v>
      </c>
      <c r="H217" s="26" t="s">
        <v>114</v>
      </c>
      <c r="I217" s="29">
        <v>43700</v>
      </c>
      <c r="J217" s="26" t="s">
        <v>722</v>
      </c>
      <c r="K217" s="26" t="s">
        <v>730</v>
      </c>
      <c r="L217" s="26" t="s">
        <v>722</v>
      </c>
      <c r="M217" s="26" t="s">
        <v>730</v>
      </c>
      <c r="N217" s="27">
        <v>2.57</v>
      </c>
      <c r="O217" s="26" t="s">
        <v>722</v>
      </c>
      <c r="P217" s="26" t="s">
        <v>730</v>
      </c>
      <c r="Q217" s="27">
        <v>2.35</v>
      </c>
      <c r="R217" s="171" t="str">
        <f t="shared" si="36"/>
        <v>A</v>
      </c>
      <c r="S217" s="174">
        <f t="shared" si="37"/>
        <v>1</v>
      </c>
      <c r="T217" s="174">
        <f t="shared" si="38"/>
        <v>1</v>
      </c>
      <c r="U217" s="174">
        <f t="shared" si="39"/>
        <v>0</v>
      </c>
      <c r="V217" s="178" t="str">
        <f t="shared" si="40"/>
        <v>Schaalia sp-CVUAS-8688</v>
      </c>
      <c r="W217" s="178" t="str">
        <f t="shared" si="41"/>
        <v>Schaalia sp-CVUAS-8688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1</v>
      </c>
      <c r="E218" s="169">
        <f t="shared" si="46"/>
        <v>1</v>
      </c>
      <c r="F218" s="26" t="s">
        <v>731</v>
      </c>
      <c r="G218" s="26" t="s">
        <v>124</v>
      </c>
      <c r="H218" s="26" t="s">
        <v>114</v>
      </c>
      <c r="I218" s="29">
        <v>43733</v>
      </c>
      <c r="J218" s="26" t="s">
        <v>722</v>
      </c>
      <c r="K218" s="26" t="s">
        <v>730</v>
      </c>
      <c r="L218" s="26" t="s">
        <v>722</v>
      </c>
      <c r="M218" s="26" t="s">
        <v>730</v>
      </c>
      <c r="N218" s="27">
        <v>2.73</v>
      </c>
      <c r="O218" s="26" t="s">
        <v>722</v>
      </c>
      <c r="P218" s="26" t="s">
        <v>730</v>
      </c>
      <c r="Q218" s="27">
        <v>2.2999999999999998</v>
      </c>
      <c r="R218" s="171" t="str">
        <f t="shared" si="36"/>
        <v>A</v>
      </c>
      <c r="S218" s="174">
        <f t="shared" si="37"/>
        <v>1</v>
      </c>
      <c r="T218" s="174">
        <f t="shared" si="38"/>
        <v>1</v>
      </c>
      <c r="U218" s="174">
        <f t="shared" si="39"/>
        <v>0</v>
      </c>
      <c r="V218" s="178" t="str">
        <f t="shared" si="40"/>
        <v>Schaalia sp-CVUAS-8688</v>
      </c>
      <c r="W218" s="178" t="str">
        <f t="shared" si="41"/>
        <v>Schaalia sp-CVUAS-8688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1</v>
      </c>
      <c r="E219" s="169">
        <f t="shared" si="46"/>
        <v>1</v>
      </c>
      <c r="F219" s="26" t="s">
        <v>732</v>
      </c>
      <c r="G219" s="26" t="s">
        <v>733</v>
      </c>
      <c r="H219" s="26" t="s">
        <v>114</v>
      </c>
      <c r="I219" s="29">
        <v>42859</v>
      </c>
      <c r="J219" s="26" t="s">
        <v>734</v>
      </c>
      <c r="K219" s="26" t="s">
        <v>735</v>
      </c>
      <c r="L219" s="26" t="s">
        <v>734</v>
      </c>
      <c r="M219" s="26" t="s">
        <v>735</v>
      </c>
      <c r="N219" s="27">
        <v>2.27</v>
      </c>
      <c r="O219" s="26" t="s">
        <v>734</v>
      </c>
      <c r="P219" s="26" t="s">
        <v>735</v>
      </c>
      <c r="Q219" s="27">
        <v>2.2000000000000002</v>
      </c>
      <c r="R219" s="171" t="str">
        <f t="shared" si="36"/>
        <v>A</v>
      </c>
      <c r="S219" s="174">
        <f t="shared" si="37"/>
        <v>1</v>
      </c>
      <c r="T219" s="174">
        <f t="shared" si="38"/>
        <v>1</v>
      </c>
      <c r="U219" s="174">
        <f t="shared" si="39"/>
        <v>0</v>
      </c>
      <c r="V219" s="178" t="str">
        <f t="shared" si="40"/>
        <v>Trueperella abortisuis</v>
      </c>
      <c r="W219" s="178" t="str">
        <f t="shared" si="41"/>
        <v>Trueperella abortisuis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1</v>
      </c>
      <c r="E220" s="169">
        <f t="shared" si="46"/>
        <v>1</v>
      </c>
      <c r="F220" s="26" t="s">
        <v>736</v>
      </c>
      <c r="G220" s="26" t="s">
        <v>124</v>
      </c>
      <c r="H220" s="26" t="s">
        <v>699</v>
      </c>
      <c r="I220" s="29">
        <v>44692</v>
      </c>
      <c r="J220" s="26" t="s">
        <v>734</v>
      </c>
      <c r="K220" s="26" t="s">
        <v>735</v>
      </c>
      <c r="L220" s="26" t="s">
        <v>734</v>
      </c>
      <c r="M220" s="26" t="s">
        <v>735</v>
      </c>
      <c r="N220" s="27">
        <v>2.36</v>
      </c>
      <c r="O220" s="26" t="s">
        <v>734</v>
      </c>
      <c r="P220" s="26" t="s">
        <v>735</v>
      </c>
      <c r="Q220" s="27">
        <v>2.16</v>
      </c>
      <c r="R220" s="171" t="str">
        <f t="shared" si="36"/>
        <v>A</v>
      </c>
      <c r="S220" s="174">
        <f t="shared" si="37"/>
        <v>1</v>
      </c>
      <c r="T220" s="174">
        <f t="shared" si="38"/>
        <v>1</v>
      </c>
      <c r="U220" s="174">
        <f t="shared" si="39"/>
        <v>0</v>
      </c>
      <c r="V220" s="178" t="str">
        <f t="shared" si="40"/>
        <v>Trueperella abortisuis</v>
      </c>
      <c r="W220" s="178" t="str">
        <f t="shared" si="41"/>
        <v>Trueperella abortisuis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1</v>
      </c>
      <c r="E221" s="169">
        <f t="shared" si="46"/>
        <v>1</v>
      </c>
      <c r="F221" s="26" t="s">
        <v>737</v>
      </c>
      <c r="G221" s="26" t="s">
        <v>430</v>
      </c>
      <c r="H221" s="26" t="s">
        <v>114</v>
      </c>
      <c r="I221" s="29">
        <v>43656</v>
      </c>
      <c r="J221" s="26" t="s">
        <v>734</v>
      </c>
      <c r="K221" s="26" t="s">
        <v>738</v>
      </c>
      <c r="L221" s="26" t="s">
        <v>734</v>
      </c>
      <c r="M221" s="26" t="s">
        <v>738</v>
      </c>
      <c r="N221" s="27">
        <v>2.61</v>
      </c>
      <c r="O221" s="26" t="s">
        <v>734</v>
      </c>
      <c r="P221" s="26" t="s">
        <v>738</v>
      </c>
      <c r="Q221" s="27">
        <v>2.11</v>
      </c>
      <c r="R221" s="171" t="str">
        <f t="shared" si="36"/>
        <v>A</v>
      </c>
      <c r="S221" s="174">
        <f t="shared" si="37"/>
        <v>1</v>
      </c>
      <c r="T221" s="174">
        <f t="shared" si="38"/>
        <v>1</v>
      </c>
      <c r="U221" s="174">
        <f t="shared" si="39"/>
        <v>0</v>
      </c>
      <c r="V221" s="178" t="str">
        <f t="shared" si="40"/>
        <v>Trueperella bernardiae</v>
      </c>
      <c r="W221" s="178" t="str">
        <f t="shared" si="41"/>
        <v>Trueperella bernardiae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1</v>
      </c>
      <c r="E222" s="169">
        <f t="shared" si="46"/>
        <v>1</v>
      </c>
      <c r="F222" s="26" t="s">
        <v>739</v>
      </c>
      <c r="G222" s="26" t="s">
        <v>176</v>
      </c>
      <c r="H222" s="26" t="s">
        <v>114</v>
      </c>
      <c r="I222" s="29">
        <v>42864</v>
      </c>
      <c r="J222" s="26" t="s">
        <v>734</v>
      </c>
      <c r="K222" s="26" t="s">
        <v>738</v>
      </c>
      <c r="L222" s="26" t="s">
        <v>734</v>
      </c>
      <c r="M222" s="26" t="s">
        <v>738</v>
      </c>
      <c r="N222" s="27">
        <v>2.23</v>
      </c>
      <c r="O222" s="26" t="s">
        <v>734</v>
      </c>
      <c r="P222" s="26" t="s">
        <v>738</v>
      </c>
      <c r="Q222" s="27">
        <v>2.15</v>
      </c>
      <c r="R222" s="171" t="str">
        <f t="shared" si="36"/>
        <v>A</v>
      </c>
      <c r="S222" s="174">
        <f t="shared" si="37"/>
        <v>1</v>
      </c>
      <c r="T222" s="174">
        <f t="shared" si="38"/>
        <v>1</v>
      </c>
      <c r="U222" s="174">
        <f t="shared" si="39"/>
        <v>0</v>
      </c>
      <c r="V222" s="178" t="str">
        <f t="shared" si="40"/>
        <v>Trueperella bernardiae</v>
      </c>
      <c r="W222" s="178" t="str">
        <f t="shared" si="41"/>
        <v>Trueperella bernardiae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1</v>
      </c>
      <c r="E223" s="169">
        <f t="shared" si="46"/>
        <v>1</v>
      </c>
      <c r="F223" s="26" t="s">
        <v>740</v>
      </c>
      <c r="G223" s="26" t="s">
        <v>176</v>
      </c>
      <c r="H223" s="26" t="s">
        <v>114</v>
      </c>
      <c r="I223" s="29">
        <v>42859</v>
      </c>
      <c r="J223" s="26" t="s">
        <v>734</v>
      </c>
      <c r="K223" s="26" t="s">
        <v>741</v>
      </c>
      <c r="L223" s="26" t="s">
        <v>734</v>
      </c>
      <c r="M223" s="26" t="s">
        <v>741</v>
      </c>
      <c r="N223" s="27">
        <v>2.02</v>
      </c>
      <c r="O223" s="26" t="s">
        <v>742</v>
      </c>
      <c r="P223" s="26" t="s">
        <v>743</v>
      </c>
      <c r="Q223" s="27">
        <v>1.3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Trueperella bialowiezensis</v>
      </c>
      <c r="W223" s="178" t="str">
        <f t="shared" si="41"/>
        <v>Oceanobacillus picturae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1</v>
      </c>
      <c r="E224" s="169">
        <f t="shared" si="46"/>
        <v>1</v>
      </c>
      <c r="F224" s="26" t="s">
        <v>744</v>
      </c>
      <c r="G224" s="26" t="s">
        <v>176</v>
      </c>
      <c r="H224" s="26" t="s">
        <v>114</v>
      </c>
      <c r="I224" s="29">
        <v>43157</v>
      </c>
      <c r="J224" s="26" t="s">
        <v>734</v>
      </c>
      <c r="K224" s="26" t="s">
        <v>745</v>
      </c>
      <c r="L224" s="26" t="s">
        <v>734</v>
      </c>
      <c r="M224" s="26" t="s">
        <v>745</v>
      </c>
      <c r="N224" s="27">
        <v>2.4700000000000002</v>
      </c>
      <c r="O224" s="26" t="s">
        <v>734</v>
      </c>
      <c r="P224" s="26" t="s">
        <v>745</v>
      </c>
      <c r="Q224" s="27">
        <v>2.3199999999999998</v>
      </c>
      <c r="R224" s="171" t="str">
        <f t="shared" si="36"/>
        <v>A</v>
      </c>
      <c r="S224" s="174">
        <f t="shared" si="37"/>
        <v>1</v>
      </c>
      <c r="T224" s="174">
        <f t="shared" si="38"/>
        <v>1</v>
      </c>
      <c r="U224" s="174">
        <f t="shared" si="39"/>
        <v>0</v>
      </c>
      <c r="V224" s="178" t="str">
        <f t="shared" si="40"/>
        <v>Trueperella bonasi</v>
      </c>
      <c r="W224" s="178" t="str">
        <f t="shared" si="41"/>
        <v>Trueperella bonasi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1</v>
      </c>
      <c r="E225" s="169">
        <f t="shared" si="46"/>
        <v>1</v>
      </c>
      <c r="F225" s="26" t="s">
        <v>746</v>
      </c>
      <c r="G225" s="26" t="s">
        <v>124</v>
      </c>
      <c r="H225" s="26" t="s">
        <v>699</v>
      </c>
      <c r="I225" s="29">
        <v>44692</v>
      </c>
      <c r="J225" s="26" t="s">
        <v>734</v>
      </c>
      <c r="K225" s="26" t="s">
        <v>747</v>
      </c>
      <c r="L225" s="26" t="s">
        <v>734</v>
      </c>
      <c r="M225" s="26" t="s">
        <v>747</v>
      </c>
      <c r="N225" s="27">
        <v>2.31</v>
      </c>
      <c r="O225" s="26" t="s">
        <v>734</v>
      </c>
      <c r="P225" s="26" t="s">
        <v>747</v>
      </c>
      <c r="Q225" s="27">
        <v>1.98</v>
      </c>
      <c r="R225" s="171" t="str">
        <f t="shared" si="36"/>
        <v>A</v>
      </c>
      <c r="S225" s="174">
        <f t="shared" si="37"/>
        <v>1</v>
      </c>
      <c r="T225" s="174">
        <f t="shared" si="38"/>
        <v>1</v>
      </c>
      <c r="U225" s="174">
        <f t="shared" si="39"/>
        <v>0</v>
      </c>
      <c r="V225" s="178" t="str">
        <f t="shared" si="40"/>
        <v>Trueperella pecoris</v>
      </c>
      <c r="W225" s="178" t="str">
        <f t="shared" si="41"/>
        <v>Trueperella pecoris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1</v>
      </c>
      <c r="E226" s="169">
        <f t="shared" si="46"/>
        <v>1</v>
      </c>
      <c r="F226" s="26" t="s">
        <v>748</v>
      </c>
      <c r="G226" s="26" t="s">
        <v>124</v>
      </c>
      <c r="H226" s="26" t="s">
        <v>699</v>
      </c>
      <c r="I226" s="29">
        <v>44692</v>
      </c>
      <c r="J226" s="26" t="s">
        <v>734</v>
      </c>
      <c r="K226" s="26" t="s">
        <v>747</v>
      </c>
      <c r="L226" s="26" t="s">
        <v>734</v>
      </c>
      <c r="M226" s="26" t="s">
        <v>747</v>
      </c>
      <c r="N226" s="27">
        <v>2.37</v>
      </c>
      <c r="O226" s="26" t="s">
        <v>734</v>
      </c>
      <c r="P226" s="26" t="s">
        <v>747</v>
      </c>
      <c r="Q226" s="27">
        <v>1.65</v>
      </c>
      <c r="R226" s="171" t="str">
        <f t="shared" si="36"/>
        <v>A</v>
      </c>
      <c r="S226" s="174">
        <f t="shared" si="37"/>
        <v>1</v>
      </c>
      <c r="T226" s="174">
        <f t="shared" si="38"/>
        <v>1</v>
      </c>
      <c r="U226" s="174">
        <f t="shared" si="39"/>
        <v>0</v>
      </c>
      <c r="V226" s="178" t="str">
        <f t="shared" si="40"/>
        <v>Trueperella pecoris</v>
      </c>
      <c r="W226" s="178" t="str">
        <f t="shared" si="41"/>
        <v>Trueperella pecoris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1</v>
      </c>
      <c r="E227" s="169">
        <f t="shared" si="46"/>
        <v>1</v>
      </c>
      <c r="F227" s="26" t="s">
        <v>749</v>
      </c>
      <c r="G227" s="26" t="s">
        <v>430</v>
      </c>
      <c r="H227" s="26" t="s">
        <v>114</v>
      </c>
      <c r="I227" s="29">
        <v>42864</v>
      </c>
      <c r="J227" s="26" t="s">
        <v>734</v>
      </c>
      <c r="K227" s="26" t="s">
        <v>192</v>
      </c>
      <c r="L227" s="26" t="s">
        <v>734</v>
      </c>
      <c r="M227" s="26" t="s">
        <v>192</v>
      </c>
      <c r="N227" s="27">
        <v>2.42</v>
      </c>
      <c r="O227" s="26" t="s">
        <v>734</v>
      </c>
      <c r="P227" s="26" t="s">
        <v>192</v>
      </c>
      <c r="Q227" s="27">
        <v>2.39</v>
      </c>
      <c r="R227" s="171" t="str">
        <f t="shared" si="36"/>
        <v>A</v>
      </c>
      <c r="S227" s="174">
        <f t="shared" si="37"/>
        <v>1</v>
      </c>
      <c r="T227" s="174">
        <f t="shared" si="38"/>
        <v>1</v>
      </c>
      <c r="U227" s="174">
        <f t="shared" si="39"/>
        <v>0</v>
      </c>
      <c r="V227" s="178" t="str">
        <f t="shared" si="40"/>
        <v>Trueperella pyogenes</v>
      </c>
      <c r="W227" s="178" t="str">
        <f t="shared" si="41"/>
        <v>Trueperella pyogenes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1</v>
      </c>
      <c r="E228" s="169">
        <f t="shared" si="46"/>
        <v>1</v>
      </c>
      <c r="F228" s="26" t="s">
        <v>750</v>
      </c>
      <c r="G228" s="26" t="s">
        <v>176</v>
      </c>
      <c r="H228" s="26" t="s">
        <v>114</v>
      </c>
      <c r="I228" s="29">
        <v>42864</v>
      </c>
      <c r="J228" s="26" t="s">
        <v>734</v>
      </c>
      <c r="K228" s="26" t="s">
        <v>192</v>
      </c>
      <c r="L228" s="26" t="s">
        <v>734</v>
      </c>
      <c r="M228" s="26" t="s">
        <v>192</v>
      </c>
      <c r="N228" s="27">
        <v>2.33</v>
      </c>
      <c r="O228" s="26" t="s">
        <v>734</v>
      </c>
      <c r="P228" s="26" t="s">
        <v>192</v>
      </c>
      <c r="Q228" s="27">
        <v>2.3199999999999998</v>
      </c>
      <c r="R228" s="171" t="str">
        <f t="shared" si="36"/>
        <v>A</v>
      </c>
      <c r="S228" s="174">
        <f t="shared" si="37"/>
        <v>1</v>
      </c>
      <c r="T228" s="174">
        <f t="shared" si="38"/>
        <v>1</v>
      </c>
      <c r="U228" s="174">
        <f t="shared" si="39"/>
        <v>0</v>
      </c>
      <c r="V228" s="178" t="str">
        <f t="shared" si="40"/>
        <v>Trueperella pyogenes</v>
      </c>
      <c r="W228" s="178" t="str">
        <f t="shared" si="41"/>
        <v>Trueperella pyogenes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1</v>
      </c>
      <c r="E229" s="169">
        <f t="shared" si="46"/>
        <v>1</v>
      </c>
      <c r="F229" s="26" t="s">
        <v>751</v>
      </c>
      <c r="G229" s="26" t="s">
        <v>752</v>
      </c>
      <c r="H229" s="26" t="s">
        <v>112</v>
      </c>
      <c r="I229" s="29">
        <v>44000</v>
      </c>
      <c r="J229" s="26" t="s">
        <v>753</v>
      </c>
      <c r="K229" s="26" t="s">
        <v>754</v>
      </c>
      <c r="L229" s="26" t="s">
        <v>753</v>
      </c>
      <c r="M229" s="26" t="s">
        <v>754</v>
      </c>
      <c r="N229" s="27">
        <v>2.19</v>
      </c>
      <c r="O229" s="26" t="s">
        <v>753</v>
      </c>
      <c r="P229" s="26" t="s">
        <v>754</v>
      </c>
      <c r="Q229" s="27">
        <v>2.15</v>
      </c>
      <c r="R229" s="171" t="str">
        <f t="shared" si="36"/>
        <v>A</v>
      </c>
      <c r="S229" s="174">
        <f t="shared" si="37"/>
        <v>1</v>
      </c>
      <c r="T229" s="174">
        <f t="shared" si="38"/>
        <v>1</v>
      </c>
      <c r="U229" s="174">
        <f t="shared" si="39"/>
        <v>0</v>
      </c>
      <c r="V229" s="178" t="str">
        <f t="shared" si="40"/>
        <v>Corynebacterium amycolatum</v>
      </c>
      <c r="W229" s="178" t="str">
        <f t="shared" si="41"/>
        <v>Corynebacterium amycolatum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0</v>
      </c>
      <c r="E230" s="169">
        <f t="shared" si="46"/>
        <v>0</v>
      </c>
      <c r="F230" s="26" t="s">
        <v>755</v>
      </c>
      <c r="G230" s="26" t="s">
        <v>756</v>
      </c>
      <c r="H230" s="26" t="s">
        <v>757</v>
      </c>
      <c r="I230" s="29">
        <v>41746</v>
      </c>
      <c r="J230" s="26" t="s">
        <v>753</v>
      </c>
      <c r="K230" s="26" t="s">
        <v>754</v>
      </c>
      <c r="L230" s="26" t="s">
        <v>753</v>
      </c>
      <c r="M230" s="26" t="s">
        <v>754</v>
      </c>
      <c r="N230" s="27">
        <v>2.2999999999999998</v>
      </c>
      <c r="O230" s="26" t="s">
        <v>753</v>
      </c>
      <c r="P230" s="26" t="s">
        <v>754</v>
      </c>
      <c r="Q230" s="27">
        <v>2.29</v>
      </c>
      <c r="R230" s="171" t="str">
        <f t="shared" si="36"/>
        <v>A</v>
      </c>
      <c r="S230" s="174">
        <f t="shared" si="37"/>
        <v>1</v>
      </c>
      <c r="T230" s="174">
        <f t="shared" si="38"/>
        <v>1</v>
      </c>
      <c r="U230" s="174">
        <f t="shared" si="39"/>
        <v>0</v>
      </c>
      <c r="V230" s="178" t="str">
        <f t="shared" si="40"/>
        <v>Corynebacterium amycolatum</v>
      </c>
      <c r="W230" s="178" t="str">
        <f t="shared" si="41"/>
        <v>Corynebacterium amycolatum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1</v>
      </c>
      <c r="E231" s="169">
        <f t="shared" si="46"/>
        <v>1</v>
      </c>
      <c r="F231" s="26" t="s">
        <v>758</v>
      </c>
      <c r="G231" s="26" t="s">
        <v>124</v>
      </c>
      <c r="H231" s="26" t="s">
        <v>112</v>
      </c>
      <c r="I231" s="29">
        <v>42732</v>
      </c>
      <c r="J231" s="26" t="s">
        <v>753</v>
      </c>
      <c r="K231" s="26" t="s">
        <v>759</v>
      </c>
      <c r="L231" s="26" t="s">
        <v>753</v>
      </c>
      <c r="M231" s="26" t="s">
        <v>759</v>
      </c>
      <c r="N231" s="27">
        <v>2.0699999999999998</v>
      </c>
      <c r="O231" s="26" t="s">
        <v>753</v>
      </c>
      <c r="P231" s="26" t="s">
        <v>759</v>
      </c>
      <c r="Q231" s="27">
        <v>2.0499999999999998</v>
      </c>
      <c r="R231" s="171" t="str">
        <f t="shared" si="36"/>
        <v>A</v>
      </c>
      <c r="S231" s="174">
        <f t="shared" si="37"/>
        <v>1</v>
      </c>
      <c r="T231" s="174">
        <f t="shared" si="38"/>
        <v>1</v>
      </c>
      <c r="U231" s="174">
        <f t="shared" si="39"/>
        <v>0</v>
      </c>
      <c r="V231" s="178" t="str">
        <f t="shared" si="40"/>
        <v>Corynebacterium aurimucosum</v>
      </c>
      <c r="W231" s="178" t="str">
        <f t="shared" si="41"/>
        <v>Corynebacterium aurimucosum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1</v>
      </c>
      <c r="E232" s="169">
        <f t="shared" si="46"/>
        <v>1</v>
      </c>
      <c r="F232" s="26" t="s">
        <v>760</v>
      </c>
      <c r="G232" s="26" t="s">
        <v>176</v>
      </c>
      <c r="H232" s="26" t="s">
        <v>114</v>
      </c>
      <c r="I232" s="29">
        <v>44124</v>
      </c>
      <c r="J232" s="26" t="s">
        <v>753</v>
      </c>
      <c r="K232" s="26" t="s">
        <v>761</v>
      </c>
      <c r="L232" s="26" t="s">
        <v>753</v>
      </c>
      <c r="M232" s="26" t="s">
        <v>761</v>
      </c>
      <c r="N232" s="27">
        <v>2.75</v>
      </c>
      <c r="O232" s="26" t="s">
        <v>753</v>
      </c>
      <c r="P232" s="26" t="s">
        <v>761</v>
      </c>
      <c r="Q232" s="27">
        <v>2.59</v>
      </c>
      <c r="R232" s="171" t="str">
        <f t="shared" si="36"/>
        <v>A</v>
      </c>
      <c r="S232" s="174">
        <f t="shared" si="37"/>
        <v>1</v>
      </c>
      <c r="T232" s="174">
        <f t="shared" si="38"/>
        <v>1</v>
      </c>
      <c r="U232" s="174">
        <f t="shared" si="39"/>
        <v>0</v>
      </c>
      <c r="V232" s="178" t="str">
        <f t="shared" si="40"/>
        <v>Corynebacterium belfantii</v>
      </c>
      <c r="W232" s="178" t="str">
        <f t="shared" si="41"/>
        <v>Corynebacterium belfantii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1</v>
      </c>
      <c r="E233" s="169">
        <f t="shared" si="46"/>
        <v>1</v>
      </c>
      <c r="F233" s="26" t="s">
        <v>762</v>
      </c>
      <c r="G233" s="26" t="s">
        <v>763</v>
      </c>
      <c r="H233" s="26" t="s">
        <v>114</v>
      </c>
      <c r="I233" s="29">
        <v>44047</v>
      </c>
      <c r="J233" s="26" t="s">
        <v>753</v>
      </c>
      <c r="K233" s="26" t="s">
        <v>761</v>
      </c>
      <c r="L233" s="26" t="s">
        <v>753</v>
      </c>
      <c r="M233" s="26" t="s">
        <v>761</v>
      </c>
      <c r="N233" s="27">
        <v>2.66</v>
      </c>
      <c r="O233" s="26" t="s">
        <v>753</v>
      </c>
      <c r="P233" s="26" t="s">
        <v>761</v>
      </c>
      <c r="Q233" s="27">
        <v>2.62</v>
      </c>
      <c r="R233" s="171" t="str">
        <f t="shared" si="36"/>
        <v>A</v>
      </c>
      <c r="S233" s="174">
        <f t="shared" si="37"/>
        <v>1</v>
      </c>
      <c r="T233" s="174">
        <f t="shared" si="38"/>
        <v>1</v>
      </c>
      <c r="U233" s="174">
        <f t="shared" si="39"/>
        <v>0</v>
      </c>
      <c r="V233" s="178" t="str">
        <f t="shared" si="40"/>
        <v>Corynebacterium belfantii</v>
      </c>
      <c r="W233" s="178" t="str">
        <f t="shared" si="41"/>
        <v>Corynebacterium belfantii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1</v>
      </c>
      <c r="E234" s="169">
        <f t="shared" si="46"/>
        <v>1</v>
      </c>
      <c r="F234" s="26" t="s">
        <v>764</v>
      </c>
      <c r="G234" s="26" t="s">
        <v>176</v>
      </c>
      <c r="H234" s="26" t="s">
        <v>110</v>
      </c>
      <c r="I234" s="29">
        <v>41628</v>
      </c>
      <c r="J234" s="26" t="s">
        <v>753</v>
      </c>
      <c r="K234" s="26" t="s">
        <v>682</v>
      </c>
      <c r="L234" s="26" t="s">
        <v>753</v>
      </c>
      <c r="M234" s="26" t="s">
        <v>682</v>
      </c>
      <c r="N234" s="27">
        <v>2.35</v>
      </c>
      <c r="O234" s="26" t="s">
        <v>753</v>
      </c>
      <c r="P234" s="26" t="s">
        <v>682</v>
      </c>
      <c r="Q234" s="27">
        <v>2.33</v>
      </c>
      <c r="R234" s="171" t="str">
        <f t="shared" si="36"/>
        <v>A</v>
      </c>
      <c r="S234" s="174">
        <f t="shared" si="37"/>
        <v>1</v>
      </c>
      <c r="T234" s="174">
        <f t="shared" si="38"/>
        <v>1</v>
      </c>
      <c r="U234" s="174">
        <f t="shared" si="39"/>
        <v>0</v>
      </c>
      <c r="V234" s="178" t="str">
        <f t="shared" si="40"/>
        <v>Corynebacterium bovis</v>
      </c>
      <c r="W234" s="178" t="str">
        <f t="shared" si="41"/>
        <v>Corynebacterium bovis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1</v>
      </c>
      <c r="E235" s="169">
        <f t="shared" si="46"/>
        <v>1</v>
      </c>
      <c r="F235" s="26" t="s">
        <v>765</v>
      </c>
      <c r="G235" s="26" t="s">
        <v>124</v>
      </c>
      <c r="H235" s="26" t="s">
        <v>114</v>
      </c>
      <c r="I235" s="29">
        <v>42809</v>
      </c>
      <c r="J235" s="26" t="s">
        <v>753</v>
      </c>
      <c r="K235" s="26" t="s">
        <v>766</v>
      </c>
      <c r="L235" s="26" t="s">
        <v>753</v>
      </c>
      <c r="M235" s="26" t="s">
        <v>766</v>
      </c>
      <c r="N235" s="27">
        <v>2.58</v>
      </c>
      <c r="O235" s="26" t="s">
        <v>753</v>
      </c>
      <c r="P235" s="26" t="s">
        <v>766</v>
      </c>
      <c r="Q235" s="27">
        <v>1.96</v>
      </c>
      <c r="R235" s="171" t="str">
        <f t="shared" si="36"/>
        <v>A</v>
      </c>
      <c r="S235" s="174">
        <f t="shared" si="37"/>
        <v>1</v>
      </c>
      <c r="T235" s="174">
        <f t="shared" si="38"/>
        <v>1</v>
      </c>
      <c r="U235" s="174">
        <f t="shared" si="39"/>
        <v>0</v>
      </c>
      <c r="V235" s="178" t="str">
        <f t="shared" si="40"/>
        <v>Corynebacterium camporealensis</v>
      </c>
      <c r="W235" s="178" t="str">
        <f t="shared" si="41"/>
        <v>Corynebacterium camporealensis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1</v>
      </c>
      <c r="E236" s="169">
        <f t="shared" si="46"/>
        <v>0</v>
      </c>
      <c r="F236" s="26" t="s">
        <v>767</v>
      </c>
      <c r="G236" s="26" t="s">
        <v>124</v>
      </c>
      <c r="H236" s="26" t="s">
        <v>110</v>
      </c>
      <c r="I236" s="29">
        <v>42018</v>
      </c>
      <c r="J236" s="26" t="s">
        <v>753</v>
      </c>
      <c r="K236" s="26" t="s">
        <v>768</v>
      </c>
      <c r="L236" s="26" t="s">
        <v>753</v>
      </c>
      <c r="M236" s="26" t="s">
        <v>768</v>
      </c>
      <c r="N236" s="27">
        <v>1.98</v>
      </c>
      <c r="O236" s="26" t="s">
        <v>753</v>
      </c>
      <c r="P236" s="26" t="s">
        <v>769</v>
      </c>
      <c r="Q236" s="27">
        <v>1.64</v>
      </c>
      <c r="R236" s="171" t="str">
        <f t="shared" si="36"/>
        <v>B</v>
      </c>
      <c r="S236" s="174">
        <f t="shared" si="37"/>
        <v>0</v>
      </c>
      <c r="T236" s="174">
        <f t="shared" si="38"/>
        <v>0</v>
      </c>
      <c r="U236" s="174">
        <f t="shared" si="39"/>
        <v>1</v>
      </c>
      <c r="V236" s="178" t="str">
        <f t="shared" si="40"/>
        <v>Corynebacterium casei</v>
      </c>
      <c r="W236" s="178" t="str">
        <f t="shared" si="41"/>
        <v>Corynebacterium stationis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1</v>
      </c>
      <c r="E237" s="169">
        <f t="shared" si="46"/>
        <v>1</v>
      </c>
      <c r="F237" s="26" t="s">
        <v>770</v>
      </c>
      <c r="G237" s="26" t="s">
        <v>124</v>
      </c>
      <c r="H237" s="26" t="s">
        <v>114</v>
      </c>
      <c r="I237" s="29">
        <v>44119</v>
      </c>
      <c r="J237" s="26" t="s">
        <v>753</v>
      </c>
      <c r="K237" s="26" t="s">
        <v>771</v>
      </c>
      <c r="L237" s="26" t="s">
        <v>753</v>
      </c>
      <c r="M237" s="26" t="s">
        <v>771</v>
      </c>
      <c r="N237" s="27">
        <v>2.4900000000000002</v>
      </c>
      <c r="O237" s="26" t="s">
        <v>753</v>
      </c>
      <c r="P237" s="26" t="s">
        <v>771</v>
      </c>
      <c r="Q237" s="27">
        <v>1.93</v>
      </c>
      <c r="R237" s="171" t="str">
        <f t="shared" si="36"/>
        <v>A</v>
      </c>
      <c r="S237" s="174">
        <f t="shared" si="37"/>
        <v>1</v>
      </c>
      <c r="T237" s="174">
        <f t="shared" si="38"/>
        <v>1</v>
      </c>
      <c r="U237" s="174">
        <f t="shared" si="39"/>
        <v>0</v>
      </c>
      <c r="V237" s="178" t="str">
        <f t="shared" si="40"/>
        <v>Corynebacterium confusum</v>
      </c>
      <c r="W237" s="178" t="str">
        <f t="shared" si="41"/>
        <v>Corynebacterium confusum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1</v>
      </c>
      <c r="E238" s="169">
        <f t="shared" si="46"/>
        <v>1</v>
      </c>
      <c r="F238" s="26" t="s">
        <v>772</v>
      </c>
      <c r="G238" s="26" t="s">
        <v>124</v>
      </c>
      <c r="H238" s="26" t="s">
        <v>112</v>
      </c>
      <c r="I238" s="29">
        <v>42613</v>
      </c>
      <c r="J238" s="26" t="s">
        <v>753</v>
      </c>
      <c r="K238" s="26" t="s">
        <v>771</v>
      </c>
      <c r="L238" s="26" t="s">
        <v>753</v>
      </c>
      <c r="M238" s="26" t="s">
        <v>771</v>
      </c>
      <c r="N238" s="27">
        <v>2.14</v>
      </c>
      <c r="O238" s="26" t="s">
        <v>753</v>
      </c>
      <c r="P238" s="26" t="s">
        <v>771</v>
      </c>
      <c r="Q238" s="27">
        <v>2.0099999999999998</v>
      </c>
      <c r="R238" s="171" t="str">
        <f t="shared" si="36"/>
        <v>A</v>
      </c>
      <c r="S238" s="174">
        <f t="shared" si="37"/>
        <v>1</v>
      </c>
      <c r="T238" s="174">
        <f t="shared" si="38"/>
        <v>1</v>
      </c>
      <c r="U238" s="174">
        <f t="shared" si="39"/>
        <v>0</v>
      </c>
      <c r="V238" s="178" t="str">
        <f t="shared" si="40"/>
        <v>Corynebacterium confusum</v>
      </c>
      <c r="W238" s="178" t="str">
        <f t="shared" si="41"/>
        <v>Corynebacterium confusum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1</v>
      </c>
      <c r="E239" s="169">
        <f t="shared" si="46"/>
        <v>1</v>
      </c>
      <c r="F239" s="26" t="s">
        <v>773</v>
      </c>
      <c r="G239" s="26" t="s">
        <v>124</v>
      </c>
      <c r="H239" s="26" t="s">
        <v>112</v>
      </c>
      <c r="I239" s="29">
        <v>43860</v>
      </c>
      <c r="J239" s="26" t="s">
        <v>753</v>
      </c>
      <c r="K239" s="26" t="s">
        <v>774</v>
      </c>
      <c r="L239" s="26" t="s">
        <v>753</v>
      </c>
      <c r="M239" s="26" t="s">
        <v>774</v>
      </c>
      <c r="N239" s="27">
        <v>2.5</v>
      </c>
      <c r="O239" s="26" t="s">
        <v>753</v>
      </c>
      <c r="P239" s="26" t="s">
        <v>774</v>
      </c>
      <c r="Q239" s="27">
        <v>2.36</v>
      </c>
      <c r="R239" s="171" t="str">
        <f t="shared" si="36"/>
        <v>A</v>
      </c>
      <c r="S239" s="174">
        <f t="shared" si="37"/>
        <v>1</v>
      </c>
      <c r="T239" s="174">
        <f t="shared" si="38"/>
        <v>1</v>
      </c>
      <c r="U239" s="174">
        <f t="shared" si="39"/>
        <v>0</v>
      </c>
      <c r="V239" s="178" t="str">
        <f t="shared" si="40"/>
        <v>Corynebacterium cystitidis</v>
      </c>
      <c r="W239" s="178" t="str">
        <f t="shared" si="41"/>
        <v>Corynebacterium cystitidis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1</v>
      </c>
      <c r="E240" s="169">
        <f t="shared" si="46"/>
        <v>1</v>
      </c>
      <c r="F240" s="26" t="s">
        <v>775</v>
      </c>
      <c r="G240" s="26" t="s">
        <v>763</v>
      </c>
      <c r="H240" s="26" t="s">
        <v>114</v>
      </c>
      <c r="I240" s="29">
        <v>44047</v>
      </c>
      <c r="J240" s="26" t="s">
        <v>753</v>
      </c>
      <c r="K240" s="26" t="s">
        <v>776</v>
      </c>
      <c r="L240" s="26" t="s">
        <v>753</v>
      </c>
      <c r="M240" s="26" t="s">
        <v>776</v>
      </c>
      <c r="N240" s="27">
        <v>2.66</v>
      </c>
      <c r="O240" s="26" t="s">
        <v>753</v>
      </c>
      <c r="P240" s="26" t="s">
        <v>776</v>
      </c>
      <c r="Q240" s="27">
        <v>2.59</v>
      </c>
      <c r="R240" s="171" t="str">
        <f t="shared" si="36"/>
        <v>A</v>
      </c>
      <c r="S240" s="174">
        <f t="shared" si="37"/>
        <v>1</v>
      </c>
      <c r="T240" s="174">
        <f t="shared" si="38"/>
        <v>1</v>
      </c>
      <c r="U240" s="174">
        <f t="shared" si="39"/>
        <v>0</v>
      </c>
      <c r="V240" s="178" t="str">
        <f t="shared" si="40"/>
        <v>Corynebacterium diphtheriae</v>
      </c>
      <c r="W240" s="178" t="str">
        <f t="shared" si="41"/>
        <v>Corynebacterium diphtheriae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1</v>
      </c>
      <c r="E241" s="169">
        <f t="shared" si="46"/>
        <v>1</v>
      </c>
      <c r="F241" s="26" t="s">
        <v>777</v>
      </c>
      <c r="G241" s="26" t="s">
        <v>763</v>
      </c>
      <c r="H241" s="26" t="s">
        <v>114</v>
      </c>
      <c r="I241" s="29">
        <v>44047</v>
      </c>
      <c r="J241" s="26" t="s">
        <v>753</v>
      </c>
      <c r="K241" s="26" t="s">
        <v>776</v>
      </c>
      <c r="L241" s="26" t="s">
        <v>753</v>
      </c>
      <c r="M241" s="26" t="s">
        <v>776</v>
      </c>
      <c r="N241" s="27">
        <v>2.58</v>
      </c>
      <c r="O241" s="26" t="s">
        <v>753</v>
      </c>
      <c r="P241" s="26" t="s">
        <v>776</v>
      </c>
      <c r="Q241" s="27">
        <v>2.58</v>
      </c>
      <c r="R241" s="171" t="str">
        <f t="shared" si="36"/>
        <v>A</v>
      </c>
      <c r="S241" s="174">
        <f t="shared" si="37"/>
        <v>1</v>
      </c>
      <c r="T241" s="174">
        <f t="shared" si="38"/>
        <v>1</v>
      </c>
      <c r="U241" s="174">
        <f t="shared" si="39"/>
        <v>0</v>
      </c>
      <c r="V241" s="178" t="str">
        <f t="shared" si="40"/>
        <v>Corynebacterium diphtheriae</v>
      </c>
      <c r="W241" s="178" t="str">
        <f t="shared" si="41"/>
        <v>Corynebacterium diphtheriae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1</v>
      </c>
      <c r="E242" s="169">
        <f t="shared" si="46"/>
        <v>1</v>
      </c>
      <c r="F242" s="26" t="s">
        <v>778</v>
      </c>
      <c r="G242" s="26" t="s">
        <v>763</v>
      </c>
      <c r="H242" s="26" t="s">
        <v>114</v>
      </c>
      <c r="I242" s="29">
        <v>44047</v>
      </c>
      <c r="J242" s="26" t="s">
        <v>753</v>
      </c>
      <c r="K242" s="26" t="s">
        <v>776</v>
      </c>
      <c r="L242" s="26" t="s">
        <v>753</v>
      </c>
      <c r="M242" s="26" t="s">
        <v>776</v>
      </c>
      <c r="N242" s="27">
        <v>2.71</v>
      </c>
      <c r="O242" s="26" t="s">
        <v>753</v>
      </c>
      <c r="P242" s="26" t="s">
        <v>776</v>
      </c>
      <c r="Q242" s="27">
        <v>2.65</v>
      </c>
      <c r="R242" s="171" t="str">
        <f t="shared" si="36"/>
        <v>A</v>
      </c>
      <c r="S242" s="174">
        <f t="shared" si="37"/>
        <v>1</v>
      </c>
      <c r="T242" s="174">
        <f t="shared" si="38"/>
        <v>1</v>
      </c>
      <c r="U242" s="174">
        <f t="shared" si="39"/>
        <v>0</v>
      </c>
      <c r="V242" s="178" t="str">
        <f t="shared" si="40"/>
        <v>Corynebacterium diphtheriae</v>
      </c>
      <c r="W242" s="178" t="str">
        <f t="shared" si="41"/>
        <v>Corynebacterium diphtheriae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0</v>
      </c>
      <c r="E243" s="169">
        <f t="shared" si="46"/>
        <v>0</v>
      </c>
      <c r="F243" s="26" t="s">
        <v>779</v>
      </c>
      <c r="G243" s="26" t="s">
        <v>780</v>
      </c>
      <c r="H243" s="26">
        <v>0</v>
      </c>
      <c r="I243" s="29">
        <v>0</v>
      </c>
      <c r="J243" s="26" t="s">
        <v>753</v>
      </c>
      <c r="K243" s="26" t="s">
        <v>776</v>
      </c>
      <c r="L243" s="26" t="s">
        <v>753</v>
      </c>
      <c r="M243" s="26" t="s">
        <v>776</v>
      </c>
      <c r="N243" s="27">
        <v>2.04</v>
      </c>
      <c r="O243" s="26" t="s">
        <v>753</v>
      </c>
      <c r="P243" s="26" t="s">
        <v>776</v>
      </c>
      <c r="Q243" s="27">
        <v>2</v>
      </c>
      <c r="R243" s="171" t="str">
        <f t="shared" si="36"/>
        <v>A</v>
      </c>
      <c r="S243" s="174">
        <f t="shared" si="37"/>
        <v>1</v>
      </c>
      <c r="T243" s="174">
        <f t="shared" si="38"/>
        <v>1</v>
      </c>
      <c r="U243" s="174">
        <f t="shared" si="39"/>
        <v>0</v>
      </c>
      <c r="V243" s="178" t="str">
        <f t="shared" si="40"/>
        <v>Corynebacterium diphtheriae</v>
      </c>
      <c r="W243" s="178" t="str">
        <f t="shared" si="41"/>
        <v>Corynebacterium diphtheriae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1</v>
      </c>
      <c r="E244" s="169">
        <f t="shared" si="46"/>
        <v>1</v>
      </c>
      <c r="F244" s="26" t="s">
        <v>781</v>
      </c>
      <c r="G244" s="26" t="s">
        <v>124</v>
      </c>
      <c r="H244" s="26" t="s">
        <v>112</v>
      </c>
      <c r="I244" s="29">
        <v>42431</v>
      </c>
      <c r="J244" s="26" t="s">
        <v>753</v>
      </c>
      <c r="K244" s="26" t="s">
        <v>782</v>
      </c>
      <c r="L244" s="26" t="s">
        <v>753</v>
      </c>
      <c r="M244" s="26" t="s">
        <v>782</v>
      </c>
      <c r="N244" s="27">
        <v>2.3199999999999998</v>
      </c>
      <c r="O244" s="26" t="s">
        <v>753</v>
      </c>
      <c r="P244" s="26" t="s">
        <v>782</v>
      </c>
      <c r="Q244" s="27">
        <v>2.2000000000000002</v>
      </c>
      <c r="R244" s="171" t="str">
        <f t="shared" si="36"/>
        <v>A</v>
      </c>
      <c r="S244" s="174">
        <f t="shared" si="37"/>
        <v>1</v>
      </c>
      <c r="T244" s="174">
        <f t="shared" si="38"/>
        <v>1</v>
      </c>
      <c r="U244" s="174">
        <f t="shared" si="39"/>
        <v>0</v>
      </c>
      <c r="V244" s="178" t="str">
        <f t="shared" si="40"/>
        <v>Corynebacterium frankenforstense</v>
      </c>
      <c r="W244" s="178" t="str">
        <f t="shared" si="41"/>
        <v>Corynebacterium frankenforstense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1</v>
      </c>
      <c r="E245" s="169">
        <f t="shared" si="46"/>
        <v>1</v>
      </c>
      <c r="F245" s="26" t="s">
        <v>783</v>
      </c>
      <c r="G245" s="26" t="s">
        <v>176</v>
      </c>
      <c r="H245" s="26" t="s">
        <v>114</v>
      </c>
      <c r="I245" s="29">
        <v>42732</v>
      </c>
      <c r="J245" s="26" t="s">
        <v>753</v>
      </c>
      <c r="K245" s="26" t="s">
        <v>782</v>
      </c>
      <c r="L245" s="26" t="s">
        <v>753</v>
      </c>
      <c r="M245" s="26" t="s">
        <v>782</v>
      </c>
      <c r="N245" s="27">
        <v>2.74</v>
      </c>
      <c r="O245" s="26" t="s">
        <v>753</v>
      </c>
      <c r="P245" s="26" t="s">
        <v>782</v>
      </c>
      <c r="Q245" s="27">
        <v>2.48</v>
      </c>
      <c r="R245" s="171" t="str">
        <f t="shared" si="36"/>
        <v>A</v>
      </c>
      <c r="S245" s="174">
        <f t="shared" si="37"/>
        <v>1</v>
      </c>
      <c r="T245" s="174">
        <f t="shared" si="38"/>
        <v>1</v>
      </c>
      <c r="U245" s="174">
        <f t="shared" si="39"/>
        <v>0</v>
      </c>
      <c r="V245" s="178" t="str">
        <f t="shared" si="40"/>
        <v>Corynebacterium frankenforstense</v>
      </c>
      <c r="W245" s="178" t="str">
        <f t="shared" si="41"/>
        <v>Corynebacterium frankenforstense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1</v>
      </c>
      <c r="E246" s="169">
        <f t="shared" si="46"/>
        <v>1</v>
      </c>
      <c r="F246" s="26" t="s">
        <v>784</v>
      </c>
      <c r="G246" s="26" t="s">
        <v>176</v>
      </c>
      <c r="H246" s="26" t="s">
        <v>110</v>
      </c>
      <c r="I246" s="29">
        <v>41261</v>
      </c>
      <c r="J246" s="26" t="s">
        <v>753</v>
      </c>
      <c r="K246" s="26" t="s">
        <v>785</v>
      </c>
      <c r="L246" s="26" t="s">
        <v>753</v>
      </c>
      <c r="M246" s="26" t="s">
        <v>785</v>
      </c>
      <c r="N246" s="27">
        <v>2.46</v>
      </c>
      <c r="O246" s="26" t="s">
        <v>220</v>
      </c>
      <c r="P246" s="26" t="s">
        <v>786</v>
      </c>
      <c r="Q246" s="27">
        <v>1.27</v>
      </c>
      <c r="R246" s="171" t="str">
        <f t="shared" si="36"/>
        <v>A</v>
      </c>
      <c r="S246" s="174">
        <f t="shared" si="37"/>
        <v>1</v>
      </c>
      <c r="T246" s="174">
        <f t="shared" si="38"/>
        <v>1</v>
      </c>
      <c r="U246" s="174">
        <f t="shared" si="39"/>
        <v>0</v>
      </c>
      <c r="V246" s="178" t="str">
        <f t="shared" si="40"/>
        <v>Corynebacterium freiburgense</v>
      </c>
      <c r="W246" s="178" t="str">
        <f t="shared" si="41"/>
        <v>Pseudomonas gessardii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1</v>
      </c>
      <c r="E247" s="169">
        <f t="shared" si="46"/>
        <v>1</v>
      </c>
      <c r="F247" s="26" t="s">
        <v>787</v>
      </c>
      <c r="G247" s="26" t="s">
        <v>124</v>
      </c>
      <c r="H247" s="26" t="s">
        <v>112</v>
      </c>
      <c r="I247" s="29">
        <v>44690</v>
      </c>
      <c r="J247" s="26" t="s">
        <v>753</v>
      </c>
      <c r="K247" s="26" t="s">
        <v>788</v>
      </c>
      <c r="L247" s="26" t="s">
        <v>753</v>
      </c>
      <c r="M247" s="26" t="s">
        <v>788</v>
      </c>
      <c r="N247" s="27">
        <v>2.35</v>
      </c>
      <c r="O247" s="26" t="s">
        <v>753</v>
      </c>
      <c r="P247" s="26" t="s">
        <v>788</v>
      </c>
      <c r="Q247" s="27">
        <v>2.2999999999999998</v>
      </c>
      <c r="R247" s="171" t="str">
        <f t="shared" si="36"/>
        <v>A</v>
      </c>
      <c r="S247" s="174">
        <f t="shared" si="37"/>
        <v>1</v>
      </c>
      <c r="T247" s="174">
        <f t="shared" si="38"/>
        <v>1</v>
      </c>
      <c r="U247" s="174">
        <f t="shared" si="39"/>
        <v>0</v>
      </c>
      <c r="V247" s="178" t="str">
        <f t="shared" si="40"/>
        <v>Corynebacterium hansenii</v>
      </c>
      <c r="W247" s="178" t="str">
        <f t="shared" si="41"/>
        <v>Corynebacterium hansenii</v>
      </c>
      <c r="X247" s="174">
        <f t="shared" si="42"/>
        <v>0</v>
      </c>
      <c r="Y247" s="174">
        <f t="shared" si="43"/>
        <v>0</v>
      </c>
      <c r="Z247" s="174">
        <f t="shared" si="44"/>
        <v>0</v>
      </c>
      <c r="AA247" s="174">
        <f t="shared" si="45"/>
        <v>0</v>
      </c>
    </row>
    <row r="248" spans="4:27" ht="15" customHeight="1" x14ac:dyDescent="0.25">
      <c r="D248" s="176">
        <v>1</v>
      </c>
      <c r="E248" s="169">
        <f t="shared" si="46"/>
        <v>1</v>
      </c>
      <c r="F248" s="26" t="s">
        <v>789</v>
      </c>
      <c r="G248" s="26" t="s">
        <v>124</v>
      </c>
      <c r="H248" s="26" t="s">
        <v>110</v>
      </c>
      <c r="I248" s="29">
        <v>41318</v>
      </c>
      <c r="J248" s="26" t="s">
        <v>753</v>
      </c>
      <c r="K248" s="26" t="s">
        <v>788</v>
      </c>
      <c r="L248" s="26" t="s">
        <v>753</v>
      </c>
      <c r="M248" s="26" t="s">
        <v>788</v>
      </c>
      <c r="N248" s="27">
        <v>2.41</v>
      </c>
      <c r="O248" s="26" t="s">
        <v>753</v>
      </c>
      <c r="P248" s="26" t="s">
        <v>788</v>
      </c>
      <c r="Q248" s="27">
        <v>2.2000000000000002</v>
      </c>
      <c r="R248" s="171" t="str">
        <f t="shared" si="36"/>
        <v>A</v>
      </c>
      <c r="S248" s="174">
        <f t="shared" si="37"/>
        <v>1</v>
      </c>
      <c r="T248" s="174">
        <f t="shared" si="38"/>
        <v>1</v>
      </c>
      <c r="U248" s="174">
        <f t="shared" si="39"/>
        <v>0</v>
      </c>
      <c r="V248" s="178" t="str">
        <f t="shared" si="40"/>
        <v>Corynebacterium hansenii</v>
      </c>
      <c r="W248" s="178" t="str">
        <f t="shared" si="41"/>
        <v>Corynebacterium hansenii</v>
      </c>
      <c r="X248" s="174">
        <f t="shared" si="42"/>
        <v>0</v>
      </c>
      <c r="Y248" s="174">
        <f t="shared" si="43"/>
        <v>0</v>
      </c>
      <c r="Z248" s="174">
        <f t="shared" si="44"/>
        <v>0</v>
      </c>
      <c r="AA248" s="174">
        <f t="shared" si="45"/>
        <v>0</v>
      </c>
    </row>
    <row r="249" spans="4:27" ht="15" customHeight="1" x14ac:dyDescent="0.25">
      <c r="D249" s="176">
        <v>1</v>
      </c>
      <c r="E249" s="169">
        <f t="shared" si="46"/>
        <v>1</v>
      </c>
      <c r="F249" s="26" t="s">
        <v>790</v>
      </c>
      <c r="G249" s="26" t="s">
        <v>791</v>
      </c>
      <c r="H249" s="26" t="s">
        <v>112</v>
      </c>
      <c r="I249" s="29">
        <v>42732</v>
      </c>
      <c r="J249" s="26" t="s">
        <v>753</v>
      </c>
      <c r="K249" s="26" t="s">
        <v>792</v>
      </c>
      <c r="L249" s="26" t="s">
        <v>753</v>
      </c>
      <c r="M249" s="26" t="s">
        <v>792</v>
      </c>
      <c r="N249" s="27">
        <v>2.5099999999999998</v>
      </c>
      <c r="O249" s="26" t="s">
        <v>753</v>
      </c>
      <c r="P249" s="26" t="s">
        <v>793</v>
      </c>
      <c r="Q249" s="27">
        <v>1.98</v>
      </c>
      <c r="R249" s="171" t="str">
        <f t="shared" ref="R249:R312" si="47">IF(OR(AND(N249&gt;=$B$20,Q249&lt;$B$21),AND(L249=O249,M249=P249,N249&gt;=$B$20,Q249&gt;=$B$20),AND(L249=O249,N249&gt;=$B$20,Q249&lt;2,Q249&gt;=$B$21)),"A",IF(OR(AND(N249&lt;$B$20,Q249&lt;$B$21),AND(L249=O249,OR(M249&lt;&gt;P249,M249=P249),N249&gt;=$B$21,Q249&gt;=$B$21)),"B",
IF(AND(L249&lt;&gt;O249,N249&gt;=$B$21,Q249&gt;=$B$21),"C",0)))</f>
        <v>A</v>
      </c>
      <c r="S249" s="174">
        <f t="shared" ref="S249:S312" si="48">1-U249+Z249</f>
        <v>1</v>
      </c>
      <c r="T249" s="174">
        <f t="shared" ref="T249:T312" si="49">IF(AND(L249=J249,M249=K249,N249&gt;=$B$20,R249="A"),1,0)</f>
        <v>1</v>
      </c>
      <c r="U249" s="174">
        <f t="shared" ref="U249:U312" si="50">IF(T249=1,0,1)</f>
        <v>0</v>
      </c>
      <c r="V249" s="178" t="str">
        <f t="shared" ref="V249:V312" si="51">L249&amp;" "&amp;M249</f>
        <v>Corynebacterium humireducens</v>
      </c>
      <c r="W249" s="178" t="str">
        <f t="shared" ref="W249:W312" si="52">O249&amp;" "&amp;P249</f>
        <v>Corynebacterium sp-CVUAS-31533</v>
      </c>
      <c r="X249" s="174">
        <f t="shared" ref="X249:X312" si="53">IF(AND(V249=$B$1,N249&gt;=$B$20),1,0)</f>
        <v>0</v>
      </c>
      <c r="Y249" s="174">
        <f t="shared" ref="Y249:Y312" si="54">IF(AND(W249=$B$1,Q249&gt;=$B$20),1,0)</f>
        <v>0</v>
      </c>
      <c r="Z249" s="174">
        <f t="shared" ref="Z249:Z312" si="55">IF(AND(V249=$B$1,N249&gt;=$B$20,R249="A"),1,0)</f>
        <v>0</v>
      </c>
      <c r="AA249" s="174">
        <f t="shared" ref="AA249:AA312" si="56">IF(1-(X249+Y249)&gt;0,0,1)</f>
        <v>0</v>
      </c>
    </row>
    <row r="250" spans="4:27" ht="15" customHeight="1" x14ac:dyDescent="0.25">
      <c r="D250" s="176">
        <v>1</v>
      </c>
      <c r="E250" s="169">
        <f t="shared" si="46"/>
        <v>1</v>
      </c>
      <c r="F250" s="26" t="s">
        <v>794</v>
      </c>
      <c r="G250" s="26" t="s">
        <v>124</v>
      </c>
      <c r="H250" s="26" t="s">
        <v>110</v>
      </c>
      <c r="I250" s="29">
        <v>41255</v>
      </c>
      <c r="J250" s="26" t="s">
        <v>753</v>
      </c>
      <c r="K250" s="26" t="s">
        <v>795</v>
      </c>
      <c r="L250" s="26" t="s">
        <v>753</v>
      </c>
      <c r="M250" s="26" t="s">
        <v>795</v>
      </c>
      <c r="N250" s="27">
        <v>2.56</v>
      </c>
      <c r="O250" s="26" t="s">
        <v>753</v>
      </c>
      <c r="P250" s="26" t="s">
        <v>795</v>
      </c>
      <c r="Q250" s="27">
        <v>2.37</v>
      </c>
      <c r="R250" s="171" t="str">
        <f t="shared" si="47"/>
        <v>A</v>
      </c>
      <c r="S250" s="174">
        <f t="shared" si="48"/>
        <v>1</v>
      </c>
      <c r="T250" s="174">
        <f t="shared" si="49"/>
        <v>1</v>
      </c>
      <c r="U250" s="174">
        <f t="shared" si="50"/>
        <v>0</v>
      </c>
      <c r="V250" s="178" t="str">
        <f t="shared" si="51"/>
        <v>Corynebacterium kutscheri</v>
      </c>
      <c r="W250" s="178" t="str">
        <f t="shared" si="52"/>
        <v>Corynebacterium kutscheri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1</v>
      </c>
      <c r="E251" s="169">
        <f t="shared" si="46"/>
        <v>1</v>
      </c>
      <c r="F251" s="26" t="s">
        <v>796</v>
      </c>
      <c r="G251" s="26" t="s">
        <v>124</v>
      </c>
      <c r="H251" s="26" t="s">
        <v>112</v>
      </c>
      <c r="I251" s="29">
        <v>42613</v>
      </c>
      <c r="J251" s="26" t="s">
        <v>753</v>
      </c>
      <c r="K251" s="26" t="s">
        <v>174</v>
      </c>
      <c r="L251" s="26" t="s">
        <v>753</v>
      </c>
      <c r="M251" s="26" t="s">
        <v>174</v>
      </c>
      <c r="N251" s="27">
        <v>2.38</v>
      </c>
      <c r="O251" s="26" t="s">
        <v>753</v>
      </c>
      <c r="P251" s="26" t="s">
        <v>174</v>
      </c>
      <c r="Q251" s="27">
        <v>2.29</v>
      </c>
      <c r="R251" s="171" t="str">
        <f t="shared" si="47"/>
        <v>A</v>
      </c>
      <c r="S251" s="174">
        <f t="shared" si="48"/>
        <v>1</v>
      </c>
      <c r="T251" s="174">
        <f t="shared" si="49"/>
        <v>1</v>
      </c>
      <c r="U251" s="174">
        <f t="shared" si="50"/>
        <v>0</v>
      </c>
      <c r="V251" s="178" t="str">
        <f t="shared" si="51"/>
        <v>Corynebacterium lactis</v>
      </c>
      <c r="W251" s="178" t="str">
        <f t="shared" si="52"/>
        <v>Corynebacterium lactis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1</v>
      </c>
      <c r="E252" s="169">
        <f t="shared" si="46"/>
        <v>1</v>
      </c>
      <c r="F252" s="26" t="s">
        <v>797</v>
      </c>
      <c r="G252" s="26" t="s">
        <v>176</v>
      </c>
      <c r="H252" s="26" t="s">
        <v>114</v>
      </c>
      <c r="I252" s="29">
        <v>42732</v>
      </c>
      <c r="J252" s="26" t="s">
        <v>753</v>
      </c>
      <c r="K252" s="26" t="s">
        <v>174</v>
      </c>
      <c r="L252" s="26" t="s">
        <v>753</v>
      </c>
      <c r="M252" s="26" t="s">
        <v>174</v>
      </c>
      <c r="N252" s="27">
        <v>2.7</v>
      </c>
      <c r="O252" s="26" t="s">
        <v>753</v>
      </c>
      <c r="P252" s="26" t="s">
        <v>174</v>
      </c>
      <c r="Q252" s="27">
        <v>2.54</v>
      </c>
      <c r="R252" s="171" t="str">
        <f t="shared" si="47"/>
        <v>A</v>
      </c>
      <c r="S252" s="174">
        <f t="shared" si="48"/>
        <v>1</v>
      </c>
      <c r="T252" s="174">
        <f t="shared" si="49"/>
        <v>1</v>
      </c>
      <c r="U252" s="174">
        <f t="shared" si="50"/>
        <v>0</v>
      </c>
      <c r="V252" s="178" t="str">
        <f t="shared" si="51"/>
        <v>Corynebacterium lactis</v>
      </c>
      <c r="W252" s="178" t="str">
        <f t="shared" si="52"/>
        <v>Corynebacterium lactis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1</v>
      </c>
      <c r="E253" s="169">
        <f t="shared" si="46"/>
        <v>1</v>
      </c>
      <c r="F253" s="26" t="s">
        <v>798</v>
      </c>
      <c r="G253" s="26" t="s">
        <v>799</v>
      </c>
      <c r="H253" s="26" t="s">
        <v>114</v>
      </c>
      <c r="I253" s="29">
        <v>42732</v>
      </c>
      <c r="J253" s="26" t="s">
        <v>753</v>
      </c>
      <c r="K253" s="26" t="s">
        <v>800</v>
      </c>
      <c r="L253" s="26" t="s">
        <v>753</v>
      </c>
      <c r="M253" s="26" t="s">
        <v>800</v>
      </c>
      <c r="N253" s="27">
        <v>2.61</v>
      </c>
      <c r="O253" s="26" t="s">
        <v>753</v>
      </c>
      <c r="P253" s="26" t="s">
        <v>800</v>
      </c>
      <c r="Q253" s="27">
        <v>2.19</v>
      </c>
      <c r="R253" s="171" t="str">
        <f t="shared" si="47"/>
        <v>A</v>
      </c>
      <c r="S253" s="174">
        <f t="shared" si="48"/>
        <v>1</v>
      </c>
      <c r="T253" s="174">
        <f t="shared" si="49"/>
        <v>1</v>
      </c>
      <c r="U253" s="174">
        <f t="shared" si="50"/>
        <v>0</v>
      </c>
      <c r="V253" s="178" t="str">
        <f t="shared" si="51"/>
        <v>Corynebacterium phoceense</v>
      </c>
      <c r="W253" s="178" t="str">
        <f t="shared" si="52"/>
        <v>Corynebacterium phoceense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1</v>
      </c>
      <c r="E254" s="169">
        <f t="shared" si="46"/>
        <v>1</v>
      </c>
      <c r="F254" s="26" t="s">
        <v>801</v>
      </c>
      <c r="G254" s="26" t="s">
        <v>802</v>
      </c>
      <c r="H254" s="26" t="s">
        <v>112</v>
      </c>
      <c r="I254" s="29">
        <v>44124</v>
      </c>
      <c r="J254" s="26" t="s">
        <v>753</v>
      </c>
      <c r="K254" s="26" t="s">
        <v>803</v>
      </c>
      <c r="L254" s="26" t="s">
        <v>753</v>
      </c>
      <c r="M254" s="26" t="s">
        <v>803</v>
      </c>
      <c r="N254" s="27">
        <v>2.2999999999999998</v>
      </c>
      <c r="O254" s="26" t="s">
        <v>753</v>
      </c>
      <c r="P254" s="26" t="s">
        <v>803</v>
      </c>
      <c r="Q254" s="27">
        <v>1.78</v>
      </c>
      <c r="R254" s="171" t="str">
        <f t="shared" si="47"/>
        <v>A</v>
      </c>
      <c r="S254" s="174">
        <f t="shared" si="48"/>
        <v>1</v>
      </c>
      <c r="T254" s="174">
        <f t="shared" si="49"/>
        <v>1</v>
      </c>
      <c r="U254" s="174">
        <f t="shared" si="50"/>
        <v>0</v>
      </c>
      <c r="V254" s="178" t="str">
        <f t="shared" si="51"/>
        <v>Corynebacterium pilosum</v>
      </c>
      <c r="W254" s="178" t="str">
        <f t="shared" si="52"/>
        <v>Corynebacterium pilosum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1</v>
      </c>
      <c r="E255" s="169">
        <f t="shared" si="46"/>
        <v>1</v>
      </c>
      <c r="F255" s="26" t="s">
        <v>804</v>
      </c>
      <c r="G255" s="26" t="s">
        <v>124</v>
      </c>
      <c r="H255" s="26" t="s">
        <v>110</v>
      </c>
      <c r="I255" s="29">
        <v>41200</v>
      </c>
      <c r="J255" s="26" t="s">
        <v>753</v>
      </c>
      <c r="K255" s="26" t="s">
        <v>805</v>
      </c>
      <c r="L255" s="26" t="s">
        <v>753</v>
      </c>
      <c r="M255" s="26" t="s">
        <v>805</v>
      </c>
      <c r="N255" s="27">
        <v>2.41</v>
      </c>
      <c r="O255" s="26" t="s">
        <v>753</v>
      </c>
      <c r="P255" s="26" t="s">
        <v>805</v>
      </c>
      <c r="Q255" s="27">
        <v>2.38</v>
      </c>
      <c r="R255" s="171" t="str">
        <f t="shared" si="47"/>
        <v>A</v>
      </c>
      <c r="S255" s="174">
        <f t="shared" si="48"/>
        <v>1</v>
      </c>
      <c r="T255" s="174">
        <f t="shared" si="49"/>
        <v>1</v>
      </c>
      <c r="U255" s="174">
        <f t="shared" si="50"/>
        <v>0</v>
      </c>
      <c r="V255" s="178" t="str">
        <f t="shared" si="51"/>
        <v>Corynebacterium pseudotuberculosis</v>
      </c>
      <c r="W255" s="178" t="str">
        <f t="shared" si="52"/>
        <v>Corynebacterium pseudotuberculosis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1</v>
      </c>
      <c r="E256" s="169">
        <f t="shared" si="46"/>
        <v>1</v>
      </c>
      <c r="F256" s="26" t="s">
        <v>806</v>
      </c>
      <c r="G256" s="26" t="s">
        <v>165</v>
      </c>
      <c r="H256" s="26" t="s">
        <v>110</v>
      </c>
      <c r="I256" s="29">
        <v>41190</v>
      </c>
      <c r="J256" s="26" t="s">
        <v>753</v>
      </c>
      <c r="K256" s="26" t="s">
        <v>805</v>
      </c>
      <c r="L256" s="26" t="s">
        <v>753</v>
      </c>
      <c r="M256" s="26" t="s">
        <v>805</v>
      </c>
      <c r="N256" s="27">
        <v>2.48</v>
      </c>
      <c r="O256" s="26" t="s">
        <v>753</v>
      </c>
      <c r="P256" s="26" t="s">
        <v>805</v>
      </c>
      <c r="Q256" s="27">
        <v>2.46</v>
      </c>
      <c r="R256" s="171" t="str">
        <f t="shared" si="47"/>
        <v>A</v>
      </c>
      <c r="S256" s="174">
        <f t="shared" si="48"/>
        <v>1</v>
      </c>
      <c r="T256" s="174">
        <f t="shared" si="49"/>
        <v>1</v>
      </c>
      <c r="U256" s="174">
        <f t="shared" si="50"/>
        <v>0</v>
      </c>
      <c r="V256" s="178" t="str">
        <f t="shared" si="51"/>
        <v>Corynebacterium pseudotuberculosis</v>
      </c>
      <c r="W256" s="178" t="str">
        <f t="shared" si="52"/>
        <v>Corynebacterium pseudotuberculosis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1</v>
      </c>
      <c r="E257" s="169">
        <f t="shared" ref="E257:E320" si="57">D257*S257</f>
        <v>1</v>
      </c>
      <c r="F257" s="26" t="s">
        <v>807</v>
      </c>
      <c r="G257" s="26" t="s">
        <v>176</v>
      </c>
      <c r="H257" s="26" t="s">
        <v>110</v>
      </c>
      <c r="I257" s="29">
        <v>41261</v>
      </c>
      <c r="J257" s="26" t="s">
        <v>753</v>
      </c>
      <c r="K257" s="26" t="s">
        <v>805</v>
      </c>
      <c r="L257" s="26" t="s">
        <v>753</v>
      </c>
      <c r="M257" s="26" t="s">
        <v>805</v>
      </c>
      <c r="N257" s="27">
        <v>2.39</v>
      </c>
      <c r="O257" s="26" t="s">
        <v>753</v>
      </c>
      <c r="P257" s="26" t="s">
        <v>805</v>
      </c>
      <c r="Q257" s="27">
        <v>2.38</v>
      </c>
      <c r="R257" s="171" t="str">
        <f t="shared" si="47"/>
        <v>A</v>
      </c>
      <c r="S257" s="174">
        <f t="shared" si="48"/>
        <v>1</v>
      </c>
      <c r="T257" s="174">
        <f t="shared" si="49"/>
        <v>1</v>
      </c>
      <c r="U257" s="174">
        <f t="shared" si="50"/>
        <v>0</v>
      </c>
      <c r="V257" s="178" t="str">
        <f t="shared" si="51"/>
        <v>Corynebacterium pseudotuberculosis</v>
      </c>
      <c r="W257" s="178" t="str">
        <f t="shared" si="52"/>
        <v>Corynebacterium pseudotuberculosis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1</v>
      </c>
      <c r="E258" s="169">
        <f t="shared" si="57"/>
        <v>1</v>
      </c>
      <c r="F258" s="26" t="s">
        <v>808</v>
      </c>
      <c r="G258" s="26" t="s">
        <v>118</v>
      </c>
      <c r="H258" s="26" t="s">
        <v>112</v>
      </c>
      <c r="I258" s="29">
        <v>44363</v>
      </c>
      <c r="J258" s="26" t="s">
        <v>753</v>
      </c>
      <c r="K258" s="26" t="s">
        <v>805</v>
      </c>
      <c r="L258" s="26" t="s">
        <v>753</v>
      </c>
      <c r="M258" s="26" t="s">
        <v>805</v>
      </c>
      <c r="N258" s="27">
        <v>2.6</v>
      </c>
      <c r="O258" s="26" t="s">
        <v>753</v>
      </c>
      <c r="P258" s="26" t="s">
        <v>805</v>
      </c>
      <c r="Q258" s="27">
        <v>2.56</v>
      </c>
      <c r="R258" s="171" t="str">
        <f t="shared" si="47"/>
        <v>A</v>
      </c>
      <c r="S258" s="174">
        <f t="shared" si="48"/>
        <v>1</v>
      </c>
      <c r="T258" s="174">
        <f t="shared" si="49"/>
        <v>1</v>
      </c>
      <c r="U258" s="174">
        <f t="shared" si="50"/>
        <v>0</v>
      </c>
      <c r="V258" s="178" t="str">
        <f t="shared" si="51"/>
        <v>Corynebacterium pseudotuberculosis</v>
      </c>
      <c r="W258" s="178" t="str">
        <f t="shared" si="52"/>
        <v>Corynebacterium pseudotuberculosis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1</v>
      </c>
      <c r="E259" s="169">
        <f t="shared" si="57"/>
        <v>0</v>
      </c>
      <c r="F259" s="26" t="s">
        <v>809</v>
      </c>
      <c r="G259" s="26" t="s">
        <v>810</v>
      </c>
      <c r="H259" s="26" t="s">
        <v>110</v>
      </c>
      <c r="I259" s="29">
        <v>44000</v>
      </c>
      <c r="J259" s="26" t="s">
        <v>753</v>
      </c>
      <c r="K259" s="26" t="s">
        <v>811</v>
      </c>
      <c r="L259" s="26" t="s">
        <v>753</v>
      </c>
      <c r="M259" s="26" t="s">
        <v>811</v>
      </c>
      <c r="N259" s="27">
        <v>2.5</v>
      </c>
      <c r="O259" s="26" t="s">
        <v>753</v>
      </c>
      <c r="P259" s="26" t="s">
        <v>812</v>
      </c>
      <c r="Q259" s="27">
        <v>2.4700000000000002</v>
      </c>
      <c r="R259" s="171" t="str">
        <f t="shared" si="47"/>
        <v>B</v>
      </c>
      <c r="S259" s="174">
        <f t="shared" si="48"/>
        <v>0</v>
      </c>
      <c r="T259" s="174">
        <f t="shared" si="49"/>
        <v>0</v>
      </c>
      <c r="U259" s="174">
        <f t="shared" si="50"/>
        <v>1</v>
      </c>
      <c r="V259" s="178" t="str">
        <f t="shared" si="51"/>
        <v>Corynebacterium ramonii</v>
      </c>
      <c r="W259" s="178" t="str">
        <f t="shared" si="52"/>
        <v>Corynebacterium ulcerans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1</v>
      </c>
      <c r="E260" s="169">
        <f t="shared" si="57"/>
        <v>1</v>
      </c>
      <c r="F260" s="26" t="s">
        <v>813</v>
      </c>
      <c r="G260" s="26" t="s">
        <v>176</v>
      </c>
      <c r="H260" s="26" t="s">
        <v>114</v>
      </c>
      <c r="I260" s="29">
        <v>45517</v>
      </c>
      <c r="J260" s="26" t="s">
        <v>753</v>
      </c>
      <c r="K260" s="26" t="s">
        <v>811</v>
      </c>
      <c r="L260" s="26" t="s">
        <v>753</v>
      </c>
      <c r="M260" s="26" t="s">
        <v>811</v>
      </c>
      <c r="N260" s="27">
        <v>2.74</v>
      </c>
      <c r="O260" s="26" t="s">
        <v>753</v>
      </c>
      <c r="P260" s="26" t="s">
        <v>811</v>
      </c>
      <c r="Q260" s="27">
        <v>2.69</v>
      </c>
      <c r="R260" s="171" t="str">
        <f t="shared" si="47"/>
        <v>A</v>
      </c>
      <c r="S260" s="174">
        <f t="shared" si="48"/>
        <v>1</v>
      </c>
      <c r="T260" s="174">
        <f t="shared" si="49"/>
        <v>1</v>
      </c>
      <c r="U260" s="174">
        <f t="shared" si="50"/>
        <v>0</v>
      </c>
      <c r="V260" s="178" t="str">
        <f t="shared" si="51"/>
        <v>Corynebacterium ramonii</v>
      </c>
      <c r="W260" s="178" t="str">
        <f t="shared" si="52"/>
        <v>Corynebacterium ramonii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1</v>
      </c>
      <c r="E261" s="169">
        <f t="shared" si="57"/>
        <v>1</v>
      </c>
      <c r="F261" s="26">
        <v>191012535</v>
      </c>
      <c r="G261" s="26" t="s">
        <v>814</v>
      </c>
      <c r="H261" s="26" t="s">
        <v>114</v>
      </c>
      <c r="I261" s="29">
        <v>44042</v>
      </c>
      <c r="J261" s="26" t="s">
        <v>753</v>
      </c>
      <c r="K261" s="26" t="s">
        <v>815</v>
      </c>
      <c r="L261" s="26" t="s">
        <v>753</v>
      </c>
      <c r="M261" s="26" t="s">
        <v>815</v>
      </c>
      <c r="N261" s="27">
        <v>2.73</v>
      </c>
      <c r="O261" s="26" t="s">
        <v>753</v>
      </c>
      <c r="P261" s="26" t="s">
        <v>815</v>
      </c>
      <c r="Q261" s="27">
        <v>2.71</v>
      </c>
      <c r="R261" s="171" t="str">
        <f t="shared" si="47"/>
        <v>A</v>
      </c>
      <c r="S261" s="174">
        <f t="shared" si="48"/>
        <v>1</v>
      </c>
      <c r="T261" s="174">
        <f t="shared" si="49"/>
        <v>1</v>
      </c>
      <c r="U261" s="174">
        <f t="shared" si="50"/>
        <v>0</v>
      </c>
      <c r="V261" s="178" t="str">
        <f t="shared" si="51"/>
        <v>Corynebacterium rouxii</v>
      </c>
      <c r="W261" s="178" t="str">
        <f t="shared" si="52"/>
        <v>Corynebacterium rouxii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1</v>
      </c>
      <c r="E262" s="169">
        <f t="shared" si="57"/>
        <v>1</v>
      </c>
      <c r="F262" s="26" t="s">
        <v>816</v>
      </c>
      <c r="G262" s="26" t="s">
        <v>763</v>
      </c>
      <c r="H262" s="26" t="s">
        <v>114</v>
      </c>
      <c r="I262" s="29">
        <v>44055</v>
      </c>
      <c r="J262" s="26" t="s">
        <v>753</v>
      </c>
      <c r="K262" s="26" t="s">
        <v>815</v>
      </c>
      <c r="L262" s="26" t="s">
        <v>753</v>
      </c>
      <c r="M262" s="26" t="s">
        <v>815</v>
      </c>
      <c r="N262" s="27">
        <v>2.7</v>
      </c>
      <c r="O262" s="26" t="s">
        <v>753</v>
      </c>
      <c r="P262" s="26" t="s">
        <v>815</v>
      </c>
      <c r="Q262" s="27">
        <v>2.66</v>
      </c>
      <c r="R262" s="171" t="str">
        <f t="shared" si="47"/>
        <v>A</v>
      </c>
      <c r="S262" s="174">
        <f t="shared" si="48"/>
        <v>1</v>
      </c>
      <c r="T262" s="174">
        <f t="shared" si="49"/>
        <v>1</v>
      </c>
      <c r="U262" s="174">
        <f t="shared" si="50"/>
        <v>0</v>
      </c>
      <c r="V262" s="178" t="str">
        <f t="shared" si="51"/>
        <v>Corynebacterium rouxii</v>
      </c>
      <c r="W262" s="178" t="str">
        <f t="shared" si="52"/>
        <v>Corynebacterium rouxii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1</v>
      </c>
      <c r="E263" s="169">
        <f t="shared" si="57"/>
        <v>1</v>
      </c>
      <c r="F263" s="26" t="s">
        <v>817</v>
      </c>
      <c r="G263" s="26" t="s">
        <v>176</v>
      </c>
      <c r="H263" s="26" t="s">
        <v>114</v>
      </c>
      <c r="I263" s="29">
        <v>44124</v>
      </c>
      <c r="J263" s="26" t="s">
        <v>753</v>
      </c>
      <c r="K263" s="26" t="s">
        <v>815</v>
      </c>
      <c r="L263" s="26" t="s">
        <v>753</v>
      </c>
      <c r="M263" s="26" t="s">
        <v>815</v>
      </c>
      <c r="N263" s="27">
        <v>2.74</v>
      </c>
      <c r="O263" s="26" t="s">
        <v>753</v>
      </c>
      <c r="P263" s="26" t="s">
        <v>815</v>
      </c>
      <c r="Q263" s="27">
        <v>2.65</v>
      </c>
      <c r="R263" s="171" t="str">
        <f t="shared" si="47"/>
        <v>A</v>
      </c>
      <c r="S263" s="174">
        <f t="shared" si="48"/>
        <v>1</v>
      </c>
      <c r="T263" s="174">
        <f t="shared" si="49"/>
        <v>1</v>
      </c>
      <c r="U263" s="174">
        <f t="shared" si="50"/>
        <v>0</v>
      </c>
      <c r="V263" s="178" t="str">
        <f t="shared" si="51"/>
        <v>Corynebacterium rouxii</v>
      </c>
      <c r="W263" s="178" t="str">
        <f t="shared" si="52"/>
        <v>Corynebacterium rouxii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1</v>
      </c>
      <c r="E264" s="169">
        <f t="shared" si="57"/>
        <v>1</v>
      </c>
      <c r="F264" s="26">
        <v>171007405</v>
      </c>
      <c r="G264" s="26" t="s">
        <v>818</v>
      </c>
      <c r="H264" s="26" t="s">
        <v>819</v>
      </c>
      <c r="I264" s="29">
        <v>43592</v>
      </c>
      <c r="J264" s="26" t="s">
        <v>753</v>
      </c>
      <c r="K264" s="26" t="s">
        <v>820</v>
      </c>
      <c r="L264" s="26" t="s">
        <v>753</v>
      </c>
      <c r="M264" s="26" t="s">
        <v>820</v>
      </c>
      <c r="N264" s="27">
        <v>2.71</v>
      </c>
      <c r="O264" s="26" t="s">
        <v>753</v>
      </c>
      <c r="P264" s="26" t="s">
        <v>820</v>
      </c>
      <c r="Q264" s="27">
        <v>2.66</v>
      </c>
      <c r="R264" s="171" t="str">
        <f t="shared" si="47"/>
        <v>A</v>
      </c>
      <c r="S264" s="174">
        <f t="shared" si="48"/>
        <v>1</v>
      </c>
      <c r="T264" s="174">
        <f t="shared" si="49"/>
        <v>1</v>
      </c>
      <c r="U264" s="174">
        <f t="shared" si="50"/>
        <v>0</v>
      </c>
      <c r="V264" s="178" t="str">
        <f t="shared" si="51"/>
        <v>Corynebacterium silvaticum</v>
      </c>
      <c r="W264" s="178" t="str">
        <f t="shared" si="52"/>
        <v>Corynebacterium silvaticum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1</v>
      </c>
      <c r="E265" s="169">
        <f t="shared" si="57"/>
        <v>1</v>
      </c>
      <c r="F265" s="26" t="s">
        <v>821</v>
      </c>
      <c r="G265" s="26" t="s">
        <v>822</v>
      </c>
      <c r="H265" s="26" t="s">
        <v>114</v>
      </c>
      <c r="I265" s="29">
        <v>43495</v>
      </c>
      <c r="J265" s="26" t="s">
        <v>753</v>
      </c>
      <c r="K265" s="26" t="s">
        <v>820</v>
      </c>
      <c r="L265" s="26" t="s">
        <v>753</v>
      </c>
      <c r="M265" s="26" t="s">
        <v>820</v>
      </c>
      <c r="N265" s="27">
        <v>2.64</v>
      </c>
      <c r="O265" s="26" t="s">
        <v>753</v>
      </c>
      <c r="P265" s="26" t="s">
        <v>820</v>
      </c>
      <c r="Q265" s="27">
        <v>2.5499999999999998</v>
      </c>
      <c r="R265" s="171" t="str">
        <f t="shared" si="47"/>
        <v>A</v>
      </c>
      <c r="S265" s="174">
        <f t="shared" si="48"/>
        <v>1</v>
      </c>
      <c r="T265" s="174">
        <f t="shared" si="49"/>
        <v>1</v>
      </c>
      <c r="U265" s="174">
        <f t="shared" si="50"/>
        <v>0</v>
      </c>
      <c r="V265" s="178" t="str">
        <f t="shared" si="51"/>
        <v>Corynebacterium silvaticum</v>
      </c>
      <c r="W265" s="178" t="str">
        <f t="shared" si="52"/>
        <v>Corynebacterium silvaticum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1</v>
      </c>
      <c r="E266" s="169">
        <f t="shared" si="57"/>
        <v>1</v>
      </c>
      <c r="F266" s="26" t="s">
        <v>823</v>
      </c>
      <c r="G266" s="26" t="s">
        <v>802</v>
      </c>
      <c r="H266" s="26" t="s">
        <v>114</v>
      </c>
      <c r="I266" s="29">
        <v>42914</v>
      </c>
      <c r="J266" s="26" t="s">
        <v>753</v>
      </c>
      <c r="K266" s="26" t="s">
        <v>824</v>
      </c>
      <c r="L266" s="26" t="s">
        <v>753</v>
      </c>
      <c r="M266" s="26" t="s">
        <v>824</v>
      </c>
      <c r="N266" s="27">
        <v>2.63</v>
      </c>
      <c r="O266" s="26" t="s">
        <v>825</v>
      </c>
      <c r="P266" s="26" t="s">
        <v>826</v>
      </c>
      <c r="Q266" s="27">
        <v>1.39</v>
      </c>
      <c r="R266" s="171" t="str">
        <f t="shared" si="47"/>
        <v>A</v>
      </c>
      <c r="S266" s="174">
        <f t="shared" si="48"/>
        <v>1</v>
      </c>
      <c r="T266" s="174">
        <f t="shared" si="49"/>
        <v>1</v>
      </c>
      <c r="U266" s="174">
        <f t="shared" si="50"/>
        <v>0</v>
      </c>
      <c r="V266" s="178" t="str">
        <f t="shared" si="51"/>
        <v>Corynebacterium sp-208-U2-6</v>
      </c>
      <c r="W266" s="178" t="str">
        <f t="shared" si="52"/>
        <v>Sphingomonas yabuuchiae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1</v>
      </c>
      <c r="E267" s="169">
        <f t="shared" si="57"/>
        <v>1</v>
      </c>
      <c r="F267" s="26" t="s">
        <v>827</v>
      </c>
      <c r="G267" s="26" t="s">
        <v>124</v>
      </c>
      <c r="H267" s="26" t="s">
        <v>112</v>
      </c>
      <c r="I267" s="29">
        <v>43980</v>
      </c>
      <c r="J267" s="26" t="s">
        <v>753</v>
      </c>
      <c r="K267" s="26" t="s">
        <v>828</v>
      </c>
      <c r="L267" s="26" t="s">
        <v>753</v>
      </c>
      <c r="M267" s="26" t="s">
        <v>828</v>
      </c>
      <c r="N267" s="27">
        <v>2.59</v>
      </c>
      <c r="O267" s="26" t="s">
        <v>753</v>
      </c>
      <c r="P267" s="26" t="s">
        <v>828</v>
      </c>
      <c r="Q267" s="27">
        <v>2.56</v>
      </c>
      <c r="R267" s="171" t="str">
        <f t="shared" si="47"/>
        <v>A</v>
      </c>
      <c r="S267" s="174">
        <f t="shared" si="48"/>
        <v>1</v>
      </c>
      <c r="T267" s="174">
        <f t="shared" si="49"/>
        <v>1</v>
      </c>
      <c r="U267" s="174">
        <f t="shared" si="50"/>
        <v>0</v>
      </c>
      <c r="V267" s="178" t="str">
        <f t="shared" si="51"/>
        <v>Corynebacterium sp-2300500</v>
      </c>
      <c r="W267" s="178" t="str">
        <f t="shared" si="52"/>
        <v>Corynebacterium sp-2300500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1</v>
      </c>
      <c r="E268" s="169">
        <f t="shared" si="57"/>
        <v>1</v>
      </c>
      <c r="F268" s="26" t="s">
        <v>829</v>
      </c>
      <c r="G268" s="26" t="s">
        <v>124</v>
      </c>
      <c r="H268" s="26" t="s">
        <v>110</v>
      </c>
      <c r="I268" s="29">
        <v>41479</v>
      </c>
      <c r="J268" s="26" t="s">
        <v>753</v>
      </c>
      <c r="K268" s="26" t="s">
        <v>828</v>
      </c>
      <c r="L268" s="26" t="s">
        <v>753</v>
      </c>
      <c r="M268" s="26" t="s">
        <v>828</v>
      </c>
      <c r="N268" s="27">
        <v>2.2400000000000002</v>
      </c>
      <c r="O268" s="26" t="s">
        <v>753</v>
      </c>
      <c r="P268" s="26" t="s">
        <v>828</v>
      </c>
      <c r="Q268" s="27">
        <v>2.2200000000000002</v>
      </c>
      <c r="R268" s="171" t="str">
        <f t="shared" si="47"/>
        <v>A</v>
      </c>
      <c r="S268" s="174">
        <f t="shared" si="48"/>
        <v>1</v>
      </c>
      <c r="T268" s="174">
        <f t="shared" si="49"/>
        <v>1</v>
      </c>
      <c r="U268" s="174">
        <f t="shared" si="50"/>
        <v>0</v>
      </c>
      <c r="V268" s="178" t="str">
        <f t="shared" si="51"/>
        <v>Corynebacterium sp-2300500</v>
      </c>
      <c r="W268" s="178" t="str">
        <f t="shared" si="52"/>
        <v>Corynebacterium sp-2300500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1</v>
      </c>
      <c r="E269" s="169">
        <f t="shared" si="57"/>
        <v>1</v>
      </c>
      <c r="F269" s="26" t="s">
        <v>830</v>
      </c>
      <c r="G269" s="26" t="s">
        <v>124</v>
      </c>
      <c r="H269" s="26" t="s">
        <v>112</v>
      </c>
      <c r="I269" s="29">
        <v>41961</v>
      </c>
      <c r="J269" s="26" t="s">
        <v>753</v>
      </c>
      <c r="K269" s="26" t="s">
        <v>831</v>
      </c>
      <c r="L269" s="26" t="s">
        <v>753</v>
      </c>
      <c r="M269" s="26" t="s">
        <v>831</v>
      </c>
      <c r="N269" s="27">
        <v>2.44</v>
      </c>
      <c r="O269" s="26" t="s">
        <v>753</v>
      </c>
      <c r="P269" s="26" t="s">
        <v>258</v>
      </c>
      <c r="Q269" s="27">
        <v>1.92</v>
      </c>
      <c r="R269" s="171" t="str">
        <f t="shared" si="47"/>
        <v>A</v>
      </c>
      <c r="S269" s="174">
        <f t="shared" si="48"/>
        <v>1</v>
      </c>
      <c r="T269" s="174">
        <f t="shared" si="49"/>
        <v>1</v>
      </c>
      <c r="U269" s="174">
        <f t="shared" si="50"/>
        <v>0</v>
      </c>
      <c r="V269" s="178" t="str">
        <f t="shared" si="51"/>
        <v>Corynebacterium sp-2396</v>
      </c>
      <c r="W269" s="178" t="str">
        <f t="shared" si="52"/>
        <v>Corynebacterium sp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1</v>
      </c>
      <c r="E270" s="169">
        <f t="shared" si="57"/>
        <v>1</v>
      </c>
      <c r="F270" s="26" t="s">
        <v>832</v>
      </c>
      <c r="G270" s="26" t="s">
        <v>799</v>
      </c>
      <c r="H270" s="26" t="s">
        <v>114</v>
      </c>
      <c r="I270" s="29">
        <v>42809</v>
      </c>
      <c r="J270" s="26" t="s">
        <v>753</v>
      </c>
      <c r="K270" s="26" t="s">
        <v>833</v>
      </c>
      <c r="L270" s="26" t="s">
        <v>753</v>
      </c>
      <c r="M270" s="26" t="s">
        <v>833</v>
      </c>
      <c r="N270" s="27">
        <v>2.57</v>
      </c>
      <c r="O270" s="26" t="s">
        <v>753</v>
      </c>
      <c r="P270" s="26" t="s">
        <v>834</v>
      </c>
      <c r="Q270" s="27">
        <v>1.78</v>
      </c>
      <c r="R270" s="171" t="str">
        <f t="shared" si="47"/>
        <v>A</v>
      </c>
      <c r="S270" s="174">
        <f t="shared" si="48"/>
        <v>1</v>
      </c>
      <c r="T270" s="174">
        <f t="shared" si="49"/>
        <v>1</v>
      </c>
      <c r="U270" s="174">
        <f t="shared" si="50"/>
        <v>0</v>
      </c>
      <c r="V270" s="178" t="str">
        <f t="shared" si="51"/>
        <v>Corynebacterium sp-243-z-3</v>
      </c>
      <c r="W270" s="178" t="str">
        <f t="shared" si="52"/>
        <v>Corynebacterium resistens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1</v>
      </c>
      <c r="E271" s="169">
        <f t="shared" si="57"/>
        <v>1</v>
      </c>
      <c r="F271" s="26" t="s">
        <v>835</v>
      </c>
      <c r="G271" s="26" t="s">
        <v>802</v>
      </c>
      <c r="H271" s="26" t="s">
        <v>112</v>
      </c>
      <c r="I271" s="29">
        <v>44124</v>
      </c>
      <c r="J271" s="26" t="s">
        <v>753</v>
      </c>
      <c r="K271" s="26" t="s">
        <v>836</v>
      </c>
      <c r="L271" s="26" t="s">
        <v>753</v>
      </c>
      <c r="M271" s="26" t="s">
        <v>836</v>
      </c>
      <c r="N271" s="27">
        <v>2.57</v>
      </c>
      <c r="O271" s="26" t="s">
        <v>837</v>
      </c>
      <c r="P271" s="26" t="s">
        <v>838</v>
      </c>
      <c r="Q271" s="27">
        <v>1.36</v>
      </c>
      <c r="R271" s="171" t="str">
        <f t="shared" si="47"/>
        <v>A</v>
      </c>
      <c r="S271" s="174">
        <f t="shared" si="48"/>
        <v>1</v>
      </c>
      <c r="T271" s="174">
        <f t="shared" si="49"/>
        <v>1</v>
      </c>
      <c r="U271" s="174">
        <f t="shared" si="50"/>
        <v>0</v>
      </c>
      <c r="V271" s="178" t="str">
        <f t="shared" si="51"/>
        <v>Corynebacterium sp-257-y-4</v>
      </c>
      <c r="W271" s="178" t="str">
        <f t="shared" si="52"/>
        <v>Proteus mirabilis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1</v>
      </c>
      <c r="E272" s="169">
        <f t="shared" si="57"/>
        <v>1</v>
      </c>
      <c r="F272" s="26" t="s">
        <v>839</v>
      </c>
      <c r="G272" s="26" t="s">
        <v>791</v>
      </c>
      <c r="H272" s="26" t="s">
        <v>112</v>
      </c>
      <c r="I272" s="29">
        <v>42732</v>
      </c>
      <c r="J272" s="26" t="s">
        <v>753</v>
      </c>
      <c r="K272" s="26" t="s">
        <v>840</v>
      </c>
      <c r="L272" s="26" t="s">
        <v>753</v>
      </c>
      <c r="M272" s="26" t="s">
        <v>840</v>
      </c>
      <c r="N272" s="27">
        <v>2.5</v>
      </c>
      <c r="O272" s="26" t="s">
        <v>837</v>
      </c>
      <c r="P272" s="26" t="s">
        <v>838</v>
      </c>
      <c r="Q272" s="27">
        <v>1.3</v>
      </c>
      <c r="R272" s="171" t="str">
        <f t="shared" si="47"/>
        <v>A</v>
      </c>
      <c r="S272" s="174">
        <f t="shared" si="48"/>
        <v>1</v>
      </c>
      <c r="T272" s="174">
        <f t="shared" si="49"/>
        <v>1</v>
      </c>
      <c r="U272" s="174">
        <f t="shared" si="50"/>
        <v>0</v>
      </c>
      <c r="V272" s="178" t="str">
        <f t="shared" si="51"/>
        <v>Corynebacterium sp-284z-2</v>
      </c>
      <c r="W272" s="178" t="str">
        <f t="shared" si="52"/>
        <v>Proteus mirabilis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1</v>
      </c>
      <c r="E273" s="169">
        <f t="shared" si="57"/>
        <v>1</v>
      </c>
      <c r="F273" s="26" t="s">
        <v>841</v>
      </c>
      <c r="G273" s="26" t="s">
        <v>124</v>
      </c>
      <c r="H273" s="26" t="s">
        <v>114</v>
      </c>
      <c r="I273" s="29">
        <v>42753</v>
      </c>
      <c r="J273" s="26" t="s">
        <v>753</v>
      </c>
      <c r="K273" s="26" t="s">
        <v>842</v>
      </c>
      <c r="L273" s="26" t="s">
        <v>753</v>
      </c>
      <c r="M273" s="26" t="s">
        <v>842</v>
      </c>
      <c r="N273" s="27">
        <v>2.74</v>
      </c>
      <c r="O273" s="26" t="s">
        <v>220</v>
      </c>
      <c r="P273" s="26" t="s">
        <v>843</v>
      </c>
      <c r="Q273" s="27">
        <v>1.32</v>
      </c>
      <c r="R273" s="171" t="str">
        <f t="shared" si="47"/>
        <v>A</v>
      </c>
      <c r="S273" s="174">
        <f t="shared" si="48"/>
        <v>1</v>
      </c>
      <c r="T273" s="174">
        <f t="shared" si="49"/>
        <v>1</v>
      </c>
      <c r="U273" s="174">
        <f t="shared" si="50"/>
        <v>0</v>
      </c>
      <c r="V273" s="178" t="str">
        <f t="shared" si="51"/>
        <v>Corynebacterium sp-CVUAS-11664</v>
      </c>
      <c r="W273" s="178" t="str">
        <f t="shared" si="52"/>
        <v>Pseudomonas aeruginosa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1</v>
      </c>
      <c r="E274" s="169">
        <f t="shared" si="57"/>
        <v>1</v>
      </c>
      <c r="F274" s="26" t="s">
        <v>844</v>
      </c>
      <c r="G274" s="26" t="s">
        <v>124</v>
      </c>
      <c r="H274" s="26" t="s">
        <v>110</v>
      </c>
      <c r="I274" s="29">
        <v>41200</v>
      </c>
      <c r="J274" s="26" t="s">
        <v>753</v>
      </c>
      <c r="K274" s="26" t="s">
        <v>845</v>
      </c>
      <c r="L274" s="26" t="s">
        <v>753</v>
      </c>
      <c r="M274" s="26" t="s">
        <v>845</v>
      </c>
      <c r="N274" s="27">
        <v>2.62</v>
      </c>
      <c r="O274" s="26" t="s">
        <v>753</v>
      </c>
      <c r="P274" s="26" t="s">
        <v>846</v>
      </c>
      <c r="Q274" s="27">
        <v>1.3</v>
      </c>
      <c r="R274" s="171" t="str">
        <f t="shared" si="47"/>
        <v>A</v>
      </c>
      <c r="S274" s="174">
        <f t="shared" si="48"/>
        <v>1</v>
      </c>
      <c r="T274" s="174">
        <f t="shared" si="49"/>
        <v>1</v>
      </c>
      <c r="U274" s="174">
        <f t="shared" si="50"/>
        <v>0</v>
      </c>
      <c r="V274" s="178" t="str">
        <f t="shared" si="51"/>
        <v>Corynebacterium sp-CVUAS-1888</v>
      </c>
      <c r="W274" s="178" t="str">
        <f t="shared" si="52"/>
        <v>Corynebacterium striatum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1</v>
      </c>
      <c r="E275" s="169">
        <f t="shared" si="57"/>
        <v>1</v>
      </c>
      <c r="F275" s="26" t="s">
        <v>847</v>
      </c>
      <c r="G275" s="26" t="s">
        <v>848</v>
      </c>
      <c r="H275" s="26" t="s">
        <v>112</v>
      </c>
      <c r="I275" s="29">
        <v>44355</v>
      </c>
      <c r="J275" s="26" t="s">
        <v>753</v>
      </c>
      <c r="K275" s="26" t="s">
        <v>849</v>
      </c>
      <c r="L275" s="26" t="s">
        <v>753</v>
      </c>
      <c r="M275" s="26" t="s">
        <v>849</v>
      </c>
      <c r="N275" s="27">
        <v>2.61</v>
      </c>
      <c r="O275" s="26" t="s">
        <v>753</v>
      </c>
      <c r="P275" s="26" t="s">
        <v>849</v>
      </c>
      <c r="Q275" s="27">
        <v>2.11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Corynebacterium sp-CVUAS-2484.4</v>
      </c>
      <c r="W275" s="178" t="str">
        <f t="shared" si="52"/>
        <v>Corynebacterium sp-CVUAS-2484.4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1</v>
      </c>
      <c r="E276" s="169">
        <f t="shared" si="57"/>
        <v>1</v>
      </c>
      <c r="F276" s="26" t="s">
        <v>850</v>
      </c>
      <c r="G276" s="26" t="s">
        <v>851</v>
      </c>
      <c r="H276" s="26" t="s">
        <v>114</v>
      </c>
      <c r="I276" s="29">
        <v>42486</v>
      </c>
      <c r="J276" s="26" t="s">
        <v>753</v>
      </c>
      <c r="K276" s="26" t="s">
        <v>849</v>
      </c>
      <c r="L276" s="26" t="s">
        <v>753</v>
      </c>
      <c r="M276" s="26" t="s">
        <v>849</v>
      </c>
      <c r="N276" s="27">
        <v>2.37</v>
      </c>
      <c r="O276" s="26" t="s">
        <v>753</v>
      </c>
      <c r="P276" s="26" t="s">
        <v>849</v>
      </c>
      <c r="Q276" s="27">
        <v>1.99</v>
      </c>
      <c r="R276" s="171" t="str">
        <f t="shared" si="47"/>
        <v>A</v>
      </c>
      <c r="S276" s="174">
        <f t="shared" si="48"/>
        <v>1</v>
      </c>
      <c r="T276" s="174">
        <f t="shared" si="49"/>
        <v>1</v>
      </c>
      <c r="U276" s="174">
        <f t="shared" si="50"/>
        <v>0</v>
      </c>
      <c r="V276" s="178" t="str">
        <f t="shared" si="51"/>
        <v>Corynebacterium sp-CVUAS-2484.4</v>
      </c>
      <c r="W276" s="178" t="str">
        <f t="shared" si="52"/>
        <v>Corynebacterium sp-CVUAS-2484.4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1</v>
      </c>
      <c r="E277" s="169">
        <f t="shared" si="57"/>
        <v>1</v>
      </c>
      <c r="F277" s="26" t="s">
        <v>852</v>
      </c>
      <c r="G277" s="26" t="s">
        <v>124</v>
      </c>
      <c r="H277" s="26" t="s">
        <v>114</v>
      </c>
      <c r="I277" s="29">
        <v>42983</v>
      </c>
      <c r="J277" s="26" t="s">
        <v>753</v>
      </c>
      <c r="K277" s="26" t="s">
        <v>853</v>
      </c>
      <c r="L277" s="26" t="s">
        <v>753</v>
      </c>
      <c r="M277" s="26" t="s">
        <v>853</v>
      </c>
      <c r="N277" s="27">
        <v>2.4900000000000002</v>
      </c>
      <c r="O277" s="26" t="s">
        <v>753</v>
      </c>
      <c r="P277" s="26" t="s">
        <v>853</v>
      </c>
      <c r="Q277" s="27">
        <v>2.27</v>
      </c>
      <c r="R277" s="171" t="str">
        <f t="shared" si="47"/>
        <v>A</v>
      </c>
      <c r="S277" s="174">
        <f t="shared" si="48"/>
        <v>1</v>
      </c>
      <c r="T277" s="174">
        <f t="shared" si="49"/>
        <v>1</v>
      </c>
      <c r="U277" s="174">
        <f t="shared" si="50"/>
        <v>0</v>
      </c>
      <c r="V277" s="178" t="str">
        <f t="shared" si="51"/>
        <v>Corynebacterium sp-CVUAS-30404</v>
      </c>
      <c r="W277" s="178" t="str">
        <f t="shared" si="52"/>
        <v>Corynebacterium sp-CVUAS-30404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1</v>
      </c>
      <c r="E278" s="169">
        <f t="shared" si="57"/>
        <v>1</v>
      </c>
      <c r="F278" s="26" t="s">
        <v>854</v>
      </c>
      <c r="G278" s="26" t="s">
        <v>124</v>
      </c>
      <c r="H278" s="26" t="s">
        <v>112</v>
      </c>
      <c r="I278" s="29">
        <v>44690</v>
      </c>
      <c r="J278" s="26" t="s">
        <v>753</v>
      </c>
      <c r="K278" s="26" t="s">
        <v>853</v>
      </c>
      <c r="L278" s="26" t="s">
        <v>753</v>
      </c>
      <c r="M278" s="26" t="s">
        <v>853</v>
      </c>
      <c r="N278" s="27">
        <v>2.12</v>
      </c>
      <c r="O278" s="26" t="s">
        <v>753</v>
      </c>
      <c r="P278" s="26" t="s">
        <v>853</v>
      </c>
      <c r="Q278" s="27">
        <v>2.04</v>
      </c>
      <c r="R278" s="171" t="str">
        <f t="shared" si="47"/>
        <v>A</v>
      </c>
      <c r="S278" s="174">
        <f t="shared" si="48"/>
        <v>1</v>
      </c>
      <c r="T278" s="174">
        <f t="shared" si="49"/>
        <v>1</v>
      </c>
      <c r="U278" s="174">
        <f t="shared" si="50"/>
        <v>0</v>
      </c>
      <c r="V278" s="178" t="str">
        <f t="shared" si="51"/>
        <v>Corynebacterium sp-CVUAS-30404</v>
      </c>
      <c r="W278" s="178" t="str">
        <f t="shared" si="52"/>
        <v>Corynebacterium sp-CVUAS-30404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1</v>
      </c>
      <c r="E279" s="169">
        <f t="shared" si="57"/>
        <v>0</v>
      </c>
      <c r="F279" s="26" t="s">
        <v>855</v>
      </c>
      <c r="G279" s="26" t="s">
        <v>137</v>
      </c>
      <c r="H279" s="26" t="s">
        <v>162</v>
      </c>
      <c r="I279" s="29">
        <v>43497</v>
      </c>
      <c r="J279" s="26" t="s">
        <v>753</v>
      </c>
      <c r="K279" s="26" t="s">
        <v>793</v>
      </c>
      <c r="L279" s="26" t="s">
        <v>753</v>
      </c>
      <c r="M279" s="26" t="s">
        <v>793</v>
      </c>
      <c r="N279" s="27">
        <v>2.4</v>
      </c>
      <c r="O279" s="26" t="s">
        <v>753</v>
      </c>
      <c r="P279" s="26" t="s">
        <v>792</v>
      </c>
      <c r="Q279" s="27">
        <v>2.2200000000000002</v>
      </c>
      <c r="R279" s="171" t="str">
        <f t="shared" si="47"/>
        <v>B</v>
      </c>
      <c r="S279" s="174">
        <f t="shared" si="48"/>
        <v>0</v>
      </c>
      <c r="T279" s="174">
        <f t="shared" si="49"/>
        <v>0</v>
      </c>
      <c r="U279" s="174">
        <f t="shared" si="50"/>
        <v>1</v>
      </c>
      <c r="V279" s="178" t="str">
        <f t="shared" si="51"/>
        <v>Corynebacterium sp-CVUAS-31533</v>
      </c>
      <c r="W279" s="178" t="str">
        <f t="shared" si="52"/>
        <v>Corynebacterium humireducens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1</v>
      </c>
      <c r="E280" s="169">
        <f t="shared" si="57"/>
        <v>1</v>
      </c>
      <c r="F280" s="26" t="s">
        <v>856</v>
      </c>
      <c r="G280" s="26" t="s">
        <v>124</v>
      </c>
      <c r="H280" s="26" t="s">
        <v>114</v>
      </c>
      <c r="I280" s="29">
        <v>44033</v>
      </c>
      <c r="J280" s="26" t="s">
        <v>753</v>
      </c>
      <c r="K280" s="26" t="s">
        <v>857</v>
      </c>
      <c r="L280" s="26" t="s">
        <v>753</v>
      </c>
      <c r="M280" s="26" t="s">
        <v>857</v>
      </c>
      <c r="N280" s="27">
        <v>2.72</v>
      </c>
      <c r="O280" s="26" t="s">
        <v>858</v>
      </c>
      <c r="P280" s="26" t="s">
        <v>859</v>
      </c>
      <c r="Q280" s="27">
        <v>1.3</v>
      </c>
      <c r="R280" s="171" t="str">
        <f t="shared" si="47"/>
        <v>A</v>
      </c>
      <c r="S280" s="174">
        <f t="shared" si="48"/>
        <v>1</v>
      </c>
      <c r="T280" s="174">
        <f t="shared" si="49"/>
        <v>1</v>
      </c>
      <c r="U280" s="174">
        <f t="shared" si="50"/>
        <v>0</v>
      </c>
      <c r="V280" s="178" t="str">
        <f t="shared" si="51"/>
        <v>Corynebacterium sp-CVUAS-32278.2</v>
      </c>
      <c r="W280" s="178" t="str">
        <f t="shared" si="52"/>
        <v>Shewanella sp-RKVR22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1</v>
      </c>
      <c r="E281" s="169">
        <f t="shared" si="57"/>
        <v>1</v>
      </c>
      <c r="F281" s="26" t="s">
        <v>860</v>
      </c>
      <c r="G281" s="26" t="s">
        <v>124</v>
      </c>
      <c r="H281" s="26" t="s">
        <v>112</v>
      </c>
      <c r="I281" s="29">
        <v>42909</v>
      </c>
      <c r="J281" s="26" t="s">
        <v>753</v>
      </c>
      <c r="K281" s="26" t="s">
        <v>861</v>
      </c>
      <c r="L281" s="26" t="s">
        <v>753</v>
      </c>
      <c r="M281" s="26" t="s">
        <v>861</v>
      </c>
      <c r="N281" s="27">
        <v>2.14</v>
      </c>
      <c r="O281" s="26" t="s">
        <v>753</v>
      </c>
      <c r="P281" s="26" t="s">
        <v>861</v>
      </c>
      <c r="Q281" s="27">
        <v>1.98</v>
      </c>
      <c r="R281" s="171" t="str">
        <f t="shared" si="47"/>
        <v>A</v>
      </c>
      <c r="S281" s="174">
        <f t="shared" si="48"/>
        <v>1</v>
      </c>
      <c r="T281" s="174">
        <f t="shared" si="49"/>
        <v>1</v>
      </c>
      <c r="U281" s="174">
        <f t="shared" si="50"/>
        <v>0</v>
      </c>
      <c r="V281" s="178" t="str">
        <f t="shared" si="51"/>
        <v>Corynebacterium sp-CVUAS-874,4</v>
      </c>
      <c r="W281" s="178" t="str">
        <f t="shared" si="52"/>
        <v>Corynebacterium sp-CVUAS-874,4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1</v>
      </c>
      <c r="E282" s="169">
        <f t="shared" si="57"/>
        <v>1</v>
      </c>
      <c r="F282" s="26" t="s">
        <v>862</v>
      </c>
      <c r="G282" s="26" t="s">
        <v>863</v>
      </c>
      <c r="H282" s="26" t="s">
        <v>114</v>
      </c>
      <c r="I282" s="29">
        <v>42908</v>
      </c>
      <c r="J282" s="26" t="s">
        <v>753</v>
      </c>
      <c r="K282" s="26" t="s">
        <v>861</v>
      </c>
      <c r="L282" s="26" t="s">
        <v>753</v>
      </c>
      <c r="M282" s="26" t="s">
        <v>861</v>
      </c>
      <c r="N282" s="27">
        <v>2.48</v>
      </c>
      <c r="O282" s="26" t="s">
        <v>753</v>
      </c>
      <c r="P282" s="26" t="s">
        <v>861</v>
      </c>
      <c r="Q282" s="27">
        <v>2.3199999999999998</v>
      </c>
      <c r="R282" s="171" t="str">
        <f t="shared" si="47"/>
        <v>A</v>
      </c>
      <c r="S282" s="174">
        <f t="shared" si="48"/>
        <v>1</v>
      </c>
      <c r="T282" s="174">
        <f t="shared" si="49"/>
        <v>1</v>
      </c>
      <c r="U282" s="174">
        <f t="shared" si="50"/>
        <v>0</v>
      </c>
      <c r="V282" s="178" t="str">
        <f t="shared" si="51"/>
        <v>Corynebacterium sp-CVUAS-874,4</v>
      </c>
      <c r="W282" s="178" t="str">
        <f t="shared" si="52"/>
        <v>Corynebacterium sp-CVUAS-874,4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1</v>
      </c>
      <c r="E283" s="169">
        <f t="shared" si="57"/>
        <v>0</v>
      </c>
      <c r="F283" s="26" t="s">
        <v>864</v>
      </c>
      <c r="G283" s="26" t="s">
        <v>124</v>
      </c>
      <c r="H283" s="26" t="s">
        <v>112</v>
      </c>
      <c r="I283" s="29">
        <v>44690</v>
      </c>
      <c r="J283" s="26" t="s">
        <v>753</v>
      </c>
      <c r="K283" s="26" t="s">
        <v>865</v>
      </c>
      <c r="L283" s="26" t="s">
        <v>753</v>
      </c>
      <c r="M283" s="26" t="s">
        <v>866</v>
      </c>
      <c r="N283" s="27">
        <v>2.39</v>
      </c>
      <c r="O283" s="26" t="s">
        <v>867</v>
      </c>
      <c r="P283" s="26" t="s">
        <v>868</v>
      </c>
      <c r="Q283" s="27">
        <v>1.38</v>
      </c>
      <c r="R283" s="171" t="str">
        <f t="shared" si="47"/>
        <v>A</v>
      </c>
      <c r="S283" s="174">
        <f t="shared" si="48"/>
        <v>0</v>
      </c>
      <c r="T283" s="174">
        <f t="shared" si="49"/>
        <v>0</v>
      </c>
      <c r="U283" s="174">
        <f t="shared" si="50"/>
        <v>1</v>
      </c>
      <c r="V283" s="178" t="str">
        <f t="shared" si="51"/>
        <v>Corynebacterium sp-LALLF-20TRB0553</v>
      </c>
      <c r="W283" s="178" t="str">
        <f t="shared" si="52"/>
        <v>Cryptococcus neoformans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1</v>
      </c>
      <c r="E284" s="169">
        <f t="shared" si="57"/>
        <v>1</v>
      </c>
      <c r="F284" s="26" t="s">
        <v>869</v>
      </c>
      <c r="G284" s="26" t="s">
        <v>124</v>
      </c>
      <c r="H284" s="26" t="s">
        <v>110</v>
      </c>
      <c r="I284" s="29">
        <v>41471</v>
      </c>
      <c r="J284" s="26" t="s">
        <v>753</v>
      </c>
      <c r="K284" s="26" t="s">
        <v>870</v>
      </c>
      <c r="L284" s="26" t="s">
        <v>753</v>
      </c>
      <c r="M284" s="26" t="s">
        <v>870</v>
      </c>
      <c r="N284" s="27">
        <v>2.2200000000000002</v>
      </c>
      <c r="O284" s="26" t="s">
        <v>871</v>
      </c>
      <c r="P284" s="26" t="s">
        <v>872</v>
      </c>
      <c r="Q284" s="27">
        <v>1.26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Corynebacterium sp-LHL-0497</v>
      </c>
      <c r="W284" s="178" t="str">
        <f t="shared" si="52"/>
        <v>Haemophilus influenzae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1</v>
      </c>
      <c r="F285" s="26" t="s">
        <v>873</v>
      </c>
      <c r="G285" s="26" t="s">
        <v>124</v>
      </c>
      <c r="H285" s="26" t="s">
        <v>110</v>
      </c>
      <c r="I285" s="29">
        <v>41261</v>
      </c>
      <c r="J285" s="26" t="s">
        <v>753</v>
      </c>
      <c r="K285" s="26" t="s">
        <v>874</v>
      </c>
      <c r="L285" s="26" t="s">
        <v>753</v>
      </c>
      <c r="M285" s="26" t="s">
        <v>874</v>
      </c>
      <c r="N285" s="27">
        <v>2.37</v>
      </c>
      <c r="O285" s="26" t="s">
        <v>875</v>
      </c>
      <c r="P285" s="26" t="s">
        <v>876</v>
      </c>
      <c r="Q285" s="27">
        <v>1.32</v>
      </c>
      <c r="R285" s="171" t="str">
        <f t="shared" si="47"/>
        <v>A</v>
      </c>
      <c r="S285" s="174">
        <f t="shared" si="48"/>
        <v>1</v>
      </c>
      <c r="T285" s="174">
        <f t="shared" si="49"/>
        <v>1</v>
      </c>
      <c r="U285" s="174">
        <f t="shared" si="50"/>
        <v>0</v>
      </c>
      <c r="V285" s="178" t="str">
        <f t="shared" si="51"/>
        <v>Corynebacterium sp-LHL-0558</v>
      </c>
      <c r="W285" s="178" t="str">
        <f t="shared" si="52"/>
        <v>Nocardia cyriacigeorgica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1</v>
      </c>
      <c r="E286" s="169">
        <f t="shared" si="57"/>
        <v>1</v>
      </c>
      <c r="F286" s="26" t="s">
        <v>877</v>
      </c>
      <c r="G286" s="26" t="s">
        <v>124</v>
      </c>
      <c r="H286" s="26" t="s">
        <v>110</v>
      </c>
      <c r="I286" s="29">
        <v>41347</v>
      </c>
      <c r="J286" s="26" t="s">
        <v>753</v>
      </c>
      <c r="K286" s="26" t="s">
        <v>878</v>
      </c>
      <c r="L286" s="26" t="s">
        <v>753</v>
      </c>
      <c r="M286" s="26" t="s">
        <v>878</v>
      </c>
      <c r="N286" s="27">
        <v>2.58</v>
      </c>
      <c r="O286" s="26" t="s">
        <v>879</v>
      </c>
      <c r="P286" s="26" t="s">
        <v>880</v>
      </c>
      <c r="Q286" s="27">
        <v>1.41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Corynebacterium sp-LHL-1322</v>
      </c>
      <c r="W286" s="178" t="str">
        <f t="shared" si="52"/>
        <v>Agromyces humatus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1</v>
      </c>
      <c r="E287" s="169">
        <f t="shared" si="57"/>
        <v>0</v>
      </c>
      <c r="F287" s="26" t="s">
        <v>881</v>
      </c>
      <c r="G287" s="26" t="s">
        <v>124</v>
      </c>
      <c r="H287" s="26" t="s">
        <v>110</v>
      </c>
      <c r="I287" s="29">
        <v>41318</v>
      </c>
      <c r="J287" s="26" t="s">
        <v>753</v>
      </c>
      <c r="K287" s="26" t="s">
        <v>769</v>
      </c>
      <c r="L287" s="26" t="s">
        <v>753</v>
      </c>
      <c r="M287" s="26" t="s">
        <v>882</v>
      </c>
      <c r="N287" s="27">
        <v>2.37</v>
      </c>
      <c r="O287" s="26" t="s">
        <v>753</v>
      </c>
      <c r="P287" s="26" t="s">
        <v>769</v>
      </c>
      <c r="Q287" s="27">
        <v>2.27</v>
      </c>
      <c r="R287" s="171" t="str">
        <f t="shared" si="47"/>
        <v>B</v>
      </c>
      <c r="S287" s="174">
        <f t="shared" si="48"/>
        <v>0</v>
      </c>
      <c r="T287" s="174">
        <f t="shared" si="49"/>
        <v>0</v>
      </c>
      <c r="U287" s="174">
        <f t="shared" si="50"/>
        <v>1</v>
      </c>
      <c r="V287" s="178" t="str">
        <f t="shared" si="51"/>
        <v>Corynebacterium stationis_JRA_G+R-52</v>
      </c>
      <c r="W287" s="178" t="str">
        <f t="shared" si="52"/>
        <v>Corynebacterium stationis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1</v>
      </c>
      <c r="E288" s="169">
        <f t="shared" si="57"/>
        <v>1</v>
      </c>
      <c r="F288" s="26" t="s">
        <v>883</v>
      </c>
      <c r="G288" s="26" t="s">
        <v>863</v>
      </c>
      <c r="H288" s="26" t="s">
        <v>110</v>
      </c>
      <c r="I288" s="29">
        <v>41451</v>
      </c>
      <c r="J288" s="26" t="s">
        <v>753</v>
      </c>
      <c r="K288" s="26" t="s">
        <v>884</v>
      </c>
      <c r="L288" s="26" t="s">
        <v>753</v>
      </c>
      <c r="M288" s="26" t="s">
        <v>884</v>
      </c>
      <c r="N288" s="27">
        <v>2.56</v>
      </c>
      <c r="O288" s="26" t="s">
        <v>626</v>
      </c>
      <c r="P288" s="26" t="s">
        <v>628</v>
      </c>
      <c r="Q288" s="27">
        <v>1.29</v>
      </c>
      <c r="R288" s="171" t="str">
        <f t="shared" si="47"/>
        <v>A</v>
      </c>
      <c r="S288" s="174">
        <f t="shared" si="48"/>
        <v>1</v>
      </c>
      <c r="T288" s="174">
        <f t="shared" si="49"/>
        <v>1</v>
      </c>
      <c r="U288" s="174">
        <f t="shared" si="50"/>
        <v>0</v>
      </c>
      <c r="V288" s="178" t="str">
        <f t="shared" si="51"/>
        <v>Corynebacterium testudinoris</v>
      </c>
      <c r="W288" s="178" t="str">
        <f t="shared" si="52"/>
        <v>Bacteroides fragilis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1</v>
      </c>
      <c r="E289" s="169">
        <f t="shared" si="57"/>
        <v>0</v>
      </c>
      <c r="F289" s="26" t="s">
        <v>885</v>
      </c>
      <c r="G289" s="26" t="s">
        <v>886</v>
      </c>
      <c r="H289" s="26" t="s">
        <v>110</v>
      </c>
      <c r="I289" s="29">
        <v>41200</v>
      </c>
      <c r="J289" s="26" t="s">
        <v>753</v>
      </c>
      <c r="K289" s="26" t="s">
        <v>812</v>
      </c>
      <c r="L289" s="26" t="s">
        <v>753</v>
      </c>
      <c r="M289" s="26" t="s">
        <v>811</v>
      </c>
      <c r="N289" s="27">
        <v>2.52</v>
      </c>
      <c r="O289" s="26" t="s">
        <v>753</v>
      </c>
      <c r="P289" s="26" t="s">
        <v>811</v>
      </c>
      <c r="Q289" s="27">
        <v>2.44</v>
      </c>
      <c r="R289" s="171" t="str">
        <f t="shared" si="47"/>
        <v>A</v>
      </c>
      <c r="S289" s="174">
        <f t="shared" si="48"/>
        <v>0</v>
      </c>
      <c r="T289" s="174">
        <f t="shared" si="49"/>
        <v>0</v>
      </c>
      <c r="U289" s="174">
        <f t="shared" si="50"/>
        <v>1</v>
      </c>
      <c r="V289" s="178" t="str">
        <f t="shared" si="51"/>
        <v>Corynebacterium ramonii</v>
      </c>
      <c r="W289" s="178" t="str">
        <f t="shared" si="52"/>
        <v>Corynebacterium ramonii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1</v>
      </c>
      <c r="E290" s="169">
        <f t="shared" si="57"/>
        <v>1</v>
      </c>
      <c r="F290" s="26" t="s">
        <v>887</v>
      </c>
      <c r="G290" s="26" t="s">
        <v>124</v>
      </c>
      <c r="H290" s="26" t="s">
        <v>112</v>
      </c>
      <c r="I290" s="29">
        <v>44125</v>
      </c>
      <c r="J290" s="26" t="s">
        <v>753</v>
      </c>
      <c r="K290" s="26" t="s">
        <v>812</v>
      </c>
      <c r="L290" s="26" t="s">
        <v>753</v>
      </c>
      <c r="M290" s="26" t="s">
        <v>812</v>
      </c>
      <c r="N290" s="27">
        <v>2.6</v>
      </c>
      <c r="O290" s="26" t="s">
        <v>753</v>
      </c>
      <c r="P290" s="26" t="s">
        <v>812</v>
      </c>
      <c r="Q290" s="27">
        <v>2.59</v>
      </c>
      <c r="R290" s="171" t="str">
        <f t="shared" si="47"/>
        <v>A</v>
      </c>
      <c r="S290" s="174">
        <f t="shared" si="48"/>
        <v>1</v>
      </c>
      <c r="T290" s="174">
        <f t="shared" si="49"/>
        <v>1</v>
      </c>
      <c r="U290" s="174">
        <f t="shared" si="50"/>
        <v>0</v>
      </c>
      <c r="V290" s="178" t="str">
        <f t="shared" si="51"/>
        <v>Corynebacterium ulcerans</v>
      </c>
      <c r="W290" s="178" t="str">
        <f t="shared" si="52"/>
        <v>Corynebacterium ulcerans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1</v>
      </c>
      <c r="E291" s="169">
        <f t="shared" si="57"/>
        <v>1</v>
      </c>
      <c r="F291" s="26" t="s">
        <v>888</v>
      </c>
      <c r="G291" s="26" t="s">
        <v>889</v>
      </c>
      <c r="H291" s="26" t="s">
        <v>112</v>
      </c>
      <c r="I291" s="29">
        <v>42697</v>
      </c>
      <c r="J291" s="26" t="s">
        <v>753</v>
      </c>
      <c r="K291" s="26" t="s">
        <v>812</v>
      </c>
      <c r="L291" s="26" t="s">
        <v>753</v>
      </c>
      <c r="M291" s="26" t="s">
        <v>812</v>
      </c>
      <c r="N291" s="27">
        <v>2.5299999999999998</v>
      </c>
      <c r="O291" s="26" t="s">
        <v>753</v>
      </c>
      <c r="P291" s="26" t="s">
        <v>812</v>
      </c>
      <c r="Q291" s="27">
        <v>2.5299999999999998</v>
      </c>
      <c r="R291" s="171" t="str">
        <f t="shared" si="47"/>
        <v>A</v>
      </c>
      <c r="S291" s="174">
        <f t="shared" si="48"/>
        <v>1</v>
      </c>
      <c r="T291" s="174">
        <f t="shared" si="49"/>
        <v>1</v>
      </c>
      <c r="U291" s="174">
        <f t="shared" si="50"/>
        <v>0</v>
      </c>
      <c r="V291" s="178" t="str">
        <f t="shared" si="51"/>
        <v>Corynebacterium ulcerans</v>
      </c>
      <c r="W291" s="178" t="str">
        <f t="shared" si="52"/>
        <v>Corynebacterium ulcerans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1</v>
      </c>
      <c r="E292" s="169">
        <f t="shared" si="57"/>
        <v>1</v>
      </c>
      <c r="F292" s="26" t="s">
        <v>890</v>
      </c>
      <c r="G292" s="26" t="s">
        <v>430</v>
      </c>
      <c r="H292" s="26" t="s">
        <v>112</v>
      </c>
      <c r="I292" s="29">
        <v>41305</v>
      </c>
      <c r="J292" s="26" t="s">
        <v>753</v>
      </c>
      <c r="K292" s="26" t="s">
        <v>812</v>
      </c>
      <c r="L292" s="26" t="s">
        <v>753</v>
      </c>
      <c r="M292" s="26" t="s">
        <v>812</v>
      </c>
      <c r="N292" s="27">
        <v>2.35</v>
      </c>
      <c r="O292" s="26" t="s">
        <v>753</v>
      </c>
      <c r="P292" s="26" t="s">
        <v>812</v>
      </c>
      <c r="Q292" s="27">
        <v>2.34</v>
      </c>
      <c r="R292" s="171" t="str">
        <f t="shared" si="47"/>
        <v>A</v>
      </c>
      <c r="S292" s="174">
        <f t="shared" si="48"/>
        <v>1</v>
      </c>
      <c r="T292" s="174">
        <f t="shared" si="49"/>
        <v>1</v>
      </c>
      <c r="U292" s="174">
        <f t="shared" si="50"/>
        <v>0</v>
      </c>
      <c r="V292" s="178" t="str">
        <f t="shared" si="51"/>
        <v>Corynebacterium ulcerans</v>
      </c>
      <c r="W292" s="178" t="str">
        <f t="shared" si="52"/>
        <v>Corynebacterium ulcerans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1</v>
      </c>
      <c r="E293" s="169">
        <f t="shared" si="57"/>
        <v>0</v>
      </c>
      <c r="F293" s="26" t="s">
        <v>891</v>
      </c>
      <c r="G293" s="26" t="s">
        <v>892</v>
      </c>
      <c r="H293" s="26" t="s">
        <v>110</v>
      </c>
      <c r="I293" s="29">
        <v>41200</v>
      </c>
      <c r="J293" s="26" t="s">
        <v>753</v>
      </c>
      <c r="K293" s="26" t="s">
        <v>812</v>
      </c>
      <c r="L293" s="26" t="s">
        <v>753</v>
      </c>
      <c r="M293" s="26" t="s">
        <v>811</v>
      </c>
      <c r="N293" s="27">
        <v>2.4900000000000002</v>
      </c>
      <c r="O293" s="26" t="s">
        <v>753</v>
      </c>
      <c r="P293" s="26" t="s">
        <v>812</v>
      </c>
      <c r="Q293" s="27">
        <v>2.44</v>
      </c>
      <c r="R293" s="171" t="str">
        <f t="shared" si="47"/>
        <v>B</v>
      </c>
      <c r="S293" s="174">
        <f t="shared" si="48"/>
        <v>0</v>
      </c>
      <c r="T293" s="174">
        <f t="shared" si="49"/>
        <v>0</v>
      </c>
      <c r="U293" s="174">
        <f t="shared" si="50"/>
        <v>1</v>
      </c>
      <c r="V293" s="178" t="str">
        <f t="shared" si="51"/>
        <v>Corynebacterium ramonii</v>
      </c>
      <c r="W293" s="178" t="str">
        <f t="shared" si="52"/>
        <v>Corynebacterium ulcerans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1</v>
      </c>
      <c r="E294" s="169">
        <f t="shared" si="57"/>
        <v>1</v>
      </c>
      <c r="F294" s="26" t="s">
        <v>893</v>
      </c>
      <c r="G294" s="26" t="s">
        <v>894</v>
      </c>
      <c r="H294" s="26" t="s">
        <v>112</v>
      </c>
      <c r="I294" s="29">
        <v>43285</v>
      </c>
      <c r="J294" s="26" t="s">
        <v>753</v>
      </c>
      <c r="K294" s="26" t="s">
        <v>812</v>
      </c>
      <c r="L294" s="26" t="s">
        <v>753</v>
      </c>
      <c r="M294" s="26" t="s">
        <v>812</v>
      </c>
      <c r="N294" s="27">
        <v>2.4300000000000002</v>
      </c>
      <c r="O294" s="26" t="s">
        <v>753</v>
      </c>
      <c r="P294" s="26" t="s">
        <v>812</v>
      </c>
      <c r="Q294" s="27">
        <v>2.4300000000000002</v>
      </c>
      <c r="R294" s="171" t="str">
        <f t="shared" si="47"/>
        <v>A</v>
      </c>
      <c r="S294" s="174">
        <f t="shared" si="48"/>
        <v>1</v>
      </c>
      <c r="T294" s="174">
        <f t="shared" si="49"/>
        <v>1</v>
      </c>
      <c r="U294" s="174">
        <f t="shared" si="50"/>
        <v>0</v>
      </c>
      <c r="V294" s="178" t="str">
        <f t="shared" si="51"/>
        <v>Corynebacterium ulcerans</v>
      </c>
      <c r="W294" s="178" t="str">
        <f t="shared" si="52"/>
        <v>Corynebacterium ulcerans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1</v>
      </c>
      <c r="E295" s="169">
        <f t="shared" si="57"/>
        <v>1</v>
      </c>
      <c r="F295" s="26" t="s">
        <v>895</v>
      </c>
      <c r="G295" s="26" t="s">
        <v>124</v>
      </c>
      <c r="H295" s="26" t="s">
        <v>114</v>
      </c>
      <c r="I295" s="29">
        <v>42935</v>
      </c>
      <c r="J295" s="26" t="s">
        <v>753</v>
      </c>
      <c r="K295" s="26" t="s">
        <v>896</v>
      </c>
      <c r="L295" s="26" t="s">
        <v>753</v>
      </c>
      <c r="M295" s="26" t="s">
        <v>896</v>
      </c>
      <c r="N295" s="27">
        <v>2.17</v>
      </c>
      <c r="O295" s="26" t="s">
        <v>753</v>
      </c>
      <c r="P295" s="26" t="s">
        <v>896</v>
      </c>
      <c r="Q295" s="27">
        <v>1.62</v>
      </c>
      <c r="R295" s="171" t="str">
        <f t="shared" si="47"/>
        <v>A</v>
      </c>
      <c r="S295" s="174">
        <f t="shared" si="48"/>
        <v>1</v>
      </c>
      <c r="T295" s="174">
        <f t="shared" si="49"/>
        <v>1</v>
      </c>
      <c r="U295" s="174">
        <f t="shared" si="50"/>
        <v>0</v>
      </c>
      <c r="V295" s="178" t="str">
        <f t="shared" si="51"/>
        <v>Corynebacterium variabile</v>
      </c>
      <c r="W295" s="178" t="str">
        <f t="shared" si="52"/>
        <v>Corynebacterium variabile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1</v>
      </c>
      <c r="E296" s="169">
        <f t="shared" si="57"/>
        <v>1</v>
      </c>
      <c r="F296" s="26" t="s">
        <v>897</v>
      </c>
      <c r="G296" s="26" t="s">
        <v>124</v>
      </c>
      <c r="H296" s="26" t="s">
        <v>114</v>
      </c>
      <c r="I296" s="29">
        <v>42598</v>
      </c>
      <c r="J296" s="26" t="s">
        <v>753</v>
      </c>
      <c r="K296" s="26" t="s">
        <v>898</v>
      </c>
      <c r="L296" s="26" t="s">
        <v>753</v>
      </c>
      <c r="M296" s="26" t="s">
        <v>898</v>
      </c>
      <c r="N296" s="27">
        <v>2.39</v>
      </c>
      <c r="O296" s="26" t="s">
        <v>753</v>
      </c>
      <c r="P296" s="26" t="s">
        <v>898</v>
      </c>
      <c r="Q296" s="27">
        <v>1.57</v>
      </c>
      <c r="R296" s="171" t="str">
        <f t="shared" si="47"/>
        <v>A</v>
      </c>
      <c r="S296" s="174">
        <f t="shared" si="48"/>
        <v>1</v>
      </c>
      <c r="T296" s="174">
        <f t="shared" si="49"/>
        <v>1</v>
      </c>
      <c r="U296" s="174">
        <f t="shared" si="50"/>
        <v>0</v>
      </c>
      <c r="V296" s="178" t="str">
        <f t="shared" si="51"/>
        <v>Corynebacterium xerosis</v>
      </c>
      <c r="W296" s="178" t="str">
        <f t="shared" si="52"/>
        <v>Corynebacterium xerosis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1</v>
      </c>
      <c r="E297" s="169">
        <f t="shared" si="57"/>
        <v>1</v>
      </c>
      <c r="F297" s="26" t="s">
        <v>899</v>
      </c>
      <c r="G297" s="26" t="s">
        <v>791</v>
      </c>
      <c r="H297" s="26" t="s">
        <v>114</v>
      </c>
      <c r="I297" s="29">
        <v>42809</v>
      </c>
      <c r="J297" s="26" t="s">
        <v>753</v>
      </c>
      <c r="K297" s="26" t="s">
        <v>900</v>
      </c>
      <c r="L297" s="26" t="s">
        <v>753</v>
      </c>
      <c r="M297" s="26" t="s">
        <v>900</v>
      </c>
      <c r="N297" s="27">
        <v>2.33</v>
      </c>
      <c r="O297" s="26" t="s">
        <v>753</v>
      </c>
      <c r="P297" s="26" t="s">
        <v>898</v>
      </c>
      <c r="Q297" s="27">
        <v>1.58</v>
      </c>
      <c r="R297" s="171" t="str">
        <f t="shared" si="47"/>
        <v>A</v>
      </c>
      <c r="S297" s="174">
        <f t="shared" si="48"/>
        <v>1</v>
      </c>
      <c r="T297" s="174">
        <f t="shared" si="49"/>
        <v>1</v>
      </c>
      <c r="U297" s="174">
        <f t="shared" si="50"/>
        <v>0</v>
      </c>
      <c r="V297" s="178" t="str">
        <f t="shared" si="51"/>
        <v>Corynebacterium xerosis-group</v>
      </c>
      <c r="W297" s="178" t="str">
        <f t="shared" si="52"/>
        <v>Corynebacterium xerosis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1</v>
      </c>
      <c r="E298" s="169">
        <f t="shared" si="57"/>
        <v>1</v>
      </c>
      <c r="F298" s="26" t="s">
        <v>901</v>
      </c>
      <c r="G298" s="26" t="s">
        <v>124</v>
      </c>
      <c r="H298" s="26" t="s">
        <v>162</v>
      </c>
      <c r="I298" s="29">
        <v>44294</v>
      </c>
      <c r="J298" s="26" t="s">
        <v>902</v>
      </c>
      <c r="K298" s="26" t="s">
        <v>903</v>
      </c>
      <c r="L298" s="26" t="s">
        <v>902</v>
      </c>
      <c r="M298" s="26" t="s">
        <v>903</v>
      </c>
      <c r="N298" s="27">
        <v>2.29</v>
      </c>
      <c r="O298" s="26" t="s">
        <v>902</v>
      </c>
      <c r="P298" s="26" t="s">
        <v>903</v>
      </c>
      <c r="Q298" s="27">
        <v>2.27</v>
      </c>
      <c r="R298" s="171" t="str">
        <f t="shared" si="47"/>
        <v>A</v>
      </c>
      <c r="S298" s="174">
        <f t="shared" si="48"/>
        <v>1</v>
      </c>
      <c r="T298" s="174">
        <f t="shared" si="49"/>
        <v>1</v>
      </c>
      <c r="U298" s="174">
        <f t="shared" si="50"/>
        <v>0</v>
      </c>
      <c r="V298" s="178" t="str">
        <f t="shared" si="51"/>
        <v>Gordonia paraffinivorans</v>
      </c>
      <c r="W298" s="178" t="str">
        <f t="shared" si="52"/>
        <v>Gordonia paraffinivorans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1</v>
      </c>
      <c r="E299" s="169">
        <f t="shared" si="57"/>
        <v>1</v>
      </c>
      <c r="F299" s="26" t="s">
        <v>904</v>
      </c>
      <c r="G299" s="26" t="s">
        <v>124</v>
      </c>
      <c r="H299" s="26" t="s">
        <v>112</v>
      </c>
      <c r="I299" s="29">
        <v>44253</v>
      </c>
      <c r="J299" s="26" t="s">
        <v>902</v>
      </c>
      <c r="K299" s="26" t="s">
        <v>903</v>
      </c>
      <c r="L299" s="26" t="s">
        <v>902</v>
      </c>
      <c r="M299" s="26" t="s">
        <v>903</v>
      </c>
      <c r="N299" s="27">
        <v>2.27</v>
      </c>
      <c r="O299" s="26" t="s">
        <v>902</v>
      </c>
      <c r="P299" s="26" t="s">
        <v>903</v>
      </c>
      <c r="Q299" s="27">
        <v>2.14</v>
      </c>
      <c r="R299" s="171" t="str">
        <f t="shared" si="47"/>
        <v>A</v>
      </c>
      <c r="S299" s="174">
        <f t="shared" si="48"/>
        <v>1</v>
      </c>
      <c r="T299" s="174">
        <f t="shared" si="49"/>
        <v>1</v>
      </c>
      <c r="U299" s="174">
        <f t="shared" si="50"/>
        <v>0</v>
      </c>
      <c r="V299" s="178" t="str">
        <f t="shared" si="51"/>
        <v>Gordonia paraffinivorans</v>
      </c>
      <c r="W299" s="178" t="str">
        <f t="shared" si="52"/>
        <v>Gordonia paraffinivorans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1</v>
      </c>
      <c r="E300" s="169">
        <f t="shared" si="57"/>
        <v>1</v>
      </c>
      <c r="F300" s="26" t="s">
        <v>905</v>
      </c>
      <c r="G300" s="26" t="s">
        <v>165</v>
      </c>
      <c r="H300" s="26" t="s">
        <v>162</v>
      </c>
      <c r="I300" s="29">
        <v>44280</v>
      </c>
      <c r="J300" s="26" t="s">
        <v>902</v>
      </c>
      <c r="K300" s="26" t="s">
        <v>906</v>
      </c>
      <c r="L300" s="26" t="s">
        <v>902</v>
      </c>
      <c r="M300" s="26" t="s">
        <v>906</v>
      </c>
      <c r="N300" s="27">
        <v>2.61</v>
      </c>
      <c r="O300" s="26" t="s">
        <v>902</v>
      </c>
      <c r="P300" s="26" t="s">
        <v>906</v>
      </c>
      <c r="Q300" s="27">
        <v>2.25</v>
      </c>
      <c r="R300" s="171" t="str">
        <f t="shared" si="47"/>
        <v>A</v>
      </c>
      <c r="S300" s="174">
        <f t="shared" si="48"/>
        <v>1</v>
      </c>
      <c r="T300" s="174">
        <f t="shared" si="49"/>
        <v>1</v>
      </c>
      <c r="U300" s="174">
        <f t="shared" si="50"/>
        <v>0</v>
      </c>
      <c r="V300" s="178" t="str">
        <f t="shared" si="51"/>
        <v>Gordonia rubripertincta</v>
      </c>
      <c r="W300" s="178" t="str">
        <f t="shared" si="52"/>
        <v>Gordonia rubripertincta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1</v>
      </c>
      <c r="E301" s="169">
        <f t="shared" si="57"/>
        <v>1</v>
      </c>
      <c r="F301" s="26" t="s">
        <v>907</v>
      </c>
      <c r="G301" s="26" t="s">
        <v>124</v>
      </c>
      <c r="H301" s="26" t="s">
        <v>114</v>
      </c>
      <c r="I301" s="29">
        <v>43908</v>
      </c>
      <c r="J301" s="26" t="s">
        <v>908</v>
      </c>
      <c r="K301" s="26" t="s">
        <v>909</v>
      </c>
      <c r="L301" s="26" t="s">
        <v>908</v>
      </c>
      <c r="M301" s="26" t="s">
        <v>909</v>
      </c>
      <c r="N301" s="27">
        <v>2.3199999999999998</v>
      </c>
      <c r="O301" s="26" t="s">
        <v>910</v>
      </c>
      <c r="P301" s="26" t="s">
        <v>258</v>
      </c>
      <c r="Q301" s="27">
        <v>1.49</v>
      </c>
      <c r="R301" s="171" t="str">
        <f t="shared" si="47"/>
        <v>A</v>
      </c>
      <c r="S301" s="174">
        <f t="shared" si="48"/>
        <v>1</v>
      </c>
      <c r="T301" s="174">
        <f t="shared" si="49"/>
        <v>1</v>
      </c>
      <c r="U301" s="174">
        <f t="shared" si="50"/>
        <v>0</v>
      </c>
      <c r="V301" s="178" t="str">
        <f t="shared" si="51"/>
        <v>Mycolicibacterium smegmatis</v>
      </c>
      <c r="W301" s="178" t="str">
        <f t="shared" si="52"/>
        <v>Tsukamurella sp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1</v>
      </c>
      <c r="E302" s="169">
        <f t="shared" si="57"/>
        <v>1</v>
      </c>
      <c r="F302" s="26" t="s">
        <v>911</v>
      </c>
      <c r="G302" s="26" t="s">
        <v>124</v>
      </c>
      <c r="H302" s="26" t="s">
        <v>114</v>
      </c>
      <c r="I302" s="29">
        <v>43468</v>
      </c>
      <c r="J302" s="26" t="s">
        <v>875</v>
      </c>
      <c r="K302" s="26" t="s">
        <v>876</v>
      </c>
      <c r="L302" s="26" t="s">
        <v>875</v>
      </c>
      <c r="M302" s="26" t="s">
        <v>876</v>
      </c>
      <c r="N302" s="27">
        <v>2.4500000000000002</v>
      </c>
      <c r="O302" s="26" t="s">
        <v>875</v>
      </c>
      <c r="P302" s="26" t="s">
        <v>876</v>
      </c>
      <c r="Q302" s="27">
        <v>2.2799999999999998</v>
      </c>
      <c r="R302" s="171" t="str">
        <f t="shared" si="47"/>
        <v>A</v>
      </c>
      <c r="S302" s="174">
        <f t="shared" si="48"/>
        <v>1</v>
      </c>
      <c r="T302" s="174">
        <f t="shared" si="49"/>
        <v>1</v>
      </c>
      <c r="U302" s="174">
        <f t="shared" si="50"/>
        <v>0</v>
      </c>
      <c r="V302" s="178" t="str">
        <f t="shared" si="51"/>
        <v>Nocardia cyriacigeorgica</v>
      </c>
      <c r="W302" s="178" t="str">
        <f t="shared" si="52"/>
        <v>Nocardia cyriacigeorgica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1</v>
      </c>
      <c r="E303" s="169">
        <f t="shared" si="57"/>
        <v>0</v>
      </c>
      <c r="F303" s="26" t="s">
        <v>912</v>
      </c>
      <c r="G303" s="26" t="s">
        <v>124</v>
      </c>
      <c r="H303" s="26" t="s">
        <v>114</v>
      </c>
      <c r="I303" s="29">
        <v>43438</v>
      </c>
      <c r="J303" s="26" t="s">
        <v>875</v>
      </c>
      <c r="K303" s="26" t="s">
        <v>913</v>
      </c>
      <c r="L303" s="26" t="s">
        <v>875</v>
      </c>
      <c r="M303" s="26" t="s">
        <v>913</v>
      </c>
      <c r="N303" s="27">
        <v>2.36</v>
      </c>
      <c r="O303" s="26" t="s">
        <v>875</v>
      </c>
      <c r="P303" s="26" t="s">
        <v>914</v>
      </c>
      <c r="Q303" s="27">
        <v>2.2599999999999998</v>
      </c>
      <c r="R303" s="171" t="str">
        <f t="shared" si="47"/>
        <v>B</v>
      </c>
      <c r="S303" s="174">
        <f t="shared" si="48"/>
        <v>0</v>
      </c>
      <c r="T303" s="174">
        <f t="shared" si="49"/>
        <v>0</v>
      </c>
      <c r="U303" s="174">
        <f t="shared" si="50"/>
        <v>1</v>
      </c>
      <c r="V303" s="178" t="str">
        <f t="shared" si="51"/>
        <v>Nocardia farcinica</v>
      </c>
      <c r="W303" s="178" t="str">
        <f t="shared" si="52"/>
        <v>Nocardia kroppenstedtii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1</v>
      </c>
      <c r="E304" s="169">
        <f t="shared" si="57"/>
        <v>1</v>
      </c>
      <c r="F304" s="26" t="s">
        <v>915</v>
      </c>
      <c r="G304" s="26" t="s">
        <v>165</v>
      </c>
      <c r="H304" s="26" t="s">
        <v>114</v>
      </c>
      <c r="I304" s="29">
        <v>44399</v>
      </c>
      <c r="J304" s="26" t="s">
        <v>916</v>
      </c>
      <c r="K304" s="26" t="s">
        <v>917</v>
      </c>
      <c r="L304" s="26" t="s">
        <v>916</v>
      </c>
      <c r="M304" s="26" t="s">
        <v>917</v>
      </c>
      <c r="N304" s="27">
        <v>2.46</v>
      </c>
      <c r="O304" s="26" t="s">
        <v>916</v>
      </c>
      <c r="P304" s="26" t="s">
        <v>917</v>
      </c>
      <c r="Q304" s="27">
        <v>2.42</v>
      </c>
      <c r="R304" s="171" t="str">
        <f t="shared" si="47"/>
        <v>A</v>
      </c>
      <c r="S304" s="174">
        <f t="shared" si="48"/>
        <v>1</v>
      </c>
      <c r="T304" s="174">
        <f t="shared" si="49"/>
        <v>1</v>
      </c>
      <c r="U304" s="174">
        <f t="shared" si="50"/>
        <v>0</v>
      </c>
      <c r="V304" s="178" t="str">
        <f t="shared" si="51"/>
        <v>Rhodococcus equi</v>
      </c>
      <c r="W304" s="178" t="str">
        <f t="shared" si="52"/>
        <v>Rhodococcus equi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1</v>
      </c>
      <c r="E305" s="169">
        <f t="shared" si="57"/>
        <v>1</v>
      </c>
      <c r="F305" s="26" t="s">
        <v>918</v>
      </c>
      <c r="G305" s="26" t="s">
        <v>118</v>
      </c>
      <c r="H305" s="26" t="s">
        <v>114</v>
      </c>
      <c r="I305" s="29">
        <v>44399</v>
      </c>
      <c r="J305" s="26" t="s">
        <v>916</v>
      </c>
      <c r="K305" s="26" t="s">
        <v>917</v>
      </c>
      <c r="L305" s="26" t="s">
        <v>916</v>
      </c>
      <c r="M305" s="26" t="s">
        <v>917</v>
      </c>
      <c r="N305" s="27">
        <v>2.41</v>
      </c>
      <c r="O305" s="26" t="s">
        <v>916</v>
      </c>
      <c r="P305" s="26" t="s">
        <v>917</v>
      </c>
      <c r="Q305" s="27">
        <v>2.35</v>
      </c>
      <c r="R305" s="171" t="str">
        <f t="shared" si="47"/>
        <v>A</v>
      </c>
      <c r="S305" s="174">
        <f t="shared" si="48"/>
        <v>1</v>
      </c>
      <c r="T305" s="174">
        <f t="shared" si="49"/>
        <v>1</v>
      </c>
      <c r="U305" s="174">
        <f t="shared" si="50"/>
        <v>0</v>
      </c>
      <c r="V305" s="178" t="str">
        <f t="shared" si="51"/>
        <v>Rhodococcus equi</v>
      </c>
      <c r="W305" s="178" t="str">
        <f t="shared" si="52"/>
        <v>Rhodococcus equi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1</v>
      </c>
      <c r="E306" s="169">
        <f t="shared" si="57"/>
        <v>1</v>
      </c>
      <c r="F306" s="26" t="s">
        <v>919</v>
      </c>
      <c r="G306" s="26" t="s">
        <v>124</v>
      </c>
      <c r="H306" s="26" t="s">
        <v>110</v>
      </c>
      <c r="I306" s="29">
        <v>42108</v>
      </c>
      <c r="J306" s="26" t="s">
        <v>910</v>
      </c>
      <c r="K306" s="26" t="s">
        <v>258</v>
      </c>
      <c r="L306" s="26" t="s">
        <v>910</v>
      </c>
      <c r="M306" s="26" t="s">
        <v>258</v>
      </c>
      <c r="N306" s="27">
        <v>2.44</v>
      </c>
      <c r="O306" s="26" t="s">
        <v>910</v>
      </c>
      <c r="P306" s="26" t="s">
        <v>920</v>
      </c>
      <c r="Q306" s="27">
        <v>1.54</v>
      </c>
      <c r="R306" s="171" t="str">
        <f t="shared" si="47"/>
        <v>A</v>
      </c>
      <c r="S306" s="174">
        <f t="shared" si="48"/>
        <v>1</v>
      </c>
      <c r="T306" s="174">
        <f t="shared" si="49"/>
        <v>1</v>
      </c>
      <c r="U306" s="174">
        <f t="shared" si="50"/>
        <v>0</v>
      </c>
      <c r="V306" s="178" t="str">
        <f t="shared" si="51"/>
        <v>Tsukamurella sp</v>
      </c>
      <c r="W306" s="178" t="str">
        <f t="shared" si="52"/>
        <v>Tsukamurella tyrosinosolvens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1</v>
      </c>
      <c r="E307" s="169">
        <f t="shared" si="57"/>
        <v>1</v>
      </c>
      <c r="F307" s="26" t="s">
        <v>921</v>
      </c>
      <c r="G307" s="26" t="s">
        <v>133</v>
      </c>
      <c r="H307" s="26" t="s">
        <v>112</v>
      </c>
      <c r="I307" s="29">
        <v>42909</v>
      </c>
      <c r="J307" s="26" t="s">
        <v>922</v>
      </c>
      <c r="K307" s="26" t="s">
        <v>923</v>
      </c>
      <c r="L307" s="26" t="s">
        <v>922</v>
      </c>
      <c r="M307" s="26" t="s">
        <v>923</v>
      </c>
      <c r="N307" s="27">
        <v>2.41</v>
      </c>
      <c r="O307" s="26" t="s">
        <v>922</v>
      </c>
      <c r="P307" s="26" t="s">
        <v>923</v>
      </c>
      <c r="Q307" s="27">
        <v>1.92</v>
      </c>
      <c r="R307" s="171" t="str">
        <f t="shared" si="47"/>
        <v>A</v>
      </c>
      <c r="S307" s="174">
        <f t="shared" si="48"/>
        <v>1</v>
      </c>
      <c r="T307" s="174">
        <f t="shared" si="49"/>
        <v>1</v>
      </c>
      <c r="U307" s="174">
        <f t="shared" si="50"/>
        <v>0</v>
      </c>
      <c r="V307" s="178" t="str">
        <f t="shared" si="51"/>
        <v>Brevibacterium luteolum</v>
      </c>
      <c r="W307" s="178" t="str">
        <f t="shared" si="52"/>
        <v>Brevibacterium luteolum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1</v>
      </c>
      <c r="E308" s="169">
        <f t="shared" si="57"/>
        <v>1</v>
      </c>
      <c r="F308" s="26" t="s">
        <v>924</v>
      </c>
      <c r="G308" s="26" t="s">
        <v>124</v>
      </c>
      <c r="H308" s="26" t="s">
        <v>114</v>
      </c>
      <c r="I308" s="29">
        <v>43389</v>
      </c>
      <c r="J308" s="26" t="s">
        <v>925</v>
      </c>
      <c r="K308" s="26" t="s">
        <v>926</v>
      </c>
      <c r="L308" s="26" t="s">
        <v>925</v>
      </c>
      <c r="M308" s="26" t="s">
        <v>926</v>
      </c>
      <c r="N308" s="27">
        <v>2.76</v>
      </c>
      <c r="O308" s="26" t="s">
        <v>626</v>
      </c>
      <c r="P308" s="26" t="s">
        <v>628</v>
      </c>
      <c r="Q308" s="27">
        <v>1.43</v>
      </c>
      <c r="R308" s="171" t="str">
        <f t="shared" si="47"/>
        <v>A</v>
      </c>
      <c r="S308" s="174">
        <f t="shared" si="48"/>
        <v>1</v>
      </c>
      <c r="T308" s="174">
        <f t="shared" si="49"/>
        <v>1</v>
      </c>
      <c r="U308" s="174">
        <f t="shared" si="50"/>
        <v>0</v>
      </c>
      <c r="V308" s="178" t="str">
        <f t="shared" si="51"/>
        <v>Cellulomonas flavigena</v>
      </c>
      <c r="W308" s="178" t="str">
        <f t="shared" si="52"/>
        <v>Bacteroides fragilis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1</v>
      </c>
      <c r="E309" s="169">
        <f t="shared" si="57"/>
        <v>1</v>
      </c>
      <c r="F309" s="26" t="s">
        <v>927</v>
      </c>
      <c r="G309" s="26" t="s">
        <v>133</v>
      </c>
      <c r="H309" s="26" t="s">
        <v>114</v>
      </c>
      <c r="I309" s="29">
        <v>42598</v>
      </c>
      <c r="J309" s="26" t="s">
        <v>928</v>
      </c>
      <c r="K309" s="26" t="s">
        <v>929</v>
      </c>
      <c r="L309" s="26" t="s">
        <v>928</v>
      </c>
      <c r="M309" s="26" t="s">
        <v>929</v>
      </c>
      <c r="N309" s="27">
        <v>2.3199999999999998</v>
      </c>
      <c r="O309" s="26" t="s">
        <v>930</v>
      </c>
      <c r="P309" s="26" t="s">
        <v>931</v>
      </c>
      <c r="Q309" s="27">
        <v>1.31</v>
      </c>
      <c r="R309" s="171" t="str">
        <f t="shared" si="47"/>
        <v>A</v>
      </c>
      <c r="S309" s="174">
        <f t="shared" si="48"/>
        <v>1</v>
      </c>
      <c r="T309" s="174">
        <f t="shared" si="49"/>
        <v>1</v>
      </c>
      <c r="U309" s="174">
        <f t="shared" si="50"/>
        <v>0</v>
      </c>
      <c r="V309" s="178" t="str">
        <f t="shared" si="51"/>
        <v>Brachybacterium sp-234z-2</v>
      </c>
      <c r="W309" s="178" t="str">
        <f t="shared" si="52"/>
        <v>Glutamicibacter protophormiae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1</v>
      </c>
      <c r="E310" s="169">
        <f t="shared" si="57"/>
        <v>1</v>
      </c>
      <c r="F310" s="26" t="s">
        <v>932</v>
      </c>
      <c r="G310" s="26" t="s">
        <v>133</v>
      </c>
      <c r="H310" s="26" t="s">
        <v>114</v>
      </c>
      <c r="I310" s="29">
        <v>43054</v>
      </c>
      <c r="J310" s="26" t="s">
        <v>928</v>
      </c>
      <c r="K310" s="26" t="s">
        <v>933</v>
      </c>
      <c r="L310" s="26" t="s">
        <v>928</v>
      </c>
      <c r="M310" s="26" t="s">
        <v>933</v>
      </c>
      <c r="N310" s="27">
        <v>2.66</v>
      </c>
      <c r="O310" s="26" t="s">
        <v>934</v>
      </c>
      <c r="P310" s="26" t="s">
        <v>935</v>
      </c>
      <c r="Q310" s="27">
        <v>1.39</v>
      </c>
      <c r="R310" s="171" t="str">
        <f t="shared" si="47"/>
        <v>A</v>
      </c>
      <c r="S310" s="174">
        <f t="shared" si="48"/>
        <v>1</v>
      </c>
      <c r="T310" s="174">
        <f t="shared" si="49"/>
        <v>1</v>
      </c>
      <c r="U310" s="174">
        <f t="shared" si="50"/>
        <v>0</v>
      </c>
      <c r="V310" s="178" t="str">
        <f t="shared" si="51"/>
        <v>Brachybacterium sp-CVUAS-30560</v>
      </c>
      <c r="W310" s="178" t="str">
        <f t="shared" si="52"/>
        <v>Raoultella ornithinolytica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1</v>
      </c>
      <c r="E311" s="169">
        <f t="shared" si="57"/>
        <v>1</v>
      </c>
      <c r="F311" s="26" t="s">
        <v>936</v>
      </c>
      <c r="G311" s="26" t="s">
        <v>527</v>
      </c>
      <c r="H311" s="26" t="s">
        <v>112</v>
      </c>
      <c r="I311" s="29">
        <v>42808</v>
      </c>
      <c r="J311" s="26" t="s">
        <v>937</v>
      </c>
      <c r="K311" s="26" t="s">
        <v>938</v>
      </c>
      <c r="L311" s="26" t="s">
        <v>937</v>
      </c>
      <c r="M311" s="26" t="s">
        <v>938</v>
      </c>
      <c r="N311" s="27">
        <v>2.1</v>
      </c>
      <c r="O311" s="26" t="s">
        <v>937</v>
      </c>
      <c r="P311" s="26" t="s">
        <v>938</v>
      </c>
      <c r="Q311" s="27">
        <v>1.84</v>
      </c>
      <c r="R311" s="171" t="str">
        <f t="shared" si="47"/>
        <v>A</v>
      </c>
      <c r="S311" s="174">
        <f t="shared" si="48"/>
        <v>1</v>
      </c>
      <c r="T311" s="174">
        <f t="shared" si="49"/>
        <v>1</v>
      </c>
      <c r="U311" s="174">
        <f t="shared" si="50"/>
        <v>0</v>
      </c>
      <c r="V311" s="178" t="str">
        <f t="shared" si="51"/>
        <v>Kytococcus sedentarius</v>
      </c>
      <c r="W311" s="178" t="str">
        <f t="shared" si="52"/>
        <v>Kytococcus sedentarius</v>
      </c>
      <c r="X311" s="174">
        <f t="shared" si="53"/>
        <v>0</v>
      </c>
      <c r="Y311" s="174">
        <f t="shared" si="54"/>
        <v>0</v>
      </c>
      <c r="Z311" s="174">
        <f t="shared" si="55"/>
        <v>0</v>
      </c>
      <c r="AA311" s="174">
        <f t="shared" si="56"/>
        <v>0</v>
      </c>
    </row>
    <row r="312" spans="4:27" ht="15" customHeight="1" x14ac:dyDescent="0.25">
      <c r="D312" s="176">
        <v>1</v>
      </c>
      <c r="E312" s="169">
        <f t="shared" si="57"/>
        <v>1</v>
      </c>
      <c r="F312" s="26" t="s">
        <v>939</v>
      </c>
      <c r="G312" s="26" t="s">
        <v>124</v>
      </c>
      <c r="H312" s="26" t="s">
        <v>162</v>
      </c>
      <c r="I312" s="29">
        <v>44690</v>
      </c>
      <c r="J312" s="26" t="s">
        <v>940</v>
      </c>
      <c r="K312" s="26" t="s">
        <v>941</v>
      </c>
      <c r="L312" s="26" t="s">
        <v>940</v>
      </c>
      <c r="M312" s="26" t="s">
        <v>941</v>
      </c>
      <c r="N312" s="27">
        <v>2.41</v>
      </c>
      <c r="O312" s="26" t="s">
        <v>940</v>
      </c>
      <c r="P312" s="26" t="s">
        <v>941</v>
      </c>
      <c r="Q312" s="27">
        <v>2.19</v>
      </c>
      <c r="R312" s="171" t="str">
        <f t="shared" si="47"/>
        <v>A</v>
      </c>
      <c r="S312" s="174">
        <f t="shared" si="48"/>
        <v>1</v>
      </c>
      <c r="T312" s="174">
        <f t="shared" si="49"/>
        <v>1</v>
      </c>
      <c r="U312" s="174">
        <f t="shared" si="50"/>
        <v>0</v>
      </c>
      <c r="V312" s="178" t="str">
        <f t="shared" si="51"/>
        <v>Dermatophilus congolensis</v>
      </c>
      <c r="W312" s="178" t="str">
        <f t="shared" si="52"/>
        <v>Dermatophilus congolensis</v>
      </c>
      <c r="X312" s="174">
        <f t="shared" si="53"/>
        <v>0</v>
      </c>
      <c r="Y312" s="174">
        <f t="shared" si="54"/>
        <v>0</v>
      </c>
      <c r="Z312" s="174">
        <f t="shared" si="55"/>
        <v>0</v>
      </c>
      <c r="AA312" s="174">
        <f t="shared" si="56"/>
        <v>0</v>
      </c>
    </row>
    <row r="313" spans="4:27" ht="15" customHeight="1" x14ac:dyDescent="0.25">
      <c r="D313" s="176">
        <v>1</v>
      </c>
      <c r="E313" s="169">
        <f t="shared" si="57"/>
        <v>1</v>
      </c>
      <c r="F313" s="26" t="s">
        <v>942</v>
      </c>
      <c r="G313" s="26" t="s">
        <v>124</v>
      </c>
      <c r="H313" s="26" t="s">
        <v>162</v>
      </c>
      <c r="I313" s="29">
        <v>44692</v>
      </c>
      <c r="J313" s="26" t="s">
        <v>940</v>
      </c>
      <c r="K313" s="26" t="s">
        <v>941</v>
      </c>
      <c r="L313" s="26" t="s">
        <v>940</v>
      </c>
      <c r="M313" s="26" t="s">
        <v>941</v>
      </c>
      <c r="N313" s="27">
        <v>2.65</v>
      </c>
      <c r="O313" s="26" t="s">
        <v>940</v>
      </c>
      <c r="P313" s="26" t="s">
        <v>941</v>
      </c>
      <c r="Q313" s="27">
        <v>2.48</v>
      </c>
      <c r="R313" s="171" t="str">
        <f t="shared" ref="R313:R337" si="58">IF(OR(AND(N313&gt;=$B$20,Q313&lt;$B$21),AND(L313=O313,M313=P313,N313&gt;=$B$20,Q313&gt;=$B$20),AND(L313=O313,N313&gt;=$B$20,Q313&lt;2,Q313&gt;=$B$21)),"A",IF(OR(AND(N313&lt;$B$20,Q313&lt;$B$21),AND(L313=O313,OR(M313&lt;&gt;P313,M313=P313),N313&gt;=$B$21,Q313&gt;=$B$21)),"B",
IF(AND(L313&lt;&gt;O313,N313&gt;=$B$21,Q313&gt;=$B$21),"C",0)))</f>
        <v>A</v>
      </c>
      <c r="S313" s="174">
        <f t="shared" ref="S313:S337" si="59">1-U313+Z313</f>
        <v>1</v>
      </c>
      <c r="T313" s="174">
        <f t="shared" ref="T313:T337" si="60">IF(AND(L313=J313,M313=K313,N313&gt;=$B$20,R313="A"),1,0)</f>
        <v>1</v>
      </c>
      <c r="U313" s="174">
        <f t="shared" ref="U313:U337" si="61">IF(T313=1,0,1)</f>
        <v>0</v>
      </c>
      <c r="V313" s="178" t="str">
        <f t="shared" ref="V313:V337" si="62">L313&amp;" "&amp;M313</f>
        <v>Dermatophilus congolensis</v>
      </c>
      <c r="W313" s="178" t="str">
        <f t="shared" ref="W313:W337" si="63">O313&amp;" "&amp;P313</f>
        <v>Dermatophilus congolensis</v>
      </c>
      <c r="X313" s="174">
        <f t="shared" ref="X313:X337" si="64">IF(AND(V313=$B$1,N313&gt;=$B$20),1,0)</f>
        <v>0</v>
      </c>
      <c r="Y313" s="174">
        <f t="shared" ref="Y313:Y337" si="65">IF(AND(W313=$B$1,Q313&gt;=$B$20),1,0)</f>
        <v>0</v>
      </c>
      <c r="Z313" s="174">
        <f t="shared" ref="Z313:Z337" si="66">IF(AND(V313=$B$1,N313&gt;=$B$20,R313="A"),1,0)</f>
        <v>0</v>
      </c>
      <c r="AA313" s="174">
        <f t="shared" ref="AA313:AA337" si="67">IF(1-(X313+Y313)&gt;0,0,1)</f>
        <v>0</v>
      </c>
    </row>
    <row r="314" spans="4:27" ht="15" customHeight="1" x14ac:dyDescent="0.25">
      <c r="D314" s="176">
        <v>1</v>
      </c>
      <c r="E314" s="169">
        <f t="shared" si="57"/>
        <v>1</v>
      </c>
      <c r="F314" s="26" t="s">
        <v>943</v>
      </c>
      <c r="G314" s="26" t="s">
        <v>124</v>
      </c>
      <c r="H314" s="26" t="s">
        <v>114</v>
      </c>
      <c r="I314" s="29">
        <v>43399</v>
      </c>
      <c r="J314" s="26" t="s">
        <v>944</v>
      </c>
      <c r="K314" s="26" t="s">
        <v>945</v>
      </c>
      <c r="L314" s="26" t="s">
        <v>944</v>
      </c>
      <c r="M314" s="26" t="s">
        <v>945</v>
      </c>
      <c r="N314" s="27">
        <v>2.42</v>
      </c>
      <c r="O314" s="26" t="s">
        <v>944</v>
      </c>
      <c r="P314" s="26" t="s">
        <v>945</v>
      </c>
      <c r="Q314" s="27">
        <v>2.3199999999999998</v>
      </c>
      <c r="R314" s="171" t="str">
        <f t="shared" si="58"/>
        <v>A</v>
      </c>
      <c r="S314" s="174">
        <f t="shared" si="59"/>
        <v>1</v>
      </c>
      <c r="T314" s="174">
        <f t="shared" si="60"/>
        <v>1</v>
      </c>
      <c r="U314" s="174">
        <f t="shared" si="61"/>
        <v>0</v>
      </c>
      <c r="V314" s="178" t="str">
        <f t="shared" si="62"/>
        <v>Curtobacterium flaccumfaciens</v>
      </c>
      <c r="W314" s="178" t="str">
        <f t="shared" si="63"/>
        <v>Curtobacterium flaccumfaciens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1</v>
      </c>
      <c r="E315" s="169">
        <f t="shared" si="57"/>
        <v>1</v>
      </c>
      <c r="F315" s="26" t="s">
        <v>946</v>
      </c>
      <c r="G315" s="26" t="s">
        <v>947</v>
      </c>
      <c r="H315" s="26" t="s">
        <v>699</v>
      </c>
      <c r="I315" s="29">
        <v>44615</v>
      </c>
      <c r="J315" s="26" t="s">
        <v>948</v>
      </c>
      <c r="K315" s="26" t="s">
        <v>949</v>
      </c>
      <c r="L315" s="26" t="s">
        <v>948</v>
      </c>
      <c r="M315" s="26" t="s">
        <v>949</v>
      </c>
      <c r="N315" s="27">
        <v>2.62</v>
      </c>
      <c r="O315" s="26" t="s">
        <v>512</v>
      </c>
      <c r="P315" s="26" t="s">
        <v>950</v>
      </c>
      <c r="Q315" s="27">
        <v>1.46</v>
      </c>
      <c r="R315" s="171" t="str">
        <f t="shared" si="58"/>
        <v>A</v>
      </c>
      <c r="S315" s="174">
        <f t="shared" si="59"/>
        <v>1</v>
      </c>
      <c r="T315" s="174">
        <f t="shared" si="60"/>
        <v>1</v>
      </c>
      <c r="U315" s="174">
        <f t="shared" si="61"/>
        <v>0</v>
      </c>
      <c r="V315" s="178" t="str">
        <f t="shared" si="62"/>
        <v>Leifsonia sp-MUVA-A-508948</v>
      </c>
      <c r="W315" s="178" t="str">
        <f t="shared" si="63"/>
        <v>Staphylococcus aureus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1</v>
      </c>
      <c r="E316" s="169">
        <f t="shared" si="57"/>
        <v>0</v>
      </c>
      <c r="F316" s="26" t="s">
        <v>951</v>
      </c>
      <c r="G316" s="26" t="s">
        <v>791</v>
      </c>
      <c r="H316" s="26" t="s">
        <v>114</v>
      </c>
      <c r="I316" s="29">
        <v>42733</v>
      </c>
      <c r="J316" s="26" t="s">
        <v>952</v>
      </c>
      <c r="K316" s="26" t="s">
        <v>258</v>
      </c>
      <c r="L316" s="26" t="s">
        <v>952</v>
      </c>
      <c r="M316" s="26" t="s">
        <v>953</v>
      </c>
      <c r="N316" s="27">
        <v>1.84</v>
      </c>
      <c r="O316" s="26" t="s">
        <v>952</v>
      </c>
      <c r="P316" s="26" t="s">
        <v>954</v>
      </c>
      <c r="Q316" s="27">
        <v>1.84</v>
      </c>
      <c r="R316" s="171" t="str">
        <f t="shared" si="58"/>
        <v>B</v>
      </c>
      <c r="S316" s="174">
        <f t="shared" si="59"/>
        <v>0</v>
      </c>
      <c r="T316" s="174">
        <f t="shared" si="60"/>
        <v>0</v>
      </c>
      <c r="U316" s="174">
        <f t="shared" si="61"/>
        <v>1</v>
      </c>
      <c r="V316" s="178" t="str">
        <f t="shared" si="62"/>
        <v>Microbacterium phyllosphaerae</v>
      </c>
      <c r="W316" s="178" t="str">
        <f t="shared" si="63"/>
        <v>Microbacterium foliorum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1</v>
      </c>
      <c r="E317" s="169">
        <f t="shared" si="57"/>
        <v>1</v>
      </c>
      <c r="F317" s="26" t="s">
        <v>955</v>
      </c>
      <c r="G317" s="26" t="s">
        <v>133</v>
      </c>
      <c r="H317" s="26" t="s">
        <v>114</v>
      </c>
      <c r="I317" s="29">
        <v>44945</v>
      </c>
      <c r="J317" s="26" t="s">
        <v>952</v>
      </c>
      <c r="K317" s="26" t="s">
        <v>956</v>
      </c>
      <c r="L317" s="26" t="s">
        <v>952</v>
      </c>
      <c r="M317" s="26" t="s">
        <v>956</v>
      </c>
      <c r="N317" s="27">
        <v>2.6</v>
      </c>
      <c r="O317" s="26" t="s">
        <v>952</v>
      </c>
      <c r="P317" s="26" t="s">
        <v>957</v>
      </c>
      <c r="Q317" s="27">
        <v>1.39</v>
      </c>
      <c r="R317" s="171" t="str">
        <f t="shared" si="58"/>
        <v>A</v>
      </c>
      <c r="S317" s="174">
        <f t="shared" si="59"/>
        <v>1</v>
      </c>
      <c r="T317" s="174">
        <f t="shared" si="60"/>
        <v>1</v>
      </c>
      <c r="U317" s="174">
        <f t="shared" si="61"/>
        <v>0</v>
      </c>
      <c r="V317" s="178" t="str">
        <f t="shared" si="62"/>
        <v>Microbacterium sp-CVUAS-34837</v>
      </c>
      <c r="W317" s="178" t="str">
        <f t="shared" si="63"/>
        <v>Microbacterium lacticum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1</v>
      </c>
      <c r="E318" s="169">
        <f t="shared" si="57"/>
        <v>1</v>
      </c>
      <c r="F318" s="26" t="s">
        <v>958</v>
      </c>
      <c r="G318" s="26" t="s">
        <v>133</v>
      </c>
      <c r="H318" s="26" t="s">
        <v>114</v>
      </c>
      <c r="I318" s="29">
        <v>44945</v>
      </c>
      <c r="J318" s="26" t="s">
        <v>952</v>
      </c>
      <c r="K318" s="26" t="s">
        <v>959</v>
      </c>
      <c r="L318" s="26" t="s">
        <v>952</v>
      </c>
      <c r="M318" s="26" t="s">
        <v>959</v>
      </c>
      <c r="N318" s="27">
        <v>2.5</v>
      </c>
      <c r="O318" s="26" t="s">
        <v>952</v>
      </c>
      <c r="P318" s="26" t="s">
        <v>960</v>
      </c>
      <c r="Q318" s="27">
        <v>1.48</v>
      </c>
      <c r="R318" s="171" t="str">
        <f t="shared" si="58"/>
        <v>A</v>
      </c>
      <c r="S318" s="174">
        <f t="shared" si="59"/>
        <v>1</v>
      </c>
      <c r="T318" s="174">
        <f t="shared" si="60"/>
        <v>1</v>
      </c>
      <c r="U318" s="174">
        <f t="shared" si="61"/>
        <v>0</v>
      </c>
      <c r="V318" s="178" t="str">
        <f t="shared" si="62"/>
        <v>Microbacterium sp-G5-3</v>
      </c>
      <c r="W318" s="178" t="str">
        <f t="shared" si="63"/>
        <v>Microbacterium sorbitolivorans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0</v>
      </c>
      <c r="E319" s="169">
        <f t="shared" si="57"/>
        <v>0</v>
      </c>
      <c r="F319" s="26" t="s">
        <v>961</v>
      </c>
      <c r="G319" s="26" t="s">
        <v>176</v>
      </c>
      <c r="H319" s="26" t="s">
        <v>757</v>
      </c>
      <c r="I319" s="29">
        <v>40787</v>
      </c>
      <c r="J319" s="26" t="s">
        <v>930</v>
      </c>
      <c r="K319" s="26" t="s">
        <v>962</v>
      </c>
      <c r="L319" s="26" t="s">
        <v>930</v>
      </c>
      <c r="M319" s="26" t="s">
        <v>962</v>
      </c>
      <c r="N319" s="27">
        <v>2.75</v>
      </c>
      <c r="O319" s="26" t="s">
        <v>963</v>
      </c>
      <c r="P319" s="26" t="s">
        <v>964</v>
      </c>
      <c r="Q319" s="27">
        <v>1.33</v>
      </c>
      <c r="R319" s="171" t="str">
        <f t="shared" si="58"/>
        <v>A</v>
      </c>
      <c r="S319" s="174">
        <f t="shared" si="59"/>
        <v>1</v>
      </c>
      <c r="T319" s="174">
        <f t="shared" si="60"/>
        <v>1</v>
      </c>
      <c r="U319" s="174">
        <f t="shared" si="61"/>
        <v>0</v>
      </c>
      <c r="V319" s="178" t="str">
        <f t="shared" si="62"/>
        <v>Glutamicibacter nicotianae</v>
      </c>
      <c r="W319" s="178" t="str">
        <f t="shared" si="63"/>
        <v>Lactobacillus pentosus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0</v>
      </c>
      <c r="E320" s="169">
        <f t="shared" si="57"/>
        <v>0</v>
      </c>
      <c r="F320" s="26" t="s">
        <v>965</v>
      </c>
      <c r="G320" s="26" t="s">
        <v>176</v>
      </c>
      <c r="H320" s="26" t="s">
        <v>966</v>
      </c>
      <c r="I320" s="29">
        <v>40794</v>
      </c>
      <c r="J320" s="26" t="s">
        <v>967</v>
      </c>
      <c r="K320" s="26" t="s">
        <v>968</v>
      </c>
      <c r="L320" s="26" t="s">
        <v>967</v>
      </c>
      <c r="M320" s="26" t="s">
        <v>968</v>
      </c>
      <c r="N320" s="27">
        <v>2.52</v>
      </c>
      <c r="O320" s="26" t="s">
        <v>967</v>
      </c>
      <c r="P320" s="26" t="s">
        <v>968</v>
      </c>
      <c r="Q320" s="27">
        <v>2.2400000000000002</v>
      </c>
      <c r="R320" s="171" t="str">
        <f t="shared" si="58"/>
        <v>A</v>
      </c>
      <c r="S320" s="174">
        <f t="shared" si="59"/>
        <v>1</v>
      </c>
      <c r="T320" s="174">
        <f t="shared" si="60"/>
        <v>1</v>
      </c>
      <c r="U320" s="174">
        <f t="shared" si="61"/>
        <v>0</v>
      </c>
      <c r="V320" s="178" t="str">
        <f t="shared" si="62"/>
        <v>Sinomonas atrocyanea</v>
      </c>
      <c r="W320" s="178" t="str">
        <f t="shared" si="63"/>
        <v>Sinomonas atrocyanea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1</v>
      </c>
      <c r="E321" s="169">
        <f t="shared" ref="E321:E384" si="68">D321*S321</f>
        <v>1</v>
      </c>
      <c r="F321" s="26" t="s">
        <v>969</v>
      </c>
      <c r="G321" s="26" t="s">
        <v>124</v>
      </c>
      <c r="H321" s="26" t="s">
        <v>110</v>
      </c>
      <c r="I321" s="29">
        <v>41542</v>
      </c>
      <c r="J321" s="26" t="s">
        <v>930</v>
      </c>
      <c r="K321" s="26" t="s">
        <v>931</v>
      </c>
      <c r="L321" s="26" t="s">
        <v>930</v>
      </c>
      <c r="M321" s="26" t="s">
        <v>931</v>
      </c>
      <c r="N321" s="27">
        <v>2.5499999999999998</v>
      </c>
      <c r="O321" s="26" t="s">
        <v>963</v>
      </c>
      <c r="P321" s="26" t="s">
        <v>970</v>
      </c>
      <c r="Q321" s="27">
        <v>1.37</v>
      </c>
      <c r="R321" s="171" t="str">
        <f t="shared" si="58"/>
        <v>A</v>
      </c>
      <c r="S321" s="174">
        <f t="shared" si="59"/>
        <v>1</v>
      </c>
      <c r="T321" s="174">
        <f t="shared" si="60"/>
        <v>1</v>
      </c>
      <c r="U321" s="174">
        <f t="shared" si="61"/>
        <v>0</v>
      </c>
      <c r="V321" s="178" t="str">
        <f t="shared" si="62"/>
        <v>Glutamicibacter protophormiae</v>
      </c>
      <c r="W321" s="178" t="str">
        <f t="shared" si="63"/>
        <v>Lactobacillus sakei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1</v>
      </c>
      <c r="E322" s="169">
        <f t="shared" si="68"/>
        <v>1</v>
      </c>
      <c r="F322" s="26" t="s">
        <v>971</v>
      </c>
      <c r="G322" s="26" t="s">
        <v>124</v>
      </c>
      <c r="H322" s="26" t="s">
        <v>162</v>
      </c>
      <c r="I322" s="29">
        <v>42808</v>
      </c>
      <c r="J322" s="26" t="s">
        <v>972</v>
      </c>
      <c r="K322" s="26" t="s">
        <v>973</v>
      </c>
      <c r="L322" s="26" t="s">
        <v>972</v>
      </c>
      <c r="M322" s="26" t="s">
        <v>973</v>
      </c>
      <c r="N322" s="27">
        <v>2.27</v>
      </c>
      <c r="O322" s="26" t="s">
        <v>972</v>
      </c>
      <c r="P322" s="26" t="s">
        <v>973</v>
      </c>
      <c r="Q322" s="27">
        <v>2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Kocuria atrinae</v>
      </c>
      <c r="W322" s="178" t="str">
        <f t="shared" si="63"/>
        <v>Kocuria atrinae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si="68"/>
        <v>0</v>
      </c>
      <c r="F323" s="26" t="s">
        <v>974</v>
      </c>
      <c r="G323" s="26" t="s">
        <v>124</v>
      </c>
      <c r="H323" s="26" t="s">
        <v>114</v>
      </c>
      <c r="I323" s="29">
        <v>43971</v>
      </c>
      <c r="J323" s="26" t="s">
        <v>972</v>
      </c>
      <c r="K323" s="26" t="s">
        <v>975</v>
      </c>
      <c r="L323" s="26" t="s">
        <v>972</v>
      </c>
      <c r="M323" s="26" t="s">
        <v>976</v>
      </c>
      <c r="N323" s="27">
        <v>2.73</v>
      </c>
      <c r="O323" s="26" t="s">
        <v>972</v>
      </c>
      <c r="P323" s="26" t="s">
        <v>977</v>
      </c>
      <c r="Q323" s="27">
        <v>1.64</v>
      </c>
      <c r="R323" s="171" t="str">
        <f t="shared" si="58"/>
        <v>A</v>
      </c>
      <c r="S323" s="174">
        <f t="shared" si="59"/>
        <v>0</v>
      </c>
      <c r="T323" s="174">
        <f t="shared" si="60"/>
        <v>0</v>
      </c>
      <c r="U323" s="174">
        <f t="shared" si="61"/>
        <v>1</v>
      </c>
      <c r="V323" s="178" t="str">
        <f t="shared" si="62"/>
        <v>Kocuria gwangalliensis</v>
      </c>
      <c r="W323" s="178" t="str">
        <f t="shared" si="63"/>
        <v>Kocuria carniphila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0</v>
      </c>
      <c r="E324" s="169">
        <f t="shared" si="68"/>
        <v>0</v>
      </c>
      <c r="F324" s="26" t="s">
        <v>978</v>
      </c>
      <c r="G324" s="26" t="s">
        <v>118</v>
      </c>
      <c r="H324" s="26" t="s">
        <v>757</v>
      </c>
      <c r="I324" s="29">
        <v>41743</v>
      </c>
      <c r="J324" s="26" t="s">
        <v>972</v>
      </c>
      <c r="K324" s="26" t="s">
        <v>979</v>
      </c>
      <c r="L324" s="26" t="s">
        <v>972</v>
      </c>
      <c r="M324" s="26" t="s">
        <v>979</v>
      </c>
      <c r="N324" s="27">
        <v>2.38</v>
      </c>
      <c r="O324" s="26" t="s">
        <v>972</v>
      </c>
      <c r="P324" s="26" t="s">
        <v>979</v>
      </c>
      <c r="Q324" s="27">
        <v>2.33</v>
      </c>
      <c r="R324" s="171" t="str">
        <f t="shared" si="58"/>
        <v>A</v>
      </c>
      <c r="S324" s="174">
        <f t="shared" si="59"/>
        <v>1</v>
      </c>
      <c r="T324" s="174">
        <f t="shared" si="60"/>
        <v>1</v>
      </c>
      <c r="U324" s="174">
        <f t="shared" si="61"/>
        <v>0</v>
      </c>
      <c r="V324" s="178" t="str">
        <f t="shared" si="62"/>
        <v>Kocuria palustris</v>
      </c>
      <c r="W324" s="178" t="str">
        <f t="shared" si="63"/>
        <v>Kocuria palustris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0</v>
      </c>
      <c r="E325" s="169">
        <f t="shared" si="68"/>
        <v>0</v>
      </c>
      <c r="F325" s="26" t="s">
        <v>980</v>
      </c>
      <c r="G325" s="26" t="s">
        <v>176</v>
      </c>
      <c r="H325" s="26" t="s">
        <v>981</v>
      </c>
      <c r="I325" s="29">
        <v>40780</v>
      </c>
      <c r="J325" s="26" t="s">
        <v>982</v>
      </c>
      <c r="K325" s="26" t="s">
        <v>983</v>
      </c>
      <c r="L325" s="26" t="s">
        <v>982</v>
      </c>
      <c r="M325" s="26" t="s">
        <v>983</v>
      </c>
      <c r="N325" s="27">
        <v>2.86</v>
      </c>
      <c r="O325" s="26" t="s">
        <v>982</v>
      </c>
      <c r="P325" s="26" t="s">
        <v>983</v>
      </c>
      <c r="Q325" s="27">
        <v>1.98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Micrococcus luteus</v>
      </c>
      <c r="W325" s="178" t="str">
        <f t="shared" si="63"/>
        <v>Micrococcus luteus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0</v>
      </c>
      <c r="E326" s="169">
        <f t="shared" si="68"/>
        <v>0</v>
      </c>
      <c r="F326" s="26" t="s">
        <v>984</v>
      </c>
      <c r="G326" s="26" t="s">
        <v>118</v>
      </c>
      <c r="H326" s="26" t="s">
        <v>757</v>
      </c>
      <c r="I326" s="29">
        <v>42111</v>
      </c>
      <c r="J326" s="26" t="s">
        <v>982</v>
      </c>
      <c r="K326" s="26" t="s">
        <v>983</v>
      </c>
      <c r="L326" s="26" t="s">
        <v>982</v>
      </c>
      <c r="M326" s="26" t="s">
        <v>983</v>
      </c>
      <c r="N326" s="27">
        <v>2.37</v>
      </c>
      <c r="O326" s="26" t="s">
        <v>982</v>
      </c>
      <c r="P326" s="26" t="s">
        <v>983</v>
      </c>
      <c r="Q326" s="27">
        <v>2.2400000000000002</v>
      </c>
      <c r="R326" s="171" t="str">
        <f t="shared" si="58"/>
        <v>A</v>
      </c>
      <c r="S326" s="174">
        <f t="shared" si="59"/>
        <v>1</v>
      </c>
      <c r="T326" s="174">
        <f t="shared" si="60"/>
        <v>1</v>
      </c>
      <c r="U326" s="174">
        <f t="shared" si="61"/>
        <v>0</v>
      </c>
      <c r="V326" s="178" t="str">
        <f t="shared" si="62"/>
        <v>Micrococcus luteus</v>
      </c>
      <c r="W326" s="178" t="str">
        <f t="shared" si="63"/>
        <v>Micrococcus luteus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1</v>
      </c>
      <c r="E327" s="169">
        <f t="shared" si="68"/>
        <v>1</v>
      </c>
      <c r="F327" s="26" t="s">
        <v>985</v>
      </c>
      <c r="G327" s="26" t="s">
        <v>176</v>
      </c>
      <c r="H327" s="26" t="s">
        <v>112</v>
      </c>
      <c r="I327" s="29">
        <v>42194</v>
      </c>
      <c r="J327" s="26" t="s">
        <v>986</v>
      </c>
      <c r="K327" s="26" t="s">
        <v>987</v>
      </c>
      <c r="L327" s="26" t="s">
        <v>986</v>
      </c>
      <c r="M327" s="26" t="s">
        <v>987</v>
      </c>
      <c r="N327" s="27">
        <v>2.2599999999999998</v>
      </c>
      <c r="O327" s="26" t="s">
        <v>986</v>
      </c>
      <c r="P327" s="26" t="s">
        <v>987</v>
      </c>
      <c r="Q327" s="27">
        <v>2.25</v>
      </c>
      <c r="R327" s="171" t="str">
        <f t="shared" si="58"/>
        <v>A</v>
      </c>
      <c r="S327" s="174">
        <f t="shared" si="59"/>
        <v>1</v>
      </c>
      <c r="T327" s="174">
        <f t="shared" si="60"/>
        <v>1</v>
      </c>
      <c r="U327" s="174">
        <f t="shared" si="61"/>
        <v>0</v>
      </c>
      <c r="V327" s="178" t="str">
        <f t="shared" si="62"/>
        <v>Rothia kristinae</v>
      </c>
      <c r="W327" s="178" t="str">
        <f t="shared" si="63"/>
        <v>Rothia kristinae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1</v>
      </c>
      <c r="E328" s="169">
        <f t="shared" si="68"/>
        <v>1</v>
      </c>
      <c r="F328" s="26" t="s">
        <v>988</v>
      </c>
      <c r="G328" s="26" t="s">
        <v>989</v>
      </c>
      <c r="H328" s="26" t="s">
        <v>112</v>
      </c>
      <c r="I328" s="29">
        <v>42766</v>
      </c>
      <c r="J328" s="26" t="s">
        <v>990</v>
      </c>
      <c r="K328" s="26" t="s">
        <v>991</v>
      </c>
      <c r="L328" s="26" t="s">
        <v>990</v>
      </c>
      <c r="M328" s="26" t="s">
        <v>991</v>
      </c>
      <c r="N328" s="27">
        <v>2.0499999999999998</v>
      </c>
      <c r="O328" s="26" t="s">
        <v>990</v>
      </c>
      <c r="P328" s="26" t="s">
        <v>991</v>
      </c>
      <c r="Q328" s="27">
        <v>1.97</v>
      </c>
      <c r="R328" s="171" t="str">
        <f t="shared" si="58"/>
        <v>A</v>
      </c>
      <c r="S328" s="174">
        <f t="shared" si="59"/>
        <v>1</v>
      </c>
      <c r="T328" s="174">
        <f t="shared" si="60"/>
        <v>1</v>
      </c>
      <c r="U328" s="174">
        <f t="shared" si="61"/>
        <v>0</v>
      </c>
      <c r="V328" s="178" t="str">
        <f t="shared" si="62"/>
        <v>Cellulosimicrobium cellulans</v>
      </c>
      <c r="W328" s="178" t="str">
        <f t="shared" si="63"/>
        <v>Cellulosimicrobium cellulans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1</v>
      </c>
      <c r="F329" s="26" t="s">
        <v>992</v>
      </c>
      <c r="G329" s="26" t="s">
        <v>124</v>
      </c>
      <c r="H329" s="26" t="s">
        <v>112</v>
      </c>
      <c r="I329" s="29">
        <v>42601</v>
      </c>
      <c r="J329" s="26" t="s">
        <v>993</v>
      </c>
      <c r="K329" s="26" t="s">
        <v>994</v>
      </c>
      <c r="L329" s="26" t="s">
        <v>993</v>
      </c>
      <c r="M329" s="26" t="s">
        <v>994</v>
      </c>
      <c r="N329" s="27">
        <v>2.5099999999999998</v>
      </c>
      <c r="O329" s="26" t="s">
        <v>993</v>
      </c>
      <c r="P329" s="26" t="s">
        <v>994</v>
      </c>
      <c r="Q329" s="27">
        <v>2.46</v>
      </c>
      <c r="R329" s="171" t="str">
        <f t="shared" si="58"/>
        <v>A</v>
      </c>
      <c r="S329" s="174">
        <f t="shared" si="59"/>
        <v>1</v>
      </c>
      <c r="T329" s="174">
        <f t="shared" si="60"/>
        <v>1</v>
      </c>
      <c r="U329" s="174">
        <f t="shared" si="61"/>
        <v>0</v>
      </c>
      <c r="V329" s="178" t="str">
        <f t="shared" si="62"/>
        <v>Sanguibacter inulinus</v>
      </c>
      <c r="W329" s="178" t="str">
        <f t="shared" si="63"/>
        <v>Sanguibacter inulinus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0</v>
      </c>
      <c r="E330" s="169">
        <f t="shared" si="68"/>
        <v>0</v>
      </c>
      <c r="F330" s="26" t="s">
        <v>995</v>
      </c>
      <c r="G330" s="26" t="s">
        <v>176</v>
      </c>
      <c r="H330" s="26" t="s">
        <v>996</v>
      </c>
      <c r="I330" s="29">
        <v>44827</v>
      </c>
      <c r="J330" s="26" t="s">
        <v>997</v>
      </c>
      <c r="K330" s="26" t="s">
        <v>998</v>
      </c>
      <c r="L330" s="26" t="s">
        <v>997</v>
      </c>
      <c r="M330" s="26" t="s">
        <v>998</v>
      </c>
      <c r="N330" s="27">
        <v>2.2400000000000002</v>
      </c>
      <c r="O330" s="26" t="s">
        <v>997</v>
      </c>
      <c r="P330" s="26" t="s">
        <v>998</v>
      </c>
      <c r="Q330" s="27">
        <v>2.17</v>
      </c>
      <c r="R330" s="171" t="str">
        <f t="shared" si="58"/>
        <v>A</v>
      </c>
      <c r="S330" s="174">
        <f t="shared" si="59"/>
        <v>1</v>
      </c>
      <c r="T330" s="174">
        <f t="shared" si="60"/>
        <v>1</v>
      </c>
      <c r="U330" s="174">
        <f t="shared" si="61"/>
        <v>0</v>
      </c>
      <c r="V330" s="178" t="str">
        <f t="shared" si="62"/>
        <v>Cutibacterium acnes</v>
      </c>
      <c r="W330" s="178" t="str">
        <f t="shared" si="63"/>
        <v>Cutibacterium acnes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0</v>
      </c>
      <c r="E331" s="169">
        <f t="shared" si="68"/>
        <v>0</v>
      </c>
      <c r="F331" s="26" t="s">
        <v>999</v>
      </c>
      <c r="G331" s="26" t="s">
        <v>165</v>
      </c>
      <c r="H331" s="26" t="s">
        <v>114</v>
      </c>
      <c r="I331" s="29">
        <v>42755</v>
      </c>
      <c r="J331" s="26" t="s">
        <v>1000</v>
      </c>
      <c r="K331" s="26" t="s">
        <v>1001</v>
      </c>
      <c r="L331" s="26" t="s">
        <v>1000</v>
      </c>
      <c r="M331" s="26" t="s">
        <v>1001</v>
      </c>
      <c r="N331" s="27">
        <v>2.7</v>
      </c>
      <c r="O331" s="26" t="s">
        <v>1000</v>
      </c>
      <c r="P331" s="26" t="s">
        <v>1002</v>
      </c>
      <c r="Q331" s="27">
        <v>1.55</v>
      </c>
      <c r="R331" s="171" t="str">
        <f t="shared" si="58"/>
        <v>A</v>
      </c>
      <c r="S331" s="174">
        <f t="shared" si="59"/>
        <v>1</v>
      </c>
      <c r="T331" s="174">
        <f t="shared" si="60"/>
        <v>1</v>
      </c>
      <c r="U331" s="174">
        <f t="shared" si="61"/>
        <v>0</v>
      </c>
      <c r="V331" s="178" t="str">
        <f t="shared" si="62"/>
        <v>Penicillium roqueforti</v>
      </c>
      <c r="W331" s="178" t="str">
        <f t="shared" si="63"/>
        <v>Penicillium camemberti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1</v>
      </c>
      <c r="E332" s="169">
        <f t="shared" si="68"/>
        <v>1</v>
      </c>
      <c r="F332" s="26" t="s">
        <v>1003</v>
      </c>
      <c r="G332" s="26" t="s">
        <v>1004</v>
      </c>
      <c r="H332" s="26" t="s">
        <v>1005</v>
      </c>
      <c r="I332" s="29">
        <v>42940</v>
      </c>
      <c r="J332" s="26" t="s">
        <v>1006</v>
      </c>
      <c r="K332" s="26" t="s">
        <v>1007</v>
      </c>
      <c r="L332" s="26" t="s">
        <v>1006</v>
      </c>
      <c r="M332" s="26" t="s">
        <v>1007</v>
      </c>
      <c r="N332" s="27">
        <v>2.35</v>
      </c>
      <c r="O332" s="26" t="s">
        <v>1006</v>
      </c>
      <c r="P332" s="26" t="s">
        <v>1007</v>
      </c>
      <c r="Q332" s="27">
        <v>2.2200000000000002</v>
      </c>
      <c r="R332" s="171" t="str">
        <f t="shared" si="58"/>
        <v>A</v>
      </c>
      <c r="S332" s="174">
        <f t="shared" si="59"/>
        <v>1</v>
      </c>
      <c r="T332" s="174">
        <f t="shared" si="60"/>
        <v>1</v>
      </c>
      <c r="U332" s="174">
        <f t="shared" si="61"/>
        <v>0</v>
      </c>
      <c r="V332" s="178" t="str">
        <f t="shared" si="62"/>
        <v>Trichophyton verrucosum</v>
      </c>
      <c r="W332" s="178" t="str">
        <f t="shared" si="63"/>
        <v>Trichophyton verrucosum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1</v>
      </c>
      <c r="E333" s="169">
        <f t="shared" si="68"/>
        <v>1</v>
      </c>
      <c r="F333" s="26" t="s">
        <v>1008</v>
      </c>
      <c r="G333" s="26" t="s">
        <v>1004</v>
      </c>
      <c r="H333" s="26" t="s">
        <v>1005</v>
      </c>
      <c r="I333" s="29">
        <v>42940</v>
      </c>
      <c r="J333" s="26" t="s">
        <v>1006</v>
      </c>
      <c r="K333" s="26" t="s">
        <v>1007</v>
      </c>
      <c r="L333" s="26" t="s">
        <v>1006</v>
      </c>
      <c r="M333" s="26" t="s">
        <v>1007</v>
      </c>
      <c r="N333" s="27">
        <v>2.65</v>
      </c>
      <c r="O333" s="26" t="s">
        <v>1006</v>
      </c>
      <c r="P333" s="26" t="s">
        <v>1007</v>
      </c>
      <c r="Q333" s="27">
        <v>2.06</v>
      </c>
      <c r="R333" s="171" t="str">
        <f t="shared" si="58"/>
        <v>A</v>
      </c>
      <c r="S333" s="174">
        <f t="shared" si="59"/>
        <v>1</v>
      </c>
      <c r="T333" s="174">
        <f t="shared" si="60"/>
        <v>1</v>
      </c>
      <c r="U333" s="174">
        <f t="shared" si="61"/>
        <v>0</v>
      </c>
      <c r="V333" s="178" t="str">
        <f t="shared" si="62"/>
        <v>Trichophyton verrucosum</v>
      </c>
      <c r="W333" s="178" t="str">
        <f t="shared" si="63"/>
        <v>Trichophyton verrucosum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1</v>
      </c>
      <c r="E334" s="169">
        <f t="shared" si="68"/>
        <v>1</v>
      </c>
      <c r="F334" s="26" t="s">
        <v>1009</v>
      </c>
      <c r="G334" s="26" t="s">
        <v>165</v>
      </c>
      <c r="H334" s="26" t="s">
        <v>1010</v>
      </c>
      <c r="I334" s="29">
        <v>42439</v>
      </c>
      <c r="J334" s="26" t="s">
        <v>1011</v>
      </c>
      <c r="K334" s="26" t="s">
        <v>1012</v>
      </c>
      <c r="L334" s="26" t="s">
        <v>1011</v>
      </c>
      <c r="M334" s="26" t="s">
        <v>1012</v>
      </c>
      <c r="N334" s="27">
        <v>2.2000000000000002</v>
      </c>
      <c r="O334" s="26" t="s">
        <v>1011</v>
      </c>
      <c r="P334" s="26" t="s">
        <v>1012</v>
      </c>
      <c r="Q334" s="27">
        <v>2.14</v>
      </c>
      <c r="R334" s="171" t="str">
        <f t="shared" si="58"/>
        <v>A</v>
      </c>
      <c r="S334" s="174">
        <f t="shared" si="59"/>
        <v>1</v>
      </c>
      <c r="T334" s="174">
        <f t="shared" si="60"/>
        <v>1</v>
      </c>
      <c r="U334" s="174">
        <f t="shared" si="61"/>
        <v>0</v>
      </c>
      <c r="V334" s="178" t="str">
        <f t="shared" si="62"/>
        <v>Candida albicans</v>
      </c>
      <c r="W334" s="178" t="str">
        <f t="shared" si="63"/>
        <v>Candida albicans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1</v>
      </c>
      <c r="E335" s="169">
        <f t="shared" si="68"/>
        <v>1</v>
      </c>
      <c r="F335" s="26" t="s">
        <v>1013</v>
      </c>
      <c r="G335" s="26" t="s">
        <v>1014</v>
      </c>
      <c r="H335" s="26" t="s">
        <v>114</v>
      </c>
      <c r="I335" s="29">
        <v>43549</v>
      </c>
      <c r="J335" s="26" t="s">
        <v>1015</v>
      </c>
      <c r="K335" s="26" t="s">
        <v>1016</v>
      </c>
      <c r="L335" s="26" t="s">
        <v>1015</v>
      </c>
      <c r="M335" s="26" t="s">
        <v>1016</v>
      </c>
      <c r="N335" s="27">
        <v>2.1800000000000002</v>
      </c>
      <c r="O335" s="26" t="s">
        <v>1015</v>
      </c>
      <c r="P335" s="26" t="s">
        <v>1016</v>
      </c>
      <c r="Q335" s="27">
        <v>1.92</v>
      </c>
      <c r="R335" s="171" t="str">
        <f t="shared" si="58"/>
        <v>A</v>
      </c>
      <c r="S335" s="174">
        <f t="shared" si="59"/>
        <v>1</v>
      </c>
      <c r="T335" s="174">
        <f t="shared" si="60"/>
        <v>1</v>
      </c>
      <c r="U335" s="174">
        <f t="shared" si="61"/>
        <v>0</v>
      </c>
      <c r="V335" s="178" t="str">
        <f t="shared" si="62"/>
        <v>Saccharomyces cerevisiae</v>
      </c>
      <c r="W335" s="178" t="str">
        <f t="shared" si="63"/>
        <v>Saccharomyces cerevisiae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0</v>
      </c>
      <c r="E336" s="169">
        <f t="shared" si="68"/>
        <v>0</v>
      </c>
      <c r="F336" s="26" t="s">
        <v>1017</v>
      </c>
      <c r="G336" s="26" t="s">
        <v>124</v>
      </c>
      <c r="H336" s="26" t="s">
        <v>114</v>
      </c>
      <c r="I336" s="29">
        <v>42712</v>
      </c>
      <c r="J336" s="26" t="s">
        <v>1018</v>
      </c>
      <c r="K336" s="26" t="s">
        <v>1019</v>
      </c>
      <c r="L336" s="26" t="s">
        <v>1018</v>
      </c>
      <c r="M336" s="26" t="s">
        <v>1019</v>
      </c>
      <c r="N336" s="27">
        <v>2.67</v>
      </c>
      <c r="O336" s="26" t="s">
        <v>1018</v>
      </c>
      <c r="P336" s="26" t="s">
        <v>1019</v>
      </c>
      <c r="Q336" s="27">
        <v>1.54</v>
      </c>
      <c r="R336" s="171" t="str">
        <f t="shared" si="58"/>
        <v>A</v>
      </c>
      <c r="S336" s="174">
        <f t="shared" si="59"/>
        <v>1</v>
      </c>
      <c r="T336" s="174">
        <f t="shared" si="60"/>
        <v>1</v>
      </c>
      <c r="U336" s="174">
        <f t="shared" si="61"/>
        <v>0</v>
      </c>
      <c r="V336" s="178" t="str">
        <f t="shared" si="62"/>
        <v>Sarocladium strictum</v>
      </c>
      <c r="W336" s="178" t="str">
        <f t="shared" si="63"/>
        <v>Sarocladium strictum</v>
      </c>
      <c r="X336" s="174">
        <f t="shared" si="64"/>
        <v>0</v>
      </c>
      <c r="Y336" s="174">
        <f t="shared" si="65"/>
        <v>0</v>
      </c>
      <c r="Z336" s="174">
        <f t="shared" si="66"/>
        <v>0</v>
      </c>
      <c r="AA336" s="174">
        <f t="shared" si="67"/>
        <v>0</v>
      </c>
    </row>
    <row r="337" spans="4:27" ht="15" customHeight="1" x14ac:dyDescent="0.25">
      <c r="D337" s="176">
        <v>1</v>
      </c>
      <c r="E337" s="169">
        <f t="shared" si="68"/>
        <v>1</v>
      </c>
      <c r="F337" s="26" t="s">
        <v>1020</v>
      </c>
      <c r="G337" s="26" t="s">
        <v>1004</v>
      </c>
      <c r="H337" s="26" t="s">
        <v>1005</v>
      </c>
      <c r="I337" s="29">
        <v>43307</v>
      </c>
      <c r="J337" s="26" t="s">
        <v>1021</v>
      </c>
      <c r="K337" s="26" t="s">
        <v>1022</v>
      </c>
      <c r="L337" s="26" t="s">
        <v>1021</v>
      </c>
      <c r="M337" s="26" t="s">
        <v>1022</v>
      </c>
      <c r="N337" s="27">
        <v>2.74</v>
      </c>
      <c r="O337" s="26" t="s">
        <v>1023</v>
      </c>
      <c r="P337" s="26" t="s">
        <v>1024</v>
      </c>
      <c r="Q337" s="27">
        <v>1.23</v>
      </c>
      <c r="R337" s="171" t="str">
        <f t="shared" si="58"/>
        <v>A</v>
      </c>
      <c r="S337" s="174">
        <f t="shared" si="59"/>
        <v>1</v>
      </c>
      <c r="T337" s="174">
        <f t="shared" si="60"/>
        <v>1</v>
      </c>
      <c r="U337" s="174">
        <f t="shared" si="61"/>
        <v>0</v>
      </c>
      <c r="V337" s="178" t="str">
        <f t="shared" si="62"/>
        <v>Fusarium sambucinum</v>
      </c>
      <c r="W337" s="178" t="str">
        <f t="shared" si="63"/>
        <v>Kodamaea ohmeri</v>
      </c>
      <c r="X337" s="174">
        <f t="shared" si="64"/>
        <v>0</v>
      </c>
      <c r="Y337" s="174">
        <f t="shared" si="65"/>
        <v>0</v>
      </c>
      <c r="Z337" s="174">
        <f t="shared" si="66"/>
        <v>0</v>
      </c>
      <c r="AA337" s="174">
        <f t="shared" si="67"/>
        <v>0</v>
      </c>
    </row>
    <row r="338" spans="4:27" ht="15" customHeight="1" x14ac:dyDescent="0.25">
      <c r="D338" s="176">
        <v>0</v>
      </c>
      <c r="E338" s="169">
        <f t="shared" si="68"/>
        <v>0</v>
      </c>
      <c r="F338" s="26" t="s">
        <v>1025</v>
      </c>
      <c r="G338" s="26" t="s">
        <v>1026</v>
      </c>
      <c r="H338" s="26" t="s">
        <v>757</v>
      </c>
      <c r="I338" s="29">
        <v>41983</v>
      </c>
      <c r="J338" s="26" t="s">
        <v>1027</v>
      </c>
      <c r="K338" s="26" t="s">
        <v>1028</v>
      </c>
      <c r="L338" s="26" t="s">
        <v>1027</v>
      </c>
      <c r="M338" s="26" t="s">
        <v>1028</v>
      </c>
      <c r="N338" s="27">
        <v>2.06</v>
      </c>
      <c r="O338" s="26" t="s">
        <v>1027</v>
      </c>
      <c r="P338" s="26" t="s">
        <v>1028</v>
      </c>
      <c r="Q338" s="27">
        <v>1.99</v>
      </c>
      <c r="R338" s="171" t="str">
        <f t="shared" ref="R338:R401" si="69">IF(OR(AND(N338&gt;=$B$20,Q338&lt;$B$21),AND(L338=O338,M338=P338,N338&gt;=$B$20,Q338&gt;=$B$20),AND(L338=O338,N338&gt;=$B$20,Q338&lt;2,Q338&gt;=$B$21)),"A",IF(OR(AND(N338&lt;$B$20,Q338&lt;$B$21),AND(L338=O338,OR(M338&lt;&gt;P338,M338=P338),N338&gt;=$B$21,Q338&gt;=$B$21)),"B",
IF(AND(L338&lt;&gt;O338,N338&gt;=$B$21,Q338&gt;=$B$21),"C",0)))</f>
        <v>A</v>
      </c>
      <c r="S338" s="174">
        <f t="shared" ref="S338:S401" si="70">1-U338+Z338</f>
        <v>1</v>
      </c>
      <c r="T338" s="174">
        <f t="shared" ref="T338:T401" si="71">IF(AND(L338=J338,M338=K338,N338&gt;=$B$20,R338="A"),1,0)</f>
        <v>1</v>
      </c>
      <c r="U338" s="174">
        <f t="shared" ref="U338:U401" si="72">IF(T338=1,0,1)</f>
        <v>0</v>
      </c>
      <c r="V338" s="178" t="str">
        <f t="shared" ref="V338:V401" si="73">L338&amp;" "&amp;M338</f>
        <v>Bacillus badius</v>
      </c>
      <c r="W338" s="178" t="str">
        <f t="shared" ref="W338:W401" si="74">O338&amp;" "&amp;P338</f>
        <v>Bacillus badius</v>
      </c>
      <c r="X338" s="174">
        <f t="shared" ref="X338:X401" si="75">IF(AND(V338=$B$1,N338&gt;=$B$20),1,0)</f>
        <v>0</v>
      </c>
      <c r="Y338" s="174">
        <f t="shared" ref="Y338:Y401" si="76">IF(AND(W338=$B$1,Q338&gt;=$B$20),1,0)</f>
        <v>0</v>
      </c>
      <c r="Z338" s="174">
        <f t="shared" ref="Z338:Z401" si="77">IF(AND(V338=$B$1,N338&gt;=$B$20,R338="A"),1,0)</f>
        <v>0</v>
      </c>
      <c r="AA338" s="174">
        <f t="shared" ref="AA338:AA401" si="78">IF(1-(X338+Y338)&gt;0,0,1)</f>
        <v>0</v>
      </c>
    </row>
    <row r="339" spans="4:27" ht="15" customHeight="1" x14ac:dyDescent="0.25">
      <c r="D339" s="176">
        <v>0</v>
      </c>
      <c r="E339" s="169">
        <f t="shared" si="68"/>
        <v>0</v>
      </c>
      <c r="F339" s="26" t="s">
        <v>1029</v>
      </c>
      <c r="G339" s="26" t="s">
        <v>176</v>
      </c>
      <c r="H339" s="26" t="s">
        <v>757</v>
      </c>
      <c r="I339" s="29">
        <v>42825</v>
      </c>
      <c r="J339" s="26" t="s">
        <v>1027</v>
      </c>
      <c r="K339" s="26" t="s">
        <v>1030</v>
      </c>
      <c r="L339" s="26" t="s">
        <v>1027</v>
      </c>
      <c r="M339" s="26" t="s">
        <v>1030</v>
      </c>
      <c r="N339" s="27">
        <v>2.78</v>
      </c>
      <c r="O339" s="26" t="s">
        <v>108</v>
      </c>
      <c r="P339" s="26" t="s">
        <v>127</v>
      </c>
      <c r="Q339" s="27">
        <v>1.49</v>
      </c>
      <c r="R339" s="171" t="str">
        <f t="shared" si="69"/>
        <v>A</v>
      </c>
      <c r="S339" s="174">
        <f t="shared" si="70"/>
        <v>1</v>
      </c>
      <c r="T339" s="174">
        <f t="shared" si="71"/>
        <v>1</v>
      </c>
      <c r="U339" s="174">
        <f t="shared" si="72"/>
        <v>0</v>
      </c>
      <c r="V339" s="178" t="str">
        <f t="shared" si="73"/>
        <v>Bacillus ectoiniformans</v>
      </c>
      <c r="W339" s="178" t="str">
        <f t="shared" si="74"/>
        <v>Streptococcus dysgalactiae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0</v>
      </c>
      <c r="E340" s="169">
        <f t="shared" si="68"/>
        <v>0</v>
      </c>
      <c r="F340" s="26" t="s">
        <v>1031</v>
      </c>
      <c r="G340" s="26" t="s">
        <v>176</v>
      </c>
      <c r="H340" s="26" t="s">
        <v>757</v>
      </c>
      <c r="I340" s="29">
        <v>42425</v>
      </c>
      <c r="J340" s="26" t="s">
        <v>1032</v>
      </c>
      <c r="K340" s="26" t="s">
        <v>1033</v>
      </c>
      <c r="L340" s="26" t="s">
        <v>1032</v>
      </c>
      <c r="M340" s="26" t="s">
        <v>1033</v>
      </c>
      <c r="N340" s="27">
        <v>2.4500000000000002</v>
      </c>
      <c r="O340" s="26" t="s">
        <v>1032</v>
      </c>
      <c r="P340" s="26" t="s">
        <v>1033</v>
      </c>
      <c r="Q340" s="27">
        <v>2.2400000000000002</v>
      </c>
      <c r="R340" s="171" t="str">
        <f t="shared" si="69"/>
        <v>A</v>
      </c>
      <c r="S340" s="174">
        <f t="shared" si="70"/>
        <v>1</v>
      </c>
      <c r="T340" s="174">
        <f t="shared" si="71"/>
        <v>1</v>
      </c>
      <c r="U340" s="174">
        <f t="shared" si="72"/>
        <v>0</v>
      </c>
      <c r="V340" s="178" t="str">
        <f t="shared" si="73"/>
        <v>Cytobacillus firmus</v>
      </c>
      <c r="W340" s="178" t="str">
        <f t="shared" si="74"/>
        <v>Cytobacillus firmus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0</v>
      </c>
      <c r="E341" s="169">
        <f t="shared" si="68"/>
        <v>0</v>
      </c>
      <c r="F341" s="26" t="s">
        <v>1034</v>
      </c>
      <c r="G341" s="26" t="s">
        <v>892</v>
      </c>
      <c r="H341" s="26">
        <v>0</v>
      </c>
      <c r="I341" s="29">
        <v>42044</v>
      </c>
      <c r="J341" s="26" t="s">
        <v>1032</v>
      </c>
      <c r="K341" s="26" t="s">
        <v>1033</v>
      </c>
      <c r="L341" s="26" t="s">
        <v>1032</v>
      </c>
      <c r="M341" s="26" t="s">
        <v>1033</v>
      </c>
      <c r="N341" s="27">
        <v>2.06</v>
      </c>
      <c r="O341" s="26" t="s">
        <v>1032</v>
      </c>
      <c r="P341" s="26" t="s">
        <v>1033</v>
      </c>
      <c r="Q341" s="27">
        <v>1.98</v>
      </c>
      <c r="R341" s="171" t="str">
        <f t="shared" si="69"/>
        <v>A</v>
      </c>
      <c r="S341" s="174">
        <f t="shared" si="70"/>
        <v>1</v>
      </c>
      <c r="T341" s="174">
        <f t="shared" si="71"/>
        <v>1</v>
      </c>
      <c r="U341" s="174">
        <f t="shared" si="72"/>
        <v>0</v>
      </c>
      <c r="V341" s="178" t="str">
        <f t="shared" si="73"/>
        <v>Cytobacillus firmus</v>
      </c>
      <c r="W341" s="178" t="str">
        <f t="shared" si="74"/>
        <v>Cytobacillus firmus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0</v>
      </c>
      <c r="E342" s="169">
        <f t="shared" si="68"/>
        <v>0</v>
      </c>
      <c r="F342" s="26" t="s">
        <v>1035</v>
      </c>
      <c r="G342" s="26" t="s">
        <v>118</v>
      </c>
      <c r="H342" s="26" t="s">
        <v>757</v>
      </c>
      <c r="I342" s="29">
        <v>41983</v>
      </c>
      <c r="J342" s="26" t="s">
        <v>1036</v>
      </c>
      <c r="K342" s="26" t="s">
        <v>1037</v>
      </c>
      <c r="L342" s="26" t="s">
        <v>1036</v>
      </c>
      <c r="M342" s="26" t="s">
        <v>1037</v>
      </c>
      <c r="N342" s="27">
        <v>1.98</v>
      </c>
      <c r="O342" s="26" t="s">
        <v>1036</v>
      </c>
      <c r="P342" s="26" t="s">
        <v>1037</v>
      </c>
      <c r="Q342" s="27">
        <v>1.88</v>
      </c>
      <c r="R342" s="171" t="str">
        <f t="shared" si="69"/>
        <v>B</v>
      </c>
      <c r="S342" s="174">
        <f t="shared" si="70"/>
        <v>0</v>
      </c>
      <c r="T342" s="174">
        <f t="shared" si="71"/>
        <v>0</v>
      </c>
      <c r="U342" s="174">
        <f t="shared" si="72"/>
        <v>1</v>
      </c>
      <c r="V342" s="178" t="str">
        <f t="shared" si="73"/>
        <v>Niallia circulans</v>
      </c>
      <c r="W342" s="178" t="str">
        <f t="shared" si="74"/>
        <v>Niallia circulans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0</v>
      </c>
      <c r="E343" s="169">
        <f t="shared" si="68"/>
        <v>0</v>
      </c>
      <c r="F343" s="26" t="s">
        <v>1038</v>
      </c>
      <c r="G343" s="26" t="s">
        <v>176</v>
      </c>
      <c r="H343" s="26" t="s">
        <v>757</v>
      </c>
      <c r="I343" s="29">
        <v>42430</v>
      </c>
      <c r="J343" s="26" t="s">
        <v>1039</v>
      </c>
      <c r="K343" s="26" t="s">
        <v>1040</v>
      </c>
      <c r="L343" s="26" t="s">
        <v>1039</v>
      </c>
      <c r="M343" s="26" t="s">
        <v>1041</v>
      </c>
      <c r="N343" s="27">
        <v>2.82</v>
      </c>
      <c r="O343" s="26" t="s">
        <v>1039</v>
      </c>
      <c r="P343" s="26" t="s">
        <v>1040</v>
      </c>
      <c r="Q343" s="27">
        <v>2.0099999999999998</v>
      </c>
      <c r="R343" s="171" t="str">
        <f t="shared" si="69"/>
        <v>B</v>
      </c>
      <c r="S343" s="174">
        <f t="shared" si="70"/>
        <v>0</v>
      </c>
      <c r="T343" s="174">
        <f t="shared" si="71"/>
        <v>0</v>
      </c>
      <c r="U343" s="174">
        <f t="shared" si="72"/>
        <v>1</v>
      </c>
      <c r="V343" s="178" t="str">
        <f t="shared" si="73"/>
        <v>Virgibacillus panthotenticus</v>
      </c>
      <c r="W343" s="178" t="str">
        <f t="shared" si="74"/>
        <v>Virgibacillus pantothenticus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1</v>
      </c>
      <c r="E344" s="169">
        <f t="shared" si="68"/>
        <v>1</v>
      </c>
      <c r="F344" s="26" t="s">
        <v>1042</v>
      </c>
      <c r="G344" s="26" t="s">
        <v>124</v>
      </c>
      <c r="H344" s="26" t="s">
        <v>114</v>
      </c>
      <c r="I344" s="29">
        <v>44447</v>
      </c>
      <c r="J344" s="26" t="s">
        <v>1043</v>
      </c>
      <c r="K344" s="26" t="s">
        <v>1044</v>
      </c>
      <c r="L344" s="26" t="s">
        <v>1043</v>
      </c>
      <c r="M344" s="26" t="s">
        <v>1044</v>
      </c>
      <c r="N344" s="27">
        <v>2.23</v>
      </c>
      <c r="O344" s="26" t="s">
        <v>1043</v>
      </c>
      <c r="P344" s="26" t="s">
        <v>1044</v>
      </c>
      <c r="Q344" s="27">
        <v>1.69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Alkalihalobacillus clausii</v>
      </c>
      <c r="W344" s="178" t="str">
        <f t="shared" si="74"/>
        <v>Alkalihalobacillus clausii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1045</v>
      </c>
      <c r="G345" s="26" t="s">
        <v>176</v>
      </c>
      <c r="H345" s="26" t="s">
        <v>757</v>
      </c>
      <c r="I345" s="29">
        <v>42055</v>
      </c>
      <c r="J345" s="26" t="s">
        <v>1043</v>
      </c>
      <c r="K345" s="26" t="s">
        <v>1044</v>
      </c>
      <c r="L345" s="26" t="s">
        <v>1043</v>
      </c>
      <c r="M345" s="26" t="s">
        <v>1044</v>
      </c>
      <c r="N345" s="27">
        <v>2.85</v>
      </c>
      <c r="O345" s="26" t="s">
        <v>1043</v>
      </c>
      <c r="P345" s="26" t="s">
        <v>1044</v>
      </c>
      <c r="Q345" s="27">
        <v>1.71</v>
      </c>
      <c r="R345" s="171" t="str">
        <f t="shared" si="69"/>
        <v>A</v>
      </c>
      <c r="S345" s="174">
        <f t="shared" si="70"/>
        <v>1</v>
      </c>
      <c r="T345" s="174">
        <f t="shared" si="71"/>
        <v>1</v>
      </c>
      <c r="U345" s="174">
        <f t="shared" si="72"/>
        <v>0</v>
      </c>
      <c r="V345" s="178" t="str">
        <f t="shared" si="73"/>
        <v>Alkalihalobacillus clausii</v>
      </c>
      <c r="W345" s="178" t="str">
        <f t="shared" si="74"/>
        <v>Alkalihalobacillus clausii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0</v>
      </c>
      <c r="E346" s="169">
        <f t="shared" si="68"/>
        <v>0</v>
      </c>
      <c r="F346" s="26" t="s">
        <v>1046</v>
      </c>
      <c r="G346" s="26" t="s">
        <v>176</v>
      </c>
      <c r="H346" s="26" t="s">
        <v>1047</v>
      </c>
      <c r="I346" s="29">
        <v>44792</v>
      </c>
      <c r="J346" s="26" t="s">
        <v>1043</v>
      </c>
      <c r="K346" s="26" t="s">
        <v>1048</v>
      </c>
      <c r="L346" s="26" t="s">
        <v>1043</v>
      </c>
      <c r="M346" s="26" t="s">
        <v>1048</v>
      </c>
      <c r="N346" s="27">
        <v>2.79</v>
      </c>
      <c r="O346" s="26" t="s">
        <v>1043</v>
      </c>
      <c r="P346" s="26" t="s">
        <v>1049</v>
      </c>
      <c r="Q346" s="27">
        <v>2.41</v>
      </c>
      <c r="R346" s="171" t="str">
        <f t="shared" si="69"/>
        <v>B</v>
      </c>
      <c r="S346" s="174">
        <f t="shared" si="70"/>
        <v>0</v>
      </c>
      <c r="T346" s="174">
        <f t="shared" si="71"/>
        <v>0</v>
      </c>
      <c r="U346" s="174">
        <f t="shared" si="72"/>
        <v>1</v>
      </c>
      <c r="V346" s="178" t="str">
        <f t="shared" si="73"/>
        <v>Alkalihalobacillus okuhidensis</v>
      </c>
      <c r="W346" s="178" t="str">
        <f t="shared" si="74"/>
        <v>Alkalihalobacillus halodurans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0</v>
      </c>
      <c r="E347" s="169">
        <f t="shared" si="68"/>
        <v>0</v>
      </c>
      <c r="F347" s="26" t="s">
        <v>1050</v>
      </c>
      <c r="G347" s="26" t="s">
        <v>176</v>
      </c>
      <c r="H347" s="26" t="s">
        <v>1051</v>
      </c>
      <c r="I347" s="29">
        <v>44586</v>
      </c>
      <c r="J347" s="26" t="s">
        <v>1027</v>
      </c>
      <c r="K347" s="26" t="s">
        <v>1052</v>
      </c>
      <c r="L347" s="26" t="s">
        <v>1027</v>
      </c>
      <c r="M347" s="26" t="s">
        <v>1052</v>
      </c>
      <c r="N347" s="27">
        <v>2.82</v>
      </c>
      <c r="O347" s="26" t="s">
        <v>1027</v>
      </c>
      <c r="P347" s="26" t="s">
        <v>1053</v>
      </c>
      <c r="Q347" s="27">
        <v>2.41</v>
      </c>
      <c r="R347" s="171" t="str">
        <f t="shared" si="69"/>
        <v>B</v>
      </c>
      <c r="S347" s="174">
        <f t="shared" si="70"/>
        <v>0</v>
      </c>
      <c r="T347" s="174">
        <f t="shared" si="71"/>
        <v>0</v>
      </c>
      <c r="U347" s="174">
        <f t="shared" si="72"/>
        <v>1</v>
      </c>
      <c r="V347" s="178" t="str">
        <f t="shared" si="73"/>
        <v>Bacillus albus</v>
      </c>
      <c r="W347" s="178" t="str">
        <f t="shared" si="74"/>
        <v>Bacillus tropicus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0</v>
      </c>
      <c r="E348" s="169">
        <f t="shared" si="68"/>
        <v>0</v>
      </c>
      <c r="F348" s="26" t="s">
        <v>1054</v>
      </c>
      <c r="G348" s="26" t="s">
        <v>176</v>
      </c>
      <c r="H348" s="26" t="s">
        <v>1055</v>
      </c>
      <c r="I348" s="29">
        <v>43229</v>
      </c>
      <c r="J348" s="26" t="s">
        <v>1027</v>
      </c>
      <c r="K348" s="26" t="s">
        <v>1056</v>
      </c>
      <c r="L348" s="26" t="s">
        <v>1027</v>
      </c>
      <c r="M348" s="26" t="s">
        <v>1056</v>
      </c>
      <c r="N348" s="27">
        <v>2.58</v>
      </c>
      <c r="O348" s="26" t="s">
        <v>1027</v>
      </c>
      <c r="P348" s="26" t="s">
        <v>1056</v>
      </c>
      <c r="Q348" s="27">
        <v>2.39</v>
      </c>
      <c r="R348" s="171" t="str">
        <f t="shared" si="69"/>
        <v>A</v>
      </c>
      <c r="S348" s="174">
        <f t="shared" si="70"/>
        <v>1</v>
      </c>
      <c r="T348" s="174">
        <f t="shared" si="71"/>
        <v>1</v>
      </c>
      <c r="U348" s="174">
        <f t="shared" si="72"/>
        <v>0</v>
      </c>
      <c r="V348" s="178" t="str">
        <f t="shared" si="73"/>
        <v>Bacillus altitudinis</v>
      </c>
      <c r="W348" s="178" t="str">
        <f t="shared" si="74"/>
        <v>Bacillus altitudinis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0</v>
      </c>
      <c r="E349" s="169">
        <f t="shared" si="68"/>
        <v>0</v>
      </c>
      <c r="F349" s="26" t="s">
        <v>1057</v>
      </c>
      <c r="G349" s="26" t="s">
        <v>165</v>
      </c>
      <c r="H349" s="26" t="s">
        <v>1058</v>
      </c>
      <c r="I349" s="29">
        <v>44778</v>
      </c>
      <c r="J349" s="26" t="s">
        <v>1027</v>
      </c>
      <c r="K349" s="26" t="s">
        <v>1056</v>
      </c>
      <c r="L349" s="26" t="s">
        <v>1027</v>
      </c>
      <c r="M349" s="26" t="s">
        <v>1056</v>
      </c>
      <c r="N349" s="27">
        <v>2.81</v>
      </c>
      <c r="O349" s="26" t="s">
        <v>1027</v>
      </c>
      <c r="P349" s="26" t="s">
        <v>1056</v>
      </c>
      <c r="Q349" s="27">
        <v>2.33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Bacillus altitudinis</v>
      </c>
      <c r="W349" s="178" t="str">
        <f t="shared" si="74"/>
        <v>Bacillus altitudinis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0</v>
      </c>
      <c r="E350" s="169">
        <f t="shared" si="68"/>
        <v>0</v>
      </c>
      <c r="F350" s="26" t="s">
        <v>1059</v>
      </c>
      <c r="G350" s="26" t="s">
        <v>176</v>
      </c>
      <c r="H350" s="26" t="s">
        <v>1060</v>
      </c>
      <c r="I350" s="29">
        <v>42048</v>
      </c>
      <c r="J350" s="26" t="s">
        <v>1027</v>
      </c>
      <c r="K350" s="26" t="s">
        <v>1061</v>
      </c>
      <c r="L350" s="26" t="s">
        <v>1027</v>
      </c>
      <c r="M350" s="26" t="s">
        <v>1061</v>
      </c>
      <c r="N350" s="27">
        <v>2.52</v>
      </c>
      <c r="O350" s="26" t="s">
        <v>1062</v>
      </c>
      <c r="P350" s="26" t="s">
        <v>1063</v>
      </c>
      <c r="Q350" s="27">
        <v>1.35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Bacillus alveayuensis</v>
      </c>
      <c r="W350" s="178" t="str">
        <f t="shared" si="74"/>
        <v>Peribacillus psychrosaccharolyticus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0</v>
      </c>
      <c r="E351" s="169">
        <f t="shared" si="68"/>
        <v>0</v>
      </c>
      <c r="F351" s="26" t="s">
        <v>1064</v>
      </c>
      <c r="G351" s="26" t="s">
        <v>176</v>
      </c>
      <c r="H351" s="26" t="s">
        <v>193</v>
      </c>
      <c r="I351" s="29">
        <v>42430</v>
      </c>
      <c r="J351" s="26" t="s">
        <v>1027</v>
      </c>
      <c r="K351" s="26" t="s">
        <v>1065</v>
      </c>
      <c r="L351" s="26" t="s">
        <v>1027</v>
      </c>
      <c r="M351" s="26" t="s">
        <v>1065</v>
      </c>
      <c r="N351" s="27">
        <v>2.2400000000000002</v>
      </c>
      <c r="O351" s="26" t="s">
        <v>1027</v>
      </c>
      <c r="P351" s="26" t="s">
        <v>1066</v>
      </c>
      <c r="Q351" s="27">
        <v>2.17</v>
      </c>
      <c r="R351" s="171" t="str">
        <f t="shared" si="69"/>
        <v>B</v>
      </c>
      <c r="S351" s="174">
        <f t="shared" si="70"/>
        <v>0</v>
      </c>
      <c r="T351" s="174">
        <f t="shared" si="71"/>
        <v>0</v>
      </c>
      <c r="U351" s="174">
        <f t="shared" si="72"/>
        <v>1</v>
      </c>
      <c r="V351" s="178" t="str">
        <f t="shared" si="73"/>
        <v>Bacillus amyloliquefaciens</v>
      </c>
      <c r="W351" s="178" t="str">
        <f t="shared" si="74"/>
        <v>Bacillus velezensis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1</v>
      </c>
      <c r="E352" s="169">
        <f t="shared" si="68"/>
        <v>1</v>
      </c>
      <c r="F352" s="26" t="s">
        <v>1067</v>
      </c>
      <c r="G352" s="26" t="s">
        <v>176</v>
      </c>
      <c r="H352" s="26" t="s">
        <v>110</v>
      </c>
      <c r="I352" s="29">
        <v>41668</v>
      </c>
      <c r="J352" s="26" t="s">
        <v>1027</v>
      </c>
      <c r="K352" s="26" t="s">
        <v>1065</v>
      </c>
      <c r="L352" s="26" t="s">
        <v>1027</v>
      </c>
      <c r="M352" s="26" t="s">
        <v>1065</v>
      </c>
      <c r="N352" s="27">
        <v>2.15</v>
      </c>
      <c r="O352" s="26" t="s">
        <v>1027</v>
      </c>
      <c r="P352" s="26" t="s">
        <v>1065</v>
      </c>
      <c r="Q352" s="27">
        <v>2.15</v>
      </c>
      <c r="R352" s="171" t="str">
        <f t="shared" si="69"/>
        <v>A</v>
      </c>
      <c r="S352" s="174">
        <f t="shared" si="70"/>
        <v>1</v>
      </c>
      <c r="T352" s="174">
        <f t="shared" si="71"/>
        <v>1</v>
      </c>
      <c r="U352" s="174">
        <f t="shared" si="72"/>
        <v>0</v>
      </c>
      <c r="V352" s="178" t="str">
        <f t="shared" si="73"/>
        <v>Bacillus amyloliquefaciens</v>
      </c>
      <c r="W352" s="178" t="str">
        <f t="shared" si="74"/>
        <v>Bacillus amyloliquefaciens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0</v>
      </c>
      <c r="E353" s="169">
        <f t="shared" si="68"/>
        <v>0</v>
      </c>
      <c r="F353" s="26" t="s">
        <v>1068</v>
      </c>
      <c r="G353" s="26" t="s">
        <v>165</v>
      </c>
      <c r="H353" s="26" t="s">
        <v>757</v>
      </c>
      <c r="I353" s="29">
        <v>42317</v>
      </c>
      <c r="J353" s="26" t="s">
        <v>1027</v>
      </c>
      <c r="K353" s="26" t="s">
        <v>1069</v>
      </c>
      <c r="L353" s="26" t="s">
        <v>1027</v>
      </c>
      <c r="M353" s="26" t="s">
        <v>1070</v>
      </c>
      <c r="N353" s="27">
        <v>2.1</v>
      </c>
      <c r="O353" s="26" t="s">
        <v>1027</v>
      </c>
      <c r="P353" s="26" t="s">
        <v>1071</v>
      </c>
      <c r="Q353" s="27">
        <v>2.0499999999999998</v>
      </c>
      <c r="R353" s="171" t="str">
        <f t="shared" si="69"/>
        <v>B</v>
      </c>
      <c r="S353" s="174">
        <f t="shared" si="70"/>
        <v>0</v>
      </c>
      <c r="T353" s="174">
        <f t="shared" si="71"/>
        <v>0</v>
      </c>
      <c r="U353" s="174">
        <f t="shared" si="72"/>
        <v>1</v>
      </c>
      <c r="V353" s="178" t="str">
        <f t="shared" si="73"/>
        <v>Bacillus luti</v>
      </c>
      <c r="W353" s="178" t="str">
        <f t="shared" si="74"/>
        <v>Bacillus cereus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1072</v>
      </c>
      <c r="G354" s="26" t="s">
        <v>165</v>
      </c>
      <c r="H354" s="26" t="s">
        <v>757</v>
      </c>
      <c r="I354" s="29">
        <v>42516</v>
      </c>
      <c r="J354" s="26" t="s">
        <v>1027</v>
      </c>
      <c r="K354" s="26" t="s">
        <v>1069</v>
      </c>
      <c r="L354" s="26" t="s">
        <v>1027</v>
      </c>
      <c r="M354" s="26" t="s">
        <v>1071</v>
      </c>
      <c r="N354" s="27">
        <v>2.36</v>
      </c>
      <c r="O354" s="26" t="s">
        <v>1027</v>
      </c>
      <c r="P354" s="26" t="s">
        <v>1071</v>
      </c>
      <c r="Q354" s="27">
        <v>2.25</v>
      </c>
      <c r="R354" s="171" t="str">
        <f t="shared" si="69"/>
        <v>A</v>
      </c>
      <c r="S354" s="174">
        <f t="shared" si="70"/>
        <v>0</v>
      </c>
      <c r="T354" s="174">
        <f t="shared" si="71"/>
        <v>0</v>
      </c>
      <c r="U354" s="174">
        <f t="shared" si="72"/>
        <v>1</v>
      </c>
      <c r="V354" s="178" t="str">
        <f t="shared" si="73"/>
        <v>Bacillus cereus</v>
      </c>
      <c r="W354" s="178" t="str">
        <f t="shared" si="74"/>
        <v>Bacillus cereus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1</v>
      </c>
      <c r="E355" s="169">
        <f t="shared" si="68"/>
        <v>1</v>
      </c>
      <c r="F355" s="26" t="s">
        <v>1073</v>
      </c>
      <c r="G355" s="26" t="s">
        <v>118</v>
      </c>
      <c r="H355" s="26" t="s">
        <v>110</v>
      </c>
      <c r="I355" s="29">
        <v>41661</v>
      </c>
      <c r="J355" s="26" t="s">
        <v>1027</v>
      </c>
      <c r="K355" s="26" t="s">
        <v>1074</v>
      </c>
      <c r="L355" s="26" t="s">
        <v>1027</v>
      </c>
      <c r="M355" s="26" t="s">
        <v>1074</v>
      </c>
      <c r="N355" s="27">
        <v>2.14</v>
      </c>
      <c r="O355" s="26" t="s">
        <v>1027</v>
      </c>
      <c r="P355" s="26" t="s">
        <v>1074</v>
      </c>
      <c r="Q355" s="27">
        <v>2.14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Bacillus atrophaeus</v>
      </c>
      <c r="W355" s="178" t="str">
        <f t="shared" si="74"/>
        <v>Bacillus atrophaeus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0</v>
      </c>
      <c r="E356" s="169">
        <f t="shared" si="68"/>
        <v>0</v>
      </c>
      <c r="F356" s="26" t="s">
        <v>1075</v>
      </c>
      <c r="G356" s="26" t="s">
        <v>176</v>
      </c>
      <c r="H356" s="26" t="s">
        <v>757</v>
      </c>
      <c r="I356" s="29">
        <v>43084</v>
      </c>
      <c r="J356" s="26" t="s">
        <v>1027</v>
      </c>
      <c r="K356" s="26" t="s">
        <v>1074</v>
      </c>
      <c r="L356" s="26" t="s">
        <v>1027</v>
      </c>
      <c r="M356" s="26" t="s">
        <v>1074</v>
      </c>
      <c r="N356" s="27">
        <v>2.4300000000000002</v>
      </c>
      <c r="O356" s="26" t="s">
        <v>1027</v>
      </c>
      <c r="P356" s="26" t="s">
        <v>1074</v>
      </c>
      <c r="Q356" s="27">
        <v>2.36</v>
      </c>
      <c r="R356" s="171" t="str">
        <f t="shared" si="69"/>
        <v>A</v>
      </c>
      <c r="S356" s="174">
        <f t="shared" si="70"/>
        <v>1</v>
      </c>
      <c r="T356" s="174">
        <f t="shared" si="71"/>
        <v>1</v>
      </c>
      <c r="U356" s="174">
        <f t="shared" si="72"/>
        <v>0</v>
      </c>
      <c r="V356" s="178" t="str">
        <f t="shared" si="73"/>
        <v>Bacillus atrophaeus</v>
      </c>
      <c r="W356" s="178" t="str">
        <f t="shared" si="74"/>
        <v>Bacillus atrophaeus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0</v>
      </c>
      <c r="E357" s="169">
        <f t="shared" si="68"/>
        <v>0</v>
      </c>
      <c r="F357" s="26" t="s">
        <v>1076</v>
      </c>
      <c r="G357" s="26" t="s">
        <v>187</v>
      </c>
      <c r="H357" s="26" t="s">
        <v>1077</v>
      </c>
      <c r="I357" s="29">
        <v>43150</v>
      </c>
      <c r="J357" s="26" t="s">
        <v>1027</v>
      </c>
      <c r="K357" s="26" t="s">
        <v>1078</v>
      </c>
      <c r="L357" s="26" t="s">
        <v>1027</v>
      </c>
      <c r="M357" s="26" t="s">
        <v>1078</v>
      </c>
      <c r="N357" s="27">
        <v>2.68</v>
      </c>
      <c r="O357" s="26" t="s">
        <v>1027</v>
      </c>
      <c r="P357" s="26" t="s">
        <v>1079</v>
      </c>
      <c r="Q357" s="27">
        <v>2.62</v>
      </c>
      <c r="R357" s="171" t="str">
        <f t="shared" si="69"/>
        <v>B</v>
      </c>
      <c r="S357" s="174">
        <f t="shared" si="70"/>
        <v>0</v>
      </c>
      <c r="T357" s="174">
        <f t="shared" si="71"/>
        <v>0</v>
      </c>
      <c r="U357" s="174">
        <f t="shared" si="72"/>
        <v>1</v>
      </c>
      <c r="V357" s="178" t="str">
        <f t="shared" si="73"/>
        <v>Bacillus axarquiensis</v>
      </c>
      <c r="W357" s="178" t="str">
        <f t="shared" si="74"/>
        <v>Bacillus mojavensis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0</v>
      </c>
      <c r="E358" s="169">
        <f t="shared" si="68"/>
        <v>0</v>
      </c>
      <c r="F358" s="26" t="s">
        <v>1080</v>
      </c>
      <c r="G358" s="26" t="s">
        <v>187</v>
      </c>
      <c r="H358" s="26" t="s">
        <v>1081</v>
      </c>
      <c r="I358" s="29">
        <v>43147</v>
      </c>
      <c r="J358" s="26" t="s">
        <v>1027</v>
      </c>
      <c r="K358" s="26" t="s">
        <v>1078</v>
      </c>
      <c r="L358" s="26" t="s">
        <v>1027</v>
      </c>
      <c r="M358" s="26" t="s">
        <v>1078</v>
      </c>
      <c r="N358" s="27">
        <v>2.56</v>
      </c>
      <c r="O358" s="26" t="s">
        <v>1027</v>
      </c>
      <c r="P358" s="26" t="s">
        <v>237</v>
      </c>
      <c r="Q358" s="27">
        <v>2.23</v>
      </c>
      <c r="R358" s="171" t="str">
        <f t="shared" si="69"/>
        <v>B</v>
      </c>
      <c r="S358" s="174">
        <f t="shared" si="70"/>
        <v>0</v>
      </c>
      <c r="T358" s="174">
        <f t="shared" si="71"/>
        <v>0</v>
      </c>
      <c r="U358" s="174">
        <f t="shared" si="72"/>
        <v>1</v>
      </c>
      <c r="V358" s="178" t="str">
        <f t="shared" si="73"/>
        <v>Bacillus axarquiensis</v>
      </c>
      <c r="W358" s="178" t="str">
        <f t="shared" si="74"/>
        <v>Bacillus halotolerans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1082</v>
      </c>
      <c r="G359" s="26" t="s">
        <v>1083</v>
      </c>
      <c r="H359" s="26" t="s">
        <v>757</v>
      </c>
      <c r="I359" s="29">
        <v>42741</v>
      </c>
      <c r="J359" s="26" t="s">
        <v>1027</v>
      </c>
      <c r="K359" s="26" t="s">
        <v>1028</v>
      </c>
      <c r="L359" s="26" t="s">
        <v>1027</v>
      </c>
      <c r="M359" s="26" t="s">
        <v>1028</v>
      </c>
      <c r="N359" s="27">
        <v>2.4500000000000002</v>
      </c>
      <c r="O359" s="26" t="s">
        <v>1027</v>
      </c>
      <c r="P359" s="26" t="s">
        <v>1028</v>
      </c>
      <c r="Q359" s="27">
        <v>2.2599999999999998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Bacillus badius</v>
      </c>
      <c r="W359" s="178" t="str">
        <f t="shared" si="74"/>
        <v>Bacillus badius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1084</v>
      </c>
      <c r="G360" s="26" t="s">
        <v>165</v>
      </c>
      <c r="H360" s="26" t="s">
        <v>1085</v>
      </c>
      <c r="I360" s="29">
        <v>44505</v>
      </c>
      <c r="J360" s="26" t="s">
        <v>1027</v>
      </c>
      <c r="K360" s="26" t="s">
        <v>1086</v>
      </c>
      <c r="L360" s="26" t="s">
        <v>1027</v>
      </c>
      <c r="M360" s="26" t="s">
        <v>1086</v>
      </c>
      <c r="N360" s="27">
        <v>2.8</v>
      </c>
      <c r="O360" s="26" t="s">
        <v>1027</v>
      </c>
      <c r="P360" s="26" t="s">
        <v>1071</v>
      </c>
      <c r="Q360" s="27">
        <v>1.99</v>
      </c>
      <c r="R360" s="171" t="str">
        <f t="shared" si="69"/>
        <v>A</v>
      </c>
      <c r="S360" s="174">
        <f t="shared" si="70"/>
        <v>1</v>
      </c>
      <c r="T360" s="174">
        <f t="shared" si="71"/>
        <v>1</v>
      </c>
      <c r="U360" s="174">
        <f t="shared" si="72"/>
        <v>0</v>
      </c>
      <c r="V360" s="178" t="str">
        <f t="shared" si="73"/>
        <v>Bacillus bingmayongensis</v>
      </c>
      <c r="W360" s="178" t="str">
        <f t="shared" si="74"/>
        <v>Bacillus cereus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1</v>
      </c>
      <c r="E361" s="169">
        <f t="shared" si="68"/>
        <v>1</v>
      </c>
      <c r="F361" s="26" t="s">
        <v>1087</v>
      </c>
      <c r="G361" s="26" t="s">
        <v>165</v>
      </c>
      <c r="H361" s="26" t="s">
        <v>1088</v>
      </c>
      <c r="I361" s="29">
        <v>42382</v>
      </c>
      <c r="J361" s="26" t="s">
        <v>1027</v>
      </c>
      <c r="K361" s="26" t="s">
        <v>1071</v>
      </c>
      <c r="L361" s="26" t="s">
        <v>1027</v>
      </c>
      <c r="M361" s="26" t="s">
        <v>1071</v>
      </c>
      <c r="N361" s="27">
        <v>2.4700000000000002</v>
      </c>
      <c r="O361" s="26" t="s">
        <v>1027</v>
      </c>
      <c r="P361" s="26" t="s">
        <v>1071</v>
      </c>
      <c r="Q361" s="27">
        <v>2.33</v>
      </c>
      <c r="R361" s="171" t="str">
        <f t="shared" si="69"/>
        <v>A</v>
      </c>
      <c r="S361" s="174">
        <f t="shared" si="70"/>
        <v>1</v>
      </c>
      <c r="T361" s="174">
        <f t="shared" si="71"/>
        <v>1</v>
      </c>
      <c r="U361" s="174">
        <f t="shared" si="72"/>
        <v>0</v>
      </c>
      <c r="V361" s="178" t="str">
        <f t="shared" si="73"/>
        <v>Bacillus cereus</v>
      </c>
      <c r="W361" s="178" t="str">
        <f t="shared" si="74"/>
        <v>Bacillus cereus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1</v>
      </c>
      <c r="E362" s="169">
        <f t="shared" si="68"/>
        <v>0</v>
      </c>
      <c r="F362" s="26" t="s">
        <v>1089</v>
      </c>
      <c r="G362" s="26" t="s">
        <v>118</v>
      </c>
      <c r="H362" s="26" t="s">
        <v>112</v>
      </c>
      <c r="I362" s="29">
        <v>42396</v>
      </c>
      <c r="J362" s="26" t="s">
        <v>1027</v>
      </c>
      <c r="K362" s="26" t="s">
        <v>1071</v>
      </c>
      <c r="L362" s="26" t="s">
        <v>1027</v>
      </c>
      <c r="M362" s="26" t="s">
        <v>1090</v>
      </c>
      <c r="N362" s="27">
        <v>2.4500000000000002</v>
      </c>
      <c r="O362" s="26" t="s">
        <v>1027</v>
      </c>
      <c r="P362" s="26" t="s">
        <v>1071</v>
      </c>
      <c r="Q362" s="27">
        <v>2.41</v>
      </c>
      <c r="R362" s="171" t="str">
        <f t="shared" si="69"/>
        <v>B</v>
      </c>
      <c r="S362" s="174">
        <f t="shared" si="70"/>
        <v>0</v>
      </c>
      <c r="T362" s="174">
        <f t="shared" si="71"/>
        <v>0</v>
      </c>
      <c r="U362" s="174">
        <f t="shared" si="72"/>
        <v>1</v>
      </c>
      <c r="V362" s="178" t="str">
        <f t="shared" si="73"/>
        <v>Bacillus pseudomycoides</v>
      </c>
      <c r="W362" s="178" t="str">
        <f t="shared" si="74"/>
        <v>Bacillus cereus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1</v>
      </c>
      <c r="E363" s="169">
        <f t="shared" si="68"/>
        <v>1</v>
      </c>
      <c r="F363" s="26" t="s">
        <v>1091</v>
      </c>
      <c r="G363" s="26" t="s">
        <v>1092</v>
      </c>
      <c r="H363" s="26" t="s">
        <v>112</v>
      </c>
      <c r="I363" s="29">
        <v>42396</v>
      </c>
      <c r="J363" s="26" t="s">
        <v>1027</v>
      </c>
      <c r="K363" s="26" t="s">
        <v>1093</v>
      </c>
      <c r="L363" s="26" t="s">
        <v>1027</v>
      </c>
      <c r="M363" s="26" t="s">
        <v>1093</v>
      </c>
      <c r="N363" s="27">
        <v>2.5299999999999998</v>
      </c>
      <c r="O363" s="26" t="s">
        <v>1027</v>
      </c>
      <c r="P363" s="26" t="s">
        <v>1093</v>
      </c>
      <c r="Q363" s="27">
        <v>2.48</v>
      </c>
      <c r="R363" s="171" t="str">
        <f t="shared" si="69"/>
        <v>A</v>
      </c>
      <c r="S363" s="174">
        <f t="shared" si="70"/>
        <v>1</v>
      </c>
      <c r="T363" s="174">
        <f t="shared" si="71"/>
        <v>1</v>
      </c>
      <c r="U363" s="174">
        <f t="shared" si="72"/>
        <v>0</v>
      </c>
      <c r="V363" s="178" t="str">
        <f t="shared" si="73"/>
        <v>Bacillus cytotoxicus</v>
      </c>
      <c r="W363" s="178" t="str">
        <f t="shared" si="74"/>
        <v>Bacillus cytotoxicus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1</v>
      </c>
      <c r="E364" s="169">
        <f t="shared" si="68"/>
        <v>1</v>
      </c>
      <c r="F364" s="26" t="s">
        <v>1094</v>
      </c>
      <c r="G364" s="26" t="s">
        <v>176</v>
      </c>
      <c r="H364" s="26" t="s">
        <v>112</v>
      </c>
      <c r="I364" s="29">
        <v>42690</v>
      </c>
      <c r="J364" s="26" t="s">
        <v>1027</v>
      </c>
      <c r="K364" s="26" t="s">
        <v>1093</v>
      </c>
      <c r="L364" s="26" t="s">
        <v>1027</v>
      </c>
      <c r="M364" s="26" t="s">
        <v>1093</v>
      </c>
      <c r="N364" s="27">
        <v>2.4900000000000002</v>
      </c>
      <c r="O364" s="26" t="s">
        <v>1027</v>
      </c>
      <c r="P364" s="26" t="s">
        <v>1093</v>
      </c>
      <c r="Q364" s="27">
        <v>2.46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Bacillus cytotoxicus</v>
      </c>
      <c r="W364" s="178" t="str">
        <f t="shared" si="74"/>
        <v>Bacillus cytotoxicus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0</v>
      </c>
      <c r="E365" s="169">
        <f t="shared" si="68"/>
        <v>0</v>
      </c>
      <c r="F365" s="26" t="s">
        <v>1095</v>
      </c>
      <c r="G365" s="26" t="s">
        <v>176</v>
      </c>
      <c r="H365" s="26" t="s">
        <v>1055</v>
      </c>
      <c r="I365" s="29">
        <v>43348</v>
      </c>
      <c r="J365" s="26" t="s">
        <v>1027</v>
      </c>
      <c r="K365" s="26" t="s">
        <v>1096</v>
      </c>
      <c r="L365" s="26" t="s">
        <v>1027</v>
      </c>
      <c r="M365" s="26" t="s">
        <v>1096</v>
      </c>
      <c r="N365" s="27">
        <v>2.69</v>
      </c>
      <c r="O365" s="26" t="s">
        <v>1097</v>
      </c>
      <c r="P365" s="26" t="s">
        <v>1098</v>
      </c>
      <c r="Q365" s="27">
        <v>1.52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Bacillus gobiensis</v>
      </c>
      <c r="W365" s="178" t="str">
        <f t="shared" si="74"/>
        <v>Stenotrophomonas pictorum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0</v>
      </c>
      <c r="E366" s="169">
        <f t="shared" si="68"/>
        <v>0</v>
      </c>
      <c r="F366" s="26" t="s">
        <v>1099</v>
      </c>
      <c r="G366" s="26" t="s">
        <v>165</v>
      </c>
      <c r="H366" s="26" t="s">
        <v>757</v>
      </c>
      <c r="I366" s="29">
        <v>43069</v>
      </c>
      <c r="J366" s="26" t="s">
        <v>1027</v>
      </c>
      <c r="K366" s="26" t="s">
        <v>237</v>
      </c>
      <c r="L366" s="26" t="s">
        <v>1027</v>
      </c>
      <c r="M366" s="26" t="s">
        <v>1079</v>
      </c>
      <c r="N366" s="27">
        <v>2.8</v>
      </c>
      <c r="O366" s="26" t="s">
        <v>1027</v>
      </c>
      <c r="P366" s="26" t="s">
        <v>1078</v>
      </c>
      <c r="Q366" s="27">
        <v>2.5499999999999998</v>
      </c>
      <c r="R366" s="171" t="str">
        <f t="shared" si="69"/>
        <v>B</v>
      </c>
      <c r="S366" s="174">
        <f t="shared" si="70"/>
        <v>0</v>
      </c>
      <c r="T366" s="174">
        <f t="shared" si="71"/>
        <v>0</v>
      </c>
      <c r="U366" s="174">
        <f t="shared" si="72"/>
        <v>1</v>
      </c>
      <c r="V366" s="178" t="str">
        <f t="shared" si="73"/>
        <v>Bacillus mojavensis</v>
      </c>
      <c r="W366" s="178" t="str">
        <f t="shared" si="74"/>
        <v>Bacillus axarquiensis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1100</v>
      </c>
      <c r="G367" s="26" t="s">
        <v>176</v>
      </c>
      <c r="H367" s="26" t="s">
        <v>757</v>
      </c>
      <c r="I367" s="29">
        <v>43081</v>
      </c>
      <c r="J367" s="26" t="s">
        <v>1027</v>
      </c>
      <c r="K367" s="26" t="s">
        <v>237</v>
      </c>
      <c r="L367" s="26" t="s">
        <v>1027</v>
      </c>
      <c r="M367" s="26" t="s">
        <v>237</v>
      </c>
      <c r="N367" s="27">
        <v>2.73</v>
      </c>
      <c r="O367" s="26" t="s">
        <v>1027</v>
      </c>
      <c r="P367" s="26" t="s">
        <v>1079</v>
      </c>
      <c r="Q367" s="27">
        <v>2.23</v>
      </c>
      <c r="R367" s="171" t="str">
        <f t="shared" si="69"/>
        <v>B</v>
      </c>
      <c r="S367" s="174">
        <f t="shared" si="70"/>
        <v>0</v>
      </c>
      <c r="T367" s="174">
        <f t="shared" si="71"/>
        <v>0</v>
      </c>
      <c r="U367" s="174">
        <f t="shared" si="72"/>
        <v>1</v>
      </c>
      <c r="V367" s="178" t="str">
        <f t="shared" si="73"/>
        <v>Bacillus halotolerans</v>
      </c>
      <c r="W367" s="178" t="str">
        <f t="shared" si="74"/>
        <v>Bacillus mojavensis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1101</v>
      </c>
      <c r="G368" s="26" t="s">
        <v>165</v>
      </c>
      <c r="H368" s="26" t="s">
        <v>1058</v>
      </c>
      <c r="I368" s="29">
        <v>44770</v>
      </c>
      <c r="J368" s="26" t="s">
        <v>1027</v>
      </c>
      <c r="K368" s="26" t="s">
        <v>1102</v>
      </c>
      <c r="L368" s="26" t="s">
        <v>1027</v>
      </c>
      <c r="M368" s="26" t="s">
        <v>1102</v>
      </c>
      <c r="N368" s="27">
        <v>2.82</v>
      </c>
      <c r="O368" s="26" t="s">
        <v>1027</v>
      </c>
      <c r="P368" s="26" t="s">
        <v>1102</v>
      </c>
      <c r="Q368" s="27">
        <v>2.14</v>
      </c>
      <c r="R368" s="171" t="str">
        <f t="shared" si="69"/>
        <v>A</v>
      </c>
      <c r="S368" s="174">
        <f t="shared" si="70"/>
        <v>1</v>
      </c>
      <c r="T368" s="174">
        <f t="shared" si="71"/>
        <v>1</v>
      </c>
      <c r="U368" s="174">
        <f t="shared" si="72"/>
        <v>0</v>
      </c>
      <c r="V368" s="178" t="str">
        <f t="shared" si="73"/>
        <v>Bacillus inaquosorum</v>
      </c>
      <c r="W368" s="178" t="str">
        <f t="shared" si="74"/>
        <v>Bacillus inaquosorum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1103</v>
      </c>
      <c r="G369" s="26" t="s">
        <v>176</v>
      </c>
      <c r="H369" s="26" t="s">
        <v>1104</v>
      </c>
      <c r="I369" s="29">
        <v>42706</v>
      </c>
      <c r="J369" s="26" t="s">
        <v>1027</v>
      </c>
      <c r="K369" s="26" t="s">
        <v>1102</v>
      </c>
      <c r="L369" s="26" t="s">
        <v>1027</v>
      </c>
      <c r="M369" s="26" t="s">
        <v>1102</v>
      </c>
      <c r="N369" s="27">
        <v>2.78</v>
      </c>
      <c r="O369" s="26" t="s">
        <v>1027</v>
      </c>
      <c r="P369" s="26" t="s">
        <v>1105</v>
      </c>
      <c r="Q369" s="27">
        <v>2.27</v>
      </c>
      <c r="R369" s="171" t="str">
        <f t="shared" si="69"/>
        <v>B</v>
      </c>
      <c r="S369" s="174">
        <f t="shared" si="70"/>
        <v>0</v>
      </c>
      <c r="T369" s="174">
        <f t="shared" si="71"/>
        <v>0</v>
      </c>
      <c r="U369" s="174">
        <f t="shared" si="72"/>
        <v>1</v>
      </c>
      <c r="V369" s="178" t="str">
        <f t="shared" si="73"/>
        <v>Bacillus inaquosorum</v>
      </c>
      <c r="W369" s="178" t="str">
        <f t="shared" si="74"/>
        <v>Bacillus subtilis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1106</v>
      </c>
      <c r="G370" s="26" t="s">
        <v>176</v>
      </c>
      <c r="H370" s="26" t="s">
        <v>757</v>
      </c>
      <c r="I370" s="29">
        <v>42412</v>
      </c>
      <c r="J370" s="26" t="s">
        <v>1027</v>
      </c>
      <c r="K370" s="26" t="s">
        <v>247</v>
      </c>
      <c r="L370" s="26" t="s">
        <v>1027</v>
      </c>
      <c r="M370" s="26" t="s">
        <v>247</v>
      </c>
      <c r="N370" s="27">
        <v>2.46</v>
      </c>
      <c r="O370" s="26" t="s">
        <v>1027</v>
      </c>
      <c r="P370" s="26" t="s">
        <v>247</v>
      </c>
      <c r="Q370" s="27">
        <v>2.39</v>
      </c>
      <c r="R370" s="171" t="str">
        <f t="shared" si="69"/>
        <v>A</v>
      </c>
      <c r="S370" s="174">
        <f t="shared" si="70"/>
        <v>1</v>
      </c>
      <c r="T370" s="174">
        <f t="shared" si="71"/>
        <v>1</v>
      </c>
      <c r="U370" s="174">
        <f t="shared" si="72"/>
        <v>0</v>
      </c>
      <c r="V370" s="178" t="str">
        <f t="shared" si="73"/>
        <v>Bacillus infantis</v>
      </c>
      <c r="W370" s="178" t="str">
        <f t="shared" si="74"/>
        <v>Bacillus infantis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1</v>
      </c>
      <c r="E371" s="169">
        <f t="shared" si="68"/>
        <v>1</v>
      </c>
      <c r="F371" s="26" t="s">
        <v>1107</v>
      </c>
      <c r="G371" s="26" t="s">
        <v>1108</v>
      </c>
      <c r="H371" s="26" t="s">
        <v>110</v>
      </c>
      <c r="I371" s="29">
        <v>42207</v>
      </c>
      <c r="J371" s="26" t="s">
        <v>1027</v>
      </c>
      <c r="K371" s="26" t="s">
        <v>1109</v>
      </c>
      <c r="L371" s="26" t="s">
        <v>1027</v>
      </c>
      <c r="M371" s="26" t="s">
        <v>1109</v>
      </c>
      <c r="N371" s="27">
        <v>2.17</v>
      </c>
      <c r="O371" s="26" t="s">
        <v>1027</v>
      </c>
      <c r="P371" s="26" t="s">
        <v>1109</v>
      </c>
      <c r="Q371" s="27">
        <v>2.15</v>
      </c>
      <c r="R371" s="171" t="str">
        <f t="shared" si="69"/>
        <v>A</v>
      </c>
      <c r="S371" s="174">
        <f t="shared" si="70"/>
        <v>1</v>
      </c>
      <c r="T371" s="174">
        <f t="shared" si="71"/>
        <v>1</v>
      </c>
      <c r="U371" s="174">
        <f t="shared" si="72"/>
        <v>0</v>
      </c>
      <c r="V371" s="178" t="str">
        <f t="shared" si="73"/>
        <v>Bacillus licheniformis</v>
      </c>
      <c r="W371" s="178" t="str">
        <f t="shared" si="74"/>
        <v>Bacillus licheniformis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1</v>
      </c>
      <c r="E372" s="169">
        <f t="shared" si="68"/>
        <v>1</v>
      </c>
      <c r="F372" s="26" t="s">
        <v>1110</v>
      </c>
      <c r="G372" s="26" t="s">
        <v>176</v>
      </c>
      <c r="H372" s="26" t="s">
        <v>112</v>
      </c>
      <c r="I372" s="29">
        <v>42396</v>
      </c>
      <c r="J372" s="26" t="s">
        <v>1027</v>
      </c>
      <c r="K372" s="26" t="s">
        <v>1109</v>
      </c>
      <c r="L372" s="26" t="s">
        <v>1027</v>
      </c>
      <c r="M372" s="26" t="s">
        <v>1109</v>
      </c>
      <c r="N372" s="27">
        <v>2.27</v>
      </c>
      <c r="O372" s="26" t="s">
        <v>1027</v>
      </c>
      <c r="P372" s="26" t="s">
        <v>1109</v>
      </c>
      <c r="Q372" s="27">
        <v>1.81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Bacillus licheniformis</v>
      </c>
      <c r="W372" s="178" t="str">
        <f t="shared" si="74"/>
        <v>Bacillus licheniformis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0</v>
      </c>
      <c r="E373" s="169">
        <f t="shared" si="68"/>
        <v>0</v>
      </c>
      <c r="F373" s="26" t="s">
        <v>1111</v>
      </c>
      <c r="G373" s="26" t="s">
        <v>176</v>
      </c>
      <c r="H373" s="26" t="s">
        <v>1051</v>
      </c>
      <c r="I373" s="29">
        <v>43803</v>
      </c>
      <c r="J373" s="26" t="s">
        <v>1027</v>
      </c>
      <c r="K373" s="26" t="s">
        <v>1070</v>
      </c>
      <c r="L373" s="26" t="s">
        <v>1027</v>
      </c>
      <c r="M373" s="26" t="s">
        <v>1070</v>
      </c>
      <c r="N373" s="27">
        <v>2.76</v>
      </c>
      <c r="O373" s="26" t="s">
        <v>1027</v>
      </c>
      <c r="P373" s="26" t="s">
        <v>1112</v>
      </c>
      <c r="Q373" s="27">
        <v>2.4300000000000002</v>
      </c>
      <c r="R373" s="171" t="str">
        <f t="shared" si="69"/>
        <v>B</v>
      </c>
      <c r="S373" s="174">
        <f t="shared" si="70"/>
        <v>0</v>
      </c>
      <c r="T373" s="174">
        <f t="shared" si="71"/>
        <v>0</v>
      </c>
      <c r="U373" s="174">
        <f t="shared" si="72"/>
        <v>1</v>
      </c>
      <c r="V373" s="178" t="str">
        <f t="shared" si="73"/>
        <v>Bacillus luti</v>
      </c>
      <c r="W373" s="178" t="str">
        <f t="shared" si="74"/>
        <v>Bacillus nitratireducens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1113</v>
      </c>
      <c r="G374" s="26" t="s">
        <v>176</v>
      </c>
      <c r="H374" s="26" t="s">
        <v>1051</v>
      </c>
      <c r="I374" s="29">
        <v>43306</v>
      </c>
      <c r="J374" s="26" t="s">
        <v>1027</v>
      </c>
      <c r="K374" s="26" t="s">
        <v>1114</v>
      </c>
      <c r="L374" s="26" t="s">
        <v>1027</v>
      </c>
      <c r="M374" s="26" t="s">
        <v>1114</v>
      </c>
      <c r="N374" s="27">
        <v>2.42</v>
      </c>
      <c r="O374" s="26" t="s">
        <v>1027</v>
      </c>
      <c r="P374" s="26" t="s">
        <v>1114</v>
      </c>
      <c r="Q374" s="27">
        <v>2.14</v>
      </c>
      <c r="R374" s="171" t="str">
        <f t="shared" si="69"/>
        <v>A</v>
      </c>
      <c r="S374" s="174">
        <f t="shared" si="70"/>
        <v>1</v>
      </c>
      <c r="T374" s="174">
        <f t="shared" si="71"/>
        <v>1</v>
      </c>
      <c r="U374" s="174">
        <f t="shared" si="72"/>
        <v>0</v>
      </c>
      <c r="V374" s="178" t="str">
        <f t="shared" si="73"/>
        <v>Bacillus manliponensis</v>
      </c>
      <c r="W374" s="178" t="str">
        <f t="shared" si="74"/>
        <v>Bacillus manliponensis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1115</v>
      </c>
      <c r="G375" s="26" t="s">
        <v>176</v>
      </c>
      <c r="H375" s="26" t="s">
        <v>1051</v>
      </c>
      <c r="I375" s="29">
        <v>43803</v>
      </c>
      <c r="J375" s="26" t="s">
        <v>1027</v>
      </c>
      <c r="K375" s="26" t="s">
        <v>1116</v>
      </c>
      <c r="L375" s="26" t="s">
        <v>1027</v>
      </c>
      <c r="M375" s="26" t="s">
        <v>1116</v>
      </c>
      <c r="N375" s="27">
        <v>2.8</v>
      </c>
      <c r="O375" s="26" t="s">
        <v>1027</v>
      </c>
      <c r="P375" s="26" t="s">
        <v>1117</v>
      </c>
      <c r="Q375" s="27">
        <v>2.12</v>
      </c>
      <c r="R375" s="171" t="str">
        <f t="shared" si="69"/>
        <v>B</v>
      </c>
      <c r="S375" s="174">
        <f t="shared" si="70"/>
        <v>0</v>
      </c>
      <c r="T375" s="174">
        <f t="shared" si="71"/>
        <v>0</v>
      </c>
      <c r="U375" s="174">
        <f t="shared" si="72"/>
        <v>1</v>
      </c>
      <c r="V375" s="178" t="str">
        <f t="shared" si="73"/>
        <v>Bacillus mobilis</v>
      </c>
      <c r="W375" s="178" t="str">
        <f t="shared" si="74"/>
        <v>Bacillus thuringiensis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1118</v>
      </c>
      <c r="G376" s="26" t="s">
        <v>176</v>
      </c>
      <c r="H376" s="26" t="s">
        <v>757</v>
      </c>
      <c r="I376" s="29">
        <v>42073</v>
      </c>
      <c r="J376" s="26" t="s">
        <v>1027</v>
      </c>
      <c r="K376" s="26" t="s">
        <v>1079</v>
      </c>
      <c r="L376" s="26" t="s">
        <v>1027</v>
      </c>
      <c r="M376" s="26" t="s">
        <v>1079</v>
      </c>
      <c r="N376" s="27">
        <v>2.78</v>
      </c>
      <c r="O376" s="26" t="s">
        <v>1027</v>
      </c>
      <c r="P376" s="26" t="s">
        <v>237</v>
      </c>
      <c r="Q376" s="27">
        <v>2.36</v>
      </c>
      <c r="R376" s="171" t="str">
        <f t="shared" si="69"/>
        <v>B</v>
      </c>
      <c r="S376" s="174">
        <f t="shared" si="70"/>
        <v>0</v>
      </c>
      <c r="T376" s="174">
        <f t="shared" si="71"/>
        <v>0</v>
      </c>
      <c r="U376" s="174">
        <f t="shared" si="72"/>
        <v>1</v>
      </c>
      <c r="V376" s="178" t="str">
        <f t="shared" si="73"/>
        <v>Bacillus mojavensis</v>
      </c>
      <c r="W376" s="178" t="str">
        <f t="shared" si="74"/>
        <v>Bacillus halotolerans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1119</v>
      </c>
      <c r="G377" s="26" t="s">
        <v>165</v>
      </c>
      <c r="H377" s="26" t="s">
        <v>757</v>
      </c>
      <c r="I377" s="29">
        <v>42425</v>
      </c>
      <c r="J377" s="26" t="s">
        <v>1027</v>
      </c>
      <c r="K377" s="26" t="s">
        <v>1079</v>
      </c>
      <c r="L377" s="26" t="s">
        <v>1027</v>
      </c>
      <c r="M377" s="26" t="s">
        <v>237</v>
      </c>
      <c r="N377" s="27">
        <v>2.42</v>
      </c>
      <c r="O377" s="26" t="s">
        <v>1027</v>
      </c>
      <c r="P377" s="26" t="s">
        <v>1079</v>
      </c>
      <c r="Q377" s="27">
        <v>2.33</v>
      </c>
      <c r="R377" s="171" t="str">
        <f t="shared" si="69"/>
        <v>B</v>
      </c>
      <c r="S377" s="174">
        <f t="shared" si="70"/>
        <v>0</v>
      </c>
      <c r="T377" s="174">
        <f t="shared" si="71"/>
        <v>0</v>
      </c>
      <c r="U377" s="174">
        <f t="shared" si="72"/>
        <v>1</v>
      </c>
      <c r="V377" s="178" t="str">
        <f t="shared" si="73"/>
        <v>Bacillus halotolerans</v>
      </c>
      <c r="W377" s="178" t="str">
        <f t="shared" si="74"/>
        <v>Bacillus mojavensis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1</v>
      </c>
      <c r="E378" s="169">
        <f t="shared" si="68"/>
        <v>1</v>
      </c>
      <c r="F378" s="26" t="s">
        <v>1120</v>
      </c>
      <c r="G378" s="26" t="s">
        <v>176</v>
      </c>
      <c r="H378" s="26" t="s">
        <v>112</v>
      </c>
      <c r="I378" s="29" t="s">
        <v>1121</v>
      </c>
      <c r="J378" s="26" t="s">
        <v>1027</v>
      </c>
      <c r="K378" s="26" t="s">
        <v>1122</v>
      </c>
      <c r="L378" s="26" t="s">
        <v>1027</v>
      </c>
      <c r="M378" s="26" t="s">
        <v>1122</v>
      </c>
      <c r="N378" s="27">
        <v>2.4500000000000002</v>
      </c>
      <c r="O378" s="26" t="s">
        <v>1027</v>
      </c>
      <c r="P378" s="26" t="s">
        <v>1122</v>
      </c>
      <c r="Q378" s="27">
        <v>2.2200000000000002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Bacillus mycoides</v>
      </c>
      <c r="W378" s="178" t="str">
        <f t="shared" si="74"/>
        <v>Bacillus mycoides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1</v>
      </c>
      <c r="E379" s="169">
        <f t="shared" si="68"/>
        <v>1</v>
      </c>
      <c r="F379" s="26" t="s">
        <v>1123</v>
      </c>
      <c r="G379" s="26" t="s">
        <v>165</v>
      </c>
      <c r="H379" s="26" t="s">
        <v>112</v>
      </c>
      <c r="I379" s="29">
        <v>42396</v>
      </c>
      <c r="J379" s="26" t="s">
        <v>1027</v>
      </c>
      <c r="K379" s="26" t="s">
        <v>1122</v>
      </c>
      <c r="L379" s="26" t="s">
        <v>1027</v>
      </c>
      <c r="M379" s="26" t="s">
        <v>1122</v>
      </c>
      <c r="N379" s="27">
        <v>2.04</v>
      </c>
      <c r="O379" s="26" t="s">
        <v>1027</v>
      </c>
      <c r="P379" s="26" t="s">
        <v>1122</v>
      </c>
      <c r="Q379" s="27">
        <v>2.0099999999999998</v>
      </c>
      <c r="R379" s="171" t="str">
        <f t="shared" si="69"/>
        <v>A</v>
      </c>
      <c r="S379" s="174">
        <f t="shared" si="70"/>
        <v>1</v>
      </c>
      <c r="T379" s="174">
        <f t="shared" si="71"/>
        <v>1</v>
      </c>
      <c r="U379" s="174">
        <f t="shared" si="72"/>
        <v>0</v>
      </c>
      <c r="V379" s="178" t="str">
        <f t="shared" si="73"/>
        <v>Bacillus mycoides</v>
      </c>
      <c r="W379" s="178" t="str">
        <f t="shared" si="74"/>
        <v>Bacillus mycoides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1124</v>
      </c>
      <c r="G380" s="26" t="s">
        <v>176</v>
      </c>
      <c r="H380" s="26" t="s">
        <v>1051</v>
      </c>
      <c r="I380" s="29">
        <v>44586</v>
      </c>
      <c r="J380" s="26" t="s">
        <v>1027</v>
      </c>
      <c r="K380" s="26" t="s">
        <v>1112</v>
      </c>
      <c r="L380" s="26" t="s">
        <v>1027</v>
      </c>
      <c r="M380" s="26" t="s">
        <v>1112</v>
      </c>
      <c r="N380" s="27">
        <v>2.77</v>
      </c>
      <c r="O380" s="26" t="s">
        <v>1027</v>
      </c>
      <c r="P380" s="26" t="s">
        <v>1125</v>
      </c>
      <c r="Q380" s="27">
        <v>2.5099999999999998</v>
      </c>
      <c r="R380" s="171" t="str">
        <f t="shared" si="69"/>
        <v>B</v>
      </c>
      <c r="S380" s="174">
        <f t="shared" si="70"/>
        <v>0</v>
      </c>
      <c r="T380" s="174">
        <f t="shared" si="71"/>
        <v>0</v>
      </c>
      <c r="U380" s="174">
        <f t="shared" si="72"/>
        <v>1</v>
      </c>
      <c r="V380" s="178" t="str">
        <f t="shared" si="73"/>
        <v>Bacillus nitratireducens</v>
      </c>
      <c r="W380" s="178" t="str">
        <f t="shared" si="74"/>
        <v>Bacillus proteolyticus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1126</v>
      </c>
      <c r="G381" s="26" t="s">
        <v>165</v>
      </c>
      <c r="H381" s="26" t="s">
        <v>1127</v>
      </c>
      <c r="I381" s="29">
        <v>42300</v>
      </c>
      <c r="J381" s="26" t="s">
        <v>1027</v>
      </c>
      <c r="K381" s="26" t="s">
        <v>269</v>
      </c>
      <c r="L381" s="26" t="s">
        <v>1027</v>
      </c>
      <c r="M381" s="26" t="s">
        <v>1071</v>
      </c>
      <c r="N381" s="27">
        <v>2.2599999999999998</v>
      </c>
      <c r="O381" s="26" t="s">
        <v>1027</v>
      </c>
      <c r="P381" s="26" t="s">
        <v>1071</v>
      </c>
      <c r="Q381" s="27">
        <v>2.06</v>
      </c>
      <c r="R381" s="171" t="str">
        <f t="shared" si="69"/>
        <v>A</v>
      </c>
      <c r="S381" s="174">
        <f t="shared" si="70"/>
        <v>0</v>
      </c>
      <c r="T381" s="174">
        <f t="shared" si="71"/>
        <v>0</v>
      </c>
      <c r="U381" s="174">
        <f t="shared" si="72"/>
        <v>1</v>
      </c>
      <c r="V381" s="178" t="str">
        <f t="shared" si="73"/>
        <v>Bacillus cereus</v>
      </c>
      <c r="W381" s="178" t="str">
        <f t="shared" si="74"/>
        <v>Bacillus cereus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0</v>
      </c>
      <c r="E382" s="169">
        <f t="shared" si="68"/>
        <v>0</v>
      </c>
      <c r="F382" s="26" t="s">
        <v>1128</v>
      </c>
      <c r="G382" s="26" t="s">
        <v>187</v>
      </c>
      <c r="H382" s="26" t="s">
        <v>1129</v>
      </c>
      <c r="I382" s="29">
        <v>43932</v>
      </c>
      <c r="J382" s="26" t="s">
        <v>1027</v>
      </c>
      <c r="K382" s="26" t="s">
        <v>269</v>
      </c>
      <c r="L382" s="26" t="s">
        <v>1027</v>
      </c>
      <c r="M382" s="26" t="s">
        <v>269</v>
      </c>
      <c r="N382" s="27">
        <v>2.78</v>
      </c>
      <c r="O382" s="26" t="s">
        <v>1027</v>
      </c>
      <c r="P382" s="26" t="s">
        <v>1071</v>
      </c>
      <c r="Q382" s="27">
        <v>2.37</v>
      </c>
      <c r="R382" s="171" t="str">
        <f t="shared" si="69"/>
        <v>B</v>
      </c>
      <c r="S382" s="174">
        <f t="shared" si="70"/>
        <v>0</v>
      </c>
      <c r="T382" s="174">
        <f t="shared" si="71"/>
        <v>0</v>
      </c>
      <c r="U382" s="174">
        <f t="shared" si="72"/>
        <v>1</v>
      </c>
      <c r="V382" s="178" t="str">
        <f t="shared" si="73"/>
        <v>Bacillus pacificus</v>
      </c>
      <c r="W382" s="178" t="str">
        <f t="shared" si="74"/>
        <v>Bacillus cereus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0</v>
      </c>
      <c r="E383" s="169">
        <f t="shared" si="68"/>
        <v>0</v>
      </c>
      <c r="F383" s="26" t="s">
        <v>1130</v>
      </c>
      <c r="G383" s="26" t="s">
        <v>165</v>
      </c>
      <c r="H383" s="26" t="s">
        <v>757</v>
      </c>
      <c r="I383" s="29">
        <v>39205</v>
      </c>
      <c r="J383" s="26" t="s">
        <v>1027</v>
      </c>
      <c r="K383" s="26" t="s">
        <v>1131</v>
      </c>
      <c r="L383" s="26" t="s">
        <v>512</v>
      </c>
      <c r="M383" s="26" t="s">
        <v>1132</v>
      </c>
      <c r="N383" s="27">
        <v>1.45</v>
      </c>
      <c r="O383" s="26" t="s">
        <v>512</v>
      </c>
      <c r="P383" s="26" t="s">
        <v>1133</v>
      </c>
      <c r="Q383" s="27">
        <v>1.45</v>
      </c>
      <c r="R383" s="171" t="str">
        <f t="shared" si="69"/>
        <v>B</v>
      </c>
      <c r="S383" s="174">
        <f t="shared" si="70"/>
        <v>0</v>
      </c>
      <c r="T383" s="174">
        <f t="shared" si="71"/>
        <v>0</v>
      </c>
      <c r="U383" s="174">
        <f t="shared" si="72"/>
        <v>1</v>
      </c>
      <c r="V383" s="178" t="str">
        <f t="shared" si="73"/>
        <v>Staphylococcus epidermidis</v>
      </c>
      <c r="W383" s="178" t="str">
        <f t="shared" si="74"/>
        <v>Staphylococcus carnosus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0</v>
      </c>
      <c r="E384" s="169">
        <f t="shared" si="68"/>
        <v>0</v>
      </c>
      <c r="F384" s="26" t="s">
        <v>1134</v>
      </c>
      <c r="G384" s="26" t="s">
        <v>187</v>
      </c>
      <c r="H384" s="26" t="s">
        <v>1135</v>
      </c>
      <c r="I384" s="29">
        <v>42790</v>
      </c>
      <c r="J384" s="26" t="s">
        <v>1027</v>
      </c>
      <c r="K384" s="26" t="s">
        <v>1131</v>
      </c>
      <c r="L384" s="26" t="s">
        <v>1027</v>
      </c>
      <c r="M384" s="26" t="s">
        <v>1131</v>
      </c>
      <c r="N384" s="27">
        <v>2.37</v>
      </c>
      <c r="O384" s="26" t="s">
        <v>1027</v>
      </c>
      <c r="P384" s="26" t="s">
        <v>1109</v>
      </c>
      <c r="Q384" s="27">
        <v>1.7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Bacillus paralicheniformis</v>
      </c>
      <c r="W384" s="178" t="str">
        <f t="shared" si="74"/>
        <v>Bacillus licheniformis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0</v>
      </c>
      <c r="E385" s="169">
        <f t="shared" ref="E385:E447" si="79">D385*S385</f>
        <v>0</v>
      </c>
      <c r="F385" s="26" t="s">
        <v>1136</v>
      </c>
      <c r="G385" s="26" t="s">
        <v>176</v>
      </c>
      <c r="H385" s="26" t="s">
        <v>1137</v>
      </c>
      <c r="I385" s="29">
        <v>44596</v>
      </c>
      <c r="J385" s="26" t="s">
        <v>1027</v>
      </c>
      <c r="K385" s="26" t="s">
        <v>1138</v>
      </c>
      <c r="L385" s="26" t="s">
        <v>1027</v>
      </c>
      <c r="M385" s="26" t="s">
        <v>1112</v>
      </c>
      <c r="N385" s="27">
        <v>2.36</v>
      </c>
      <c r="O385" s="26" t="s">
        <v>1027</v>
      </c>
      <c r="P385" s="26" t="s">
        <v>1138</v>
      </c>
      <c r="Q385" s="27">
        <v>2.2999999999999998</v>
      </c>
      <c r="R385" s="171" t="str">
        <f t="shared" si="69"/>
        <v>B</v>
      </c>
      <c r="S385" s="174">
        <f t="shared" si="70"/>
        <v>0</v>
      </c>
      <c r="T385" s="174">
        <f t="shared" si="71"/>
        <v>0</v>
      </c>
      <c r="U385" s="174">
        <f t="shared" si="72"/>
        <v>1</v>
      </c>
      <c r="V385" s="178" t="str">
        <f t="shared" si="73"/>
        <v>Bacillus nitratireducens</v>
      </c>
      <c r="W385" s="178" t="str">
        <f t="shared" si="74"/>
        <v>Bacillus paramycoides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79"/>
        <v>0</v>
      </c>
      <c r="F386" s="26" t="s">
        <v>1139</v>
      </c>
      <c r="G386" s="26" t="s">
        <v>176</v>
      </c>
      <c r="H386" s="26" t="s">
        <v>1051</v>
      </c>
      <c r="I386" s="29">
        <v>43810</v>
      </c>
      <c r="J386" s="26" t="s">
        <v>1027</v>
      </c>
      <c r="K386" s="26" t="s">
        <v>1140</v>
      </c>
      <c r="L386" s="26" t="s">
        <v>1027</v>
      </c>
      <c r="M386" s="26" t="s">
        <v>1140</v>
      </c>
      <c r="N386" s="27">
        <v>2.75</v>
      </c>
      <c r="O386" s="26" t="s">
        <v>1027</v>
      </c>
      <c r="P386" s="26" t="s">
        <v>1071</v>
      </c>
      <c r="Q386" s="27">
        <v>2.33</v>
      </c>
      <c r="R386" s="171" t="str">
        <f t="shared" si="69"/>
        <v>B</v>
      </c>
      <c r="S386" s="174">
        <f t="shared" si="70"/>
        <v>0</v>
      </c>
      <c r="T386" s="174">
        <f t="shared" si="71"/>
        <v>0</v>
      </c>
      <c r="U386" s="174">
        <f t="shared" si="72"/>
        <v>1</v>
      </c>
      <c r="V386" s="178" t="str">
        <f t="shared" si="73"/>
        <v>Bacillus paranthracis</v>
      </c>
      <c r="W386" s="178" t="str">
        <f t="shared" si="74"/>
        <v>Bacillus cereus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si="79"/>
        <v>0</v>
      </c>
      <c r="F387" s="26" t="s">
        <v>1141</v>
      </c>
      <c r="G387" s="26" t="s">
        <v>176</v>
      </c>
      <c r="H387" s="26" t="s">
        <v>1051</v>
      </c>
      <c r="I387" s="29">
        <v>43800</v>
      </c>
      <c r="J387" s="26" t="s">
        <v>1027</v>
      </c>
      <c r="K387" s="26" t="s">
        <v>1125</v>
      </c>
      <c r="L387" s="26" t="s">
        <v>1027</v>
      </c>
      <c r="M387" s="26" t="s">
        <v>1125</v>
      </c>
      <c r="N387" s="27">
        <v>2.77</v>
      </c>
      <c r="O387" s="26" t="s">
        <v>1027</v>
      </c>
      <c r="P387" s="26" t="s">
        <v>1112</v>
      </c>
      <c r="Q387" s="27">
        <v>2.5299999999999998</v>
      </c>
      <c r="R387" s="171" t="str">
        <f t="shared" si="69"/>
        <v>B</v>
      </c>
      <c r="S387" s="174">
        <f t="shared" si="70"/>
        <v>0</v>
      </c>
      <c r="T387" s="174">
        <f t="shared" si="71"/>
        <v>0</v>
      </c>
      <c r="U387" s="174">
        <f t="shared" si="72"/>
        <v>1</v>
      </c>
      <c r="V387" s="178" t="str">
        <f t="shared" si="73"/>
        <v>Bacillus proteolyticus</v>
      </c>
      <c r="W387" s="178" t="str">
        <f t="shared" si="74"/>
        <v>Bacillus nitratireducens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1</v>
      </c>
      <c r="E388" s="169">
        <f t="shared" si="79"/>
        <v>0</v>
      </c>
      <c r="F388" s="26" t="s">
        <v>1142</v>
      </c>
      <c r="G388" s="26" t="s">
        <v>124</v>
      </c>
      <c r="H388" s="26" t="s">
        <v>112</v>
      </c>
      <c r="I388" s="29" t="s">
        <v>1143</v>
      </c>
      <c r="J388" s="26" t="s">
        <v>1027</v>
      </c>
      <c r="K388" s="26" t="s">
        <v>1090</v>
      </c>
      <c r="L388" s="26" t="s">
        <v>1027</v>
      </c>
      <c r="M388" s="26" t="s">
        <v>1090</v>
      </c>
      <c r="N388" s="27">
        <v>2.5299999999999998</v>
      </c>
      <c r="O388" s="26" t="s">
        <v>1027</v>
      </c>
      <c r="P388" s="26" t="s">
        <v>1071</v>
      </c>
      <c r="Q388" s="27">
        <v>2.48</v>
      </c>
      <c r="R388" s="171" t="str">
        <f t="shared" si="69"/>
        <v>B</v>
      </c>
      <c r="S388" s="174">
        <f t="shared" si="70"/>
        <v>0</v>
      </c>
      <c r="T388" s="174">
        <f t="shared" si="71"/>
        <v>0</v>
      </c>
      <c r="U388" s="174">
        <f t="shared" si="72"/>
        <v>1</v>
      </c>
      <c r="V388" s="178" t="str">
        <f t="shared" si="73"/>
        <v>Bacillus pseudomycoides</v>
      </c>
      <c r="W388" s="178" t="str">
        <f t="shared" si="74"/>
        <v>Bacillus cereus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1</v>
      </c>
      <c r="E389" s="169">
        <f t="shared" si="79"/>
        <v>1</v>
      </c>
      <c r="F389" s="26" t="s">
        <v>1144</v>
      </c>
      <c r="G389" s="26" t="s">
        <v>165</v>
      </c>
      <c r="H389" s="26" t="s">
        <v>112</v>
      </c>
      <c r="I389" s="29" t="s">
        <v>1121</v>
      </c>
      <c r="J389" s="26" t="s">
        <v>1027</v>
      </c>
      <c r="K389" s="26" t="s">
        <v>1090</v>
      </c>
      <c r="L389" s="26" t="s">
        <v>1027</v>
      </c>
      <c r="M389" s="26" t="s">
        <v>1090</v>
      </c>
      <c r="N389" s="27">
        <v>2.64</v>
      </c>
      <c r="O389" s="26" t="s">
        <v>1027</v>
      </c>
      <c r="P389" s="26" t="s">
        <v>1090</v>
      </c>
      <c r="Q389" s="27">
        <v>2.4</v>
      </c>
      <c r="R389" s="171" t="str">
        <f t="shared" si="69"/>
        <v>A</v>
      </c>
      <c r="S389" s="174">
        <f t="shared" si="70"/>
        <v>1</v>
      </c>
      <c r="T389" s="174">
        <f t="shared" si="71"/>
        <v>1</v>
      </c>
      <c r="U389" s="174">
        <f t="shared" si="72"/>
        <v>0</v>
      </c>
      <c r="V389" s="178" t="str">
        <f t="shared" si="73"/>
        <v>Bacillus pseudomycoides</v>
      </c>
      <c r="W389" s="178" t="str">
        <f t="shared" si="74"/>
        <v>Bacillus pseudomycoides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1</v>
      </c>
      <c r="E390" s="169">
        <f t="shared" si="79"/>
        <v>1</v>
      </c>
      <c r="F390" s="26" t="s">
        <v>1145</v>
      </c>
      <c r="G390" s="26" t="s">
        <v>802</v>
      </c>
      <c r="H390" s="26" t="s">
        <v>110</v>
      </c>
      <c r="I390" s="29">
        <v>42207</v>
      </c>
      <c r="J390" s="26" t="s">
        <v>1027</v>
      </c>
      <c r="K390" s="26" t="s">
        <v>1146</v>
      </c>
      <c r="L390" s="26" t="s">
        <v>1027</v>
      </c>
      <c r="M390" s="26" t="s">
        <v>1146</v>
      </c>
      <c r="N390" s="27">
        <v>2.15</v>
      </c>
      <c r="O390" s="26" t="s">
        <v>1027</v>
      </c>
      <c r="P390" s="26" t="s">
        <v>1146</v>
      </c>
      <c r="Q390" s="27">
        <v>1.96</v>
      </c>
      <c r="R390" s="171" t="str">
        <f t="shared" si="69"/>
        <v>A</v>
      </c>
      <c r="S390" s="174">
        <f t="shared" si="70"/>
        <v>1</v>
      </c>
      <c r="T390" s="174">
        <f t="shared" si="71"/>
        <v>1</v>
      </c>
      <c r="U390" s="174">
        <f t="shared" si="72"/>
        <v>0</v>
      </c>
      <c r="V390" s="178" t="str">
        <f t="shared" si="73"/>
        <v>Bacillus pumilus</v>
      </c>
      <c r="W390" s="178" t="str">
        <f t="shared" si="74"/>
        <v>Bacillus pumilus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1</v>
      </c>
      <c r="E391" s="169">
        <f t="shared" si="79"/>
        <v>1</v>
      </c>
      <c r="F391" s="26" t="s">
        <v>1147</v>
      </c>
      <c r="G391" s="26" t="s">
        <v>892</v>
      </c>
      <c r="H391" s="26" t="s">
        <v>110</v>
      </c>
      <c r="I391" s="29">
        <v>41661</v>
      </c>
      <c r="J391" s="26" t="s">
        <v>1027</v>
      </c>
      <c r="K391" s="26" t="s">
        <v>1146</v>
      </c>
      <c r="L391" s="26" t="s">
        <v>1027</v>
      </c>
      <c r="M391" s="26" t="s">
        <v>1146</v>
      </c>
      <c r="N391" s="27">
        <v>2.04</v>
      </c>
      <c r="O391" s="26" t="s">
        <v>1027</v>
      </c>
      <c r="P391" s="26" t="s">
        <v>1146</v>
      </c>
      <c r="Q391" s="27">
        <v>1.95</v>
      </c>
      <c r="R391" s="171" t="str">
        <f t="shared" si="69"/>
        <v>A</v>
      </c>
      <c r="S391" s="174">
        <f t="shared" si="70"/>
        <v>1</v>
      </c>
      <c r="T391" s="174">
        <f t="shared" si="71"/>
        <v>1</v>
      </c>
      <c r="U391" s="174">
        <f t="shared" si="72"/>
        <v>0</v>
      </c>
      <c r="V391" s="178" t="str">
        <f t="shared" si="73"/>
        <v>Bacillus pumilus</v>
      </c>
      <c r="W391" s="178" t="str">
        <f t="shared" si="74"/>
        <v>Bacillus pumilus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0</v>
      </c>
      <c r="E392" s="169">
        <f t="shared" si="79"/>
        <v>0</v>
      </c>
      <c r="F392" s="26" t="s">
        <v>1148</v>
      </c>
      <c r="G392" s="26" t="s">
        <v>165</v>
      </c>
      <c r="H392" s="26" t="s">
        <v>184</v>
      </c>
      <c r="I392" s="29">
        <v>44987</v>
      </c>
      <c r="J392" s="26" t="s">
        <v>1027</v>
      </c>
      <c r="K392" s="26" t="s">
        <v>1149</v>
      </c>
      <c r="L392" s="26" t="s">
        <v>1027</v>
      </c>
      <c r="M392" s="26" t="s">
        <v>1149</v>
      </c>
      <c r="N392" s="27">
        <v>2.85</v>
      </c>
      <c r="O392" s="26" t="s">
        <v>1027</v>
      </c>
      <c r="P392" s="26" t="s">
        <v>1146</v>
      </c>
      <c r="Q392" s="27">
        <v>2.41</v>
      </c>
      <c r="R392" s="171" t="str">
        <f t="shared" si="69"/>
        <v>B</v>
      </c>
      <c r="S392" s="174">
        <f t="shared" si="70"/>
        <v>0</v>
      </c>
      <c r="T392" s="174">
        <f t="shared" si="71"/>
        <v>0</v>
      </c>
      <c r="U392" s="174">
        <f t="shared" si="72"/>
        <v>1</v>
      </c>
      <c r="V392" s="178" t="str">
        <f t="shared" si="73"/>
        <v>Bacillus safensis</v>
      </c>
      <c r="W392" s="178" t="str">
        <f t="shared" si="74"/>
        <v>Bacillus pumilus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0</v>
      </c>
      <c r="E393" s="169">
        <f t="shared" si="79"/>
        <v>0</v>
      </c>
      <c r="F393" s="26" t="s">
        <v>1150</v>
      </c>
      <c r="G393" s="26" t="s">
        <v>176</v>
      </c>
      <c r="H393" s="26" t="s">
        <v>184</v>
      </c>
      <c r="I393" s="29">
        <v>44987</v>
      </c>
      <c r="J393" s="26" t="s">
        <v>1027</v>
      </c>
      <c r="K393" s="26" t="s">
        <v>1149</v>
      </c>
      <c r="L393" s="26" t="s">
        <v>1027</v>
      </c>
      <c r="M393" s="26" t="s">
        <v>1149</v>
      </c>
      <c r="N393" s="27">
        <v>2.74</v>
      </c>
      <c r="O393" s="26" t="s">
        <v>1027</v>
      </c>
      <c r="P393" s="26" t="s">
        <v>1056</v>
      </c>
      <c r="Q393" s="27">
        <v>2.29</v>
      </c>
      <c r="R393" s="171" t="str">
        <f t="shared" si="69"/>
        <v>B</v>
      </c>
      <c r="S393" s="174">
        <f t="shared" si="70"/>
        <v>0</v>
      </c>
      <c r="T393" s="174">
        <f t="shared" si="71"/>
        <v>0</v>
      </c>
      <c r="U393" s="174">
        <f t="shared" si="72"/>
        <v>1</v>
      </c>
      <c r="V393" s="178" t="str">
        <f t="shared" si="73"/>
        <v>Bacillus safensis</v>
      </c>
      <c r="W393" s="178" t="str">
        <f t="shared" si="74"/>
        <v>Bacillus altitudinis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0</v>
      </c>
      <c r="E394" s="169">
        <f t="shared" si="79"/>
        <v>0</v>
      </c>
      <c r="F394" s="26" t="s">
        <v>1151</v>
      </c>
      <c r="G394" s="26" t="s">
        <v>176</v>
      </c>
      <c r="H394" s="26" t="s">
        <v>757</v>
      </c>
      <c r="I394" s="29">
        <v>43244</v>
      </c>
      <c r="J394" s="26" t="s">
        <v>1027</v>
      </c>
      <c r="K394" s="26" t="s">
        <v>1152</v>
      </c>
      <c r="L394" s="26" t="s">
        <v>1027</v>
      </c>
      <c r="M394" s="26" t="s">
        <v>1152</v>
      </c>
      <c r="N394" s="27">
        <v>2.68</v>
      </c>
      <c r="O394" s="26" t="s">
        <v>1027</v>
      </c>
      <c r="P394" s="26" t="s">
        <v>1066</v>
      </c>
      <c r="Q394" s="27">
        <v>2.2000000000000002</v>
      </c>
      <c r="R394" s="171" t="str">
        <f t="shared" si="69"/>
        <v>B</v>
      </c>
      <c r="S394" s="174">
        <f t="shared" si="70"/>
        <v>0</v>
      </c>
      <c r="T394" s="174">
        <f t="shared" si="71"/>
        <v>0</v>
      </c>
      <c r="U394" s="174">
        <f t="shared" si="72"/>
        <v>1</v>
      </c>
      <c r="V394" s="178" t="str">
        <f t="shared" si="73"/>
        <v>Bacillus siamensis</v>
      </c>
      <c r="W394" s="178" t="str">
        <f t="shared" si="74"/>
        <v>Bacillus velezensis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0</v>
      </c>
      <c r="E395" s="169">
        <f t="shared" si="79"/>
        <v>0</v>
      </c>
      <c r="F395" s="26" t="s">
        <v>1153</v>
      </c>
      <c r="G395" s="26" t="s">
        <v>176</v>
      </c>
      <c r="H395" s="26" t="s">
        <v>757</v>
      </c>
      <c r="I395" s="29">
        <v>42719</v>
      </c>
      <c r="J395" s="26" t="s">
        <v>1027</v>
      </c>
      <c r="K395" s="26" t="s">
        <v>1154</v>
      </c>
      <c r="L395" s="26" t="s">
        <v>1027</v>
      </c>
      <c r="M395" s="26" t="s">
        <v>1154</v>
      </c>
      <c r="N395" s="27">
        <v>2.6</v>
      </c>
      <c r="O395" s="26" t="s">
        <v>1027</v>
      </c>
      <c r="P395" s="26" t="s">
        <v>1155</v>
      </c>
      <c r="Q395" s="27">
        <v>2.0499999999999998</v>
      </c>
      <c r="R395" s="171" t="str">
        <f t="shared" si="69"/>
        <v>B</v>
      </c>
      <c r="S395" s="174">
        <f t="shared" si="70"/>
        <v>0</v>
      </c>
      <c r="T395" s="174">
        <f t="shared" si="71"/>
        <v>0</v>
      </c>
      <c r="U395" s="174">
        <f t="shared" si="72"/>
        <v>1</v>
      </c>
      <c r="V395" s="178" t="str">
        <f t="shared" si="73"/>
        <v>Bacillus sonorensis</v>
      </c>
      <c r="W395" s="178" t="str">
        <f t="shared" si="74"/>
        <v>Bacillus sp.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0</v>
      </c>
      <c r="E396" s="169">
        <f t="shared" si="79"/>
        <v>0</v>
      </c>
      <c r="F396" s="26" t="s">
        <v>1156</v>
      </c>
      <c r="G396" s="26" t="s">
        <v>190</v>
      </c>
      <c r="H396" s="26" t="s">
        <v>757</v>
      </c>
      <c r="I396" s="29">
        <v>39190</v>
      </c>
      <c r="J396" s="26" t="s">
        <v>1027</v>
      </c>
      <c r="K396" s="26" t="s">
        <v>1157</v>
      </c>
      <c r="L396" s="26" t="s">
        <v>1027</v>
      </c>
      <c r="M396" s="26" t="s">
        <v>1155</v>
      </c>
      <c r="N396" s="27">
        <v>2.83</v>
      </c>
      <c r="O396" s="26" t="s">
        <v>1027</v>
      </c>
      <c r="P396" s="26" t="s">
        <v>1154</v>
      </c>
      <c r="Q396" s="27">
        <v>2.0299999999999998</v>
      </c>
      <c r="R396" s="171" t="str">
        <f t="shared" si="69"/>
        <v>B</v>
      </c>
      <c r="S396" s="174">
        <f t="shared" si="70"/>
        <v>0</v>
      </c>
      <c r="T396" s="174">
        <f t="shared" si="71"/>
        <v>0</v>
      </c>
      <c r="U396" s="174">
        <f t="shared" si="72"/>
        <v>1</v>
      </c>
      <c r="V396" s="178" t="str">
        <f t="shared" si="73"/>
        <v>Bacillus sp.</v>
      </c>
      <c r="W396" s="178" t="str">
        <f t="shared" si="74"/>
        <v>Bacillus sonorensis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1</v>
      </c>
      <c r="E397" s="169">
        <f t="shared" si="79"/>
        <v>0</v>
      </c>
      <c r="F397" s="26" t="s">
        <v>1158</v>
      </c>
      <c r="G397" s="26" t="s">
        <v>165</v>
      </c>
      <c r="H397" s="26" t="s">
        <v>112</v>
      </c>
      <c r="I397" s="29">
        <v>42207</v>
      </c>
      <c r="J397" s="26" t="s">
        <v>1027</v>
      </c>
      <c r="K397" s="26" t="s">
        <v>1159</v>
      </c>
      <c r="L397" s="26" t="s">
        <v>1027</v>
      </c>
      <c r="M397" s="26" t="s">
        <v>1105</v>
      </c>
      <c r="N397" s="27">
        <v>2.08</v>
      </c>
      <c r="O397" s="26" t="s">
        <v>1027</v>
      </c>
      <c r="P397" s="26" t="s">
        <v>1105</v>
      </c>
      <c r="Q397" s="27">
        <v>1.96</v>
      </c>
      <c r="R397" s="171" t="str">
        <f t="shared" si="69"/>
        <v>A</v>
      </c>
      <c r="S397" s="174">
        <f t="shared" si="70"/>
        <v>0</v>
      </c>
      <c r="T397" s="174">
        <f t="shared" si="71"/>
        <v>0</v>
      </c>
      <c r="U397" s="174">
        <f t="shared" si="72"/>
        <v>1</v>
      </c>
      <c r="V397" s="178" t="str">
        <f t="shared" si="73"/>
        <v>Bacillus subtilis</v>
      </c>
      <c r="W397" s="178" t="str">
        <f t="shared" si="74"/>
        <v>Bacillus subtilis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1</v>
      </c>
      <c r="E398" s="169">
        <f t="shared" si="79"/>
        <v>0</v>
      </c>
      <c r="F398" s="26" t="s">
        <v>1160</v>
      </c>
      <c r="G398" s="26" t="s">
        <v>1161</v>
      </c>
      <c r="H398" s="26" t="s">
        <v>112</v>
      </c>
      <c r="I398" s="29">
        <v>42396</v>
      </c>
      <c r="J398" s="26" t="s">
        <v>1027</v>
      </c>
      <c r="K398" s="26" t="s">
        <v>1159</v>
      </c>
      <c r="L398" s="26" t="s">
        <v>1027</v>
      </c>
      <c r="M398" s="26" t="s">
        <v>1105</v>
      </c>
      <c r="N398" s="27">
        <v>2.09</v>
      </c>
      <c r="O398" s="26" t="s">
        <v>1027</v>
      </c>
      <c r="P398" s="26" t="s">
        <v>1105</v>
      </c>
      <c r="Q398" s="27">
        <v>2.04</v>
      </c>
      <c r="R398" s="171" t="str">
        <f t="shared" si="69"/>
        <v>A</v>
      </c>
      <c r="S398" s="174">
        <f t="shared" si="70"/>
        <v>0</v>
      </c>
      <c r="T398" s="174">
        <f t="shared" si="71"/>
        <v>0</v>
      </c>
      <c r="U398" s="174">
        <f t="shared" si="72"/>
        <v>1</v>
      </c>
      <c r="V398" s="178" t="str">
        <f t="shared" si="73"/>
        <v>Bacillus subtilis</v>
      </c>
      <c r="W398" s="178" t="str">
        <f t="shared" si="74"/>
        <v>Bacillus subtilis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1</v>
      </c>
      <c r="E399" s="169">
        <f t="shared" si="79"/>
        <v>1</v>
      </c>
      <c r="F399" s="26" t="s">
        <v>1162</v>
      </c>
      <c r="G399" s="26" t="s">
        <v>892</v>
      </c>
      <c r="H399" s="26" t="s">
        <v>110</v>
      </c>
      <c r="I399" s="29">
        <v>41661</v>
      </c>
      <c r="J399" s="26" t="s">
        <v>1027</v>
      </c>
      <c r="K399" s="26" t="s">
        <v>1105</v>
      </c>
      <c r="L399" s="26" t="s">
        <v>1027</v>
      </c>
      <c r="M399" s="26" t="s">
        <v>1105</v>
      </c>
      <c r="N399" s="27">
        <v>2.33</v>
      </c>
      <c r="O399" s="26" t="s">
        <v>1027</v>
      </c>
      <c r="P399" s="26" t="s">
        <v>1105</v>
      </c>
      <c r="Q399" s="27">
        <v>2.15</v>
      </c>
      <c r="R399" s="171" t="str">
        <f t="shared" si="69"/>
        <v>A</v>
      </c>
      <c r="S399" s="174">
        <f t="shared" si="70"/>
        <v>1</v>
      </c>
      <c r="T399" s="174">
        <f t="shared" si="71"/>
        <v>1</v>
      </c>
      <c r="U399" s="174">
        <f t="shared" si="72"/>
        <v>0</v>
      </c>
      <c r="V399" s="178" t="str">
        <f t="shared" si="73"/>
        <v>Bacillus subtilis</v>
      </c>
      <c r="W399" s="178" t="str">
        <f t="shared" si="74"/>
        <v>Bacillus subtilis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1</v>
      </c>
      <c r="E400" s="169">
        <f t="shared" si="79"/>
        <v>1</v>
      </c>
      <c r="F400" s="26" t="s">
        <v>1163</v>
      </c>
      <c r="G400" s="26" t="s">
        <v>892</v>
      </c>
      <c r="H400" s="26" t="s">
        <v>110</v>
      </c>
      <c r="I400" s="29">
        <v>41661</v>
      </c>
      <c r="J400" s="26" t="s">
        <v>1027</v>
      </c>
      <c r="K400" s="26" t="s">
        <v>1105</v>
      </c>
      <c r="L400" s="26" t="s">
        <v>1027</v>
      </c>
      <c r="M400" s="26" t="s">
        <v>1105</v>
      </c>
      <c r="N400" s="27">
        <v>2.23</v>
      </c>
      <c r="O400" s="26" t="s">
        <v>1027</v>
      </c>
      <c r="P400" s="26" t="s">
        <v>1105</v>
      </c>
      <c r="Q400" s="27">
        <v>2.2000000000000002</v>
      </c>
      <c r="R400" s="171" t="str">
        <f t="shared" si="69"/>
        <v>A</v>
      </c>
      <c r="S400" s="174">
        <f t="shared" si="70"/>
        <v>1</v>
      </c>
      <c r="T400" s="174">
        <f t="shared" si="71"/>
        <v>1</v>
      </c>
      <c r="U400" s="174">
        <f t="shared" si="72"/>
        <v>0</v>
      </c>
      <c r="V400" s="178" t="str">
        <f t="shared" si="73"/>
        <v>Bacillus subtilis</v>
      </c>
      <c r="W400" s="178" t="str">
        <f t="shared" si="74"/>
        <v>Bacillus subtilis</v>
      </c>
      <c r="X400" s="174">
        <f t="shared" si="75"/>
        <v>0</v>
      </c>
      <c r="Y400" s="174">
        <f t="shared" si="76"/>
        <v>0</v>
      </c>
      <c r="Z400" s="174">
        <f t="shared" si="77"/>
        <v>0</v>
      </c>
      <c r="AA400" s="174">
        <f t="shared" si="78"/>
        <v>0</v>
      </c>
    </row>
    <row r="401" spans="4:27" ht="15" customHeight="1" x14ac:dyDescent="0.25">
      <c r="D401" s="176">
        <v>1</v>
      </c>
      <c r="E401" s="169">
        <f t="shared" si="79"/>
        <v>1</v>
      </c>
      <c r="F401" s="26" t="s">
        <v>1164</v>
      </c>
      <c r="G401" s="26" t="s">
        <v>1165</v>
      </c>
      <c r="H401" s="26" t="s">
        <v>112</v>
      </c>
      <c r="I401" s="29">
        <v>42396</v>
      </c>
      <c r="J401" s="26" t="s">
        <v>1027</v>
      </c>
      <c r="K401" s="26" t="s">
        <v>1117</v>
      </c>
      <c r="L401" s="26" t="s">
        <v>1027</v>
      </c>
      <c r="M401" s="26" t="s">
        <v>1117</v>
      </c>
      <c r="N401" s="27">
        <v>2.64</v>
      </c>
      <c r="O401" s="26" t="s">
        <v>1027</v>
      </c>
      <c r="P401" s="26" t="s">
        <v>1117</v>
      </c>
      <c r="Q401" s="27">
        <v>2.52</v>
      </c>
      <c r="R401" s="171" t="str">
        <f t="shared" si="69"/>
        <v>A</v>
      </c>
      <c r="S401" s="174">
        <f t="shared" si="70"/>
        <v>1</v>
      </c>
      <c r="T401" s="174">
        <f t="shared" si="71"/>
        <v>1</v>
      </c>
      <c r="U401" s="174">
        <f t="shared" si="72"/>
        <v>0</v>
      </c>
      <c r="V401" s="178" t="str">
        <f t="shared" si="73"/>
        <v>Bacillus thuringiensis</v>
      </c>
      <c r="W401" s="178" t="str">
        <f t="shared" si="74"/>
        <v>Bacillus thuringiensis</v>
      </c>
      <c r="X401" s="174">
        <f t="shared" si="75"/>
        <v>0</v>
      </c>
      <c r="Y401" s="174">
        <f t="shared" si="76"/>
        <v>0</v>
      </c>
      <c r="Z401" s="174">
        <f t="shared" si="77"/>
        <v>0</v>
      </c>
      <c r="AA401" s="174">
        <f t="shared" si="78"/>
        <v>0</v>
      </c>
    </row>
    <row r="402" spans="4:27" ht="15" customHeight="1" x14ac:dyDescent="0.25">
      <c r="D402" s="176">
        <v>1</v>
      </c>
      <c r="E402" s="169">
        <f t="shared" si="79"/>
        <v>1</v>
      </c>
      <c r="F402" s="26" t="s">
        <v>1166</v>
      </c>
      <c r="G402" s="26" t="s">
        <v>1165</v>
      </c>
      <c r="H402" s="26" t="s">
        <v>112</v>
      </c>
      <c r="I402" s="29">
        <v>42396</v>
      </c>
      <c r="J402" s="26" t="s">
        <v>1027</v>
      </c>
      <c r="K402" s="26" t="s">
        <v>1117</v>
      </c>
      <c r="L402" s="26" t="s">
        <v>1027</v>
      </c>
      <c r="M402" s="26" t="s">
        <v>1117</v>
      </c>
      <c r="N402" s="27">
        <v>2.67</v>
      </c>
      <c r="O402" s="26" t="s">
        <v>1027</v>
      </c>
      <c r="P402" s="26" t="s">
        <v>1117</v>
      </c>
      <c r="Q402" s="27">
        <v>2.64</v>
      </c>
      <c r="R402" s="171" t="str">
        <f t="shared" ref="R402:R464" si="80">IF(OR(AND(N402&gt;=$B$20,Q402&lt;$B$21),AND(L402=O402,M402=P402,N402&gt;=$B$20,Q402&gt;=$B$20),AND(L402=O402,N402&gt;=$B$20,Q402&lt;2,Q402&gt;=$B$21)),"A",IF(OR(AND(N402&lt;$B$20,Q402&lt;$B$21),AND(L402=O402,OR(M402&lt;&gt;P402,M402=P402),N402&gt;=$B$21,Q402&gt;=$B$21)),"B",
IF(AND(L402&lt;&gt;O402,N402&gt;=$B$21,Q402&gt;=$B$21),"C",0)))</f>
        <v>A</v>
      </c>
      <c r="S402" s="174">
        <f t="shared" ref="S402:S464" si="81">1-U402+Z402</f>
        <v>1</v>
      </c>
      <c r="T402" s="174">
        <f t="shared" ref="T402:T464" si="82">IF(AND(L402=J402,M402=K402,N402&gt;=$B$20,R402="A"),1,0)</f>
        <v>1</v>
      </c>
      <c r="U402" s="174">
        <f t="shared" ref="U402:U464" si="83">IF(T402=1,0,1)</f>
        <v>0</v>
      </c>
      <c r="V402" s="178" t="str">
        <f t="shared" ref="V402:V464" si="84">L402&amp;" "&amp;M402</f>
        <v>Bacillus thuringiensis</v>
      </c>
      <c r="W402" s="178" t="str">
        <f t="shared" ref="W402:W464" si="85">O402&amp;" "&amp;P402</f>
        <v>Bacillus thuringiensis</v>
      </c>
      <c r="X402" s="174">
        <f t="shared" ref="X402:X464" si="86">IF(AND(V402=$B$1,N402&gt;=$B$20),1,0)</f>
        <v>0</v>
      </c>
      <c r="Y402" s="174">
        <f t="shared" ref="Y402:Y464" si="87">IF(AND(W402=$B$1,Q402&gt;=$B$20),1,0)</f>
        <v>0</v>
      </c>
      <c r="Z402" s="174">
        <f t="shared" ref="Z402:Z464" si="88">IF(AND(V402=$B$1,N402&gt;=$B$20,R402="A"),1,0)</f>
        <v>0</v>
      </c>
      <c r="AA402" s="174">
        <f t="shared" ref="AA402:AA464" si="89">IF(1-(X402+Y402)&gt;0,0,1)</f>
        <v>0</v>
      </c>
    </row>
    <row r="403" spans="4:27" ht="15" customHeight="1" x14ac:dyDescent="0.25">
      <c r="D403" s="176">
        <v>1</v>
      </c>
      <c r="E403" s="169">
        <f t="shared" si="79"/>
        <v>1</v>
      </c>
      <c r="F403" s="26" t="s">
        <v>1167</v>
      </c>
      <c r="G403" s="26" t="s">
        <v>1168</v>
      </c>
      <c r="H403" s="26" t="s">
        <v>112</v>
      </c>
      <c r="I403" s="29">
        <v>42920</v>
      </c>
      <c r="J403" s="26" t="s">
        <v>1027</v>
      </c>
      <c r="K403" s="26" t="s">
        <v>1117</v>
      </c>
      <c r="L403" s="26" t="s">
        <v>1027</v>
      </c>
      <c r="M403" s="26" t="s">
        <v>1117</v>
      </c>
      <c r="N403" s="27">
        <v>2.5499999999999998</v>
      </c>
      <c r="O403" s="26" t="s">
        <v>1027</v>
      </c>
      <c r="P403" s="26" t="s">
        <v>1117</v>
      </c>
      <c r="Q403" s="27">
        <v>2.5099999999999998</v>
      </c>
      <c r="R403" s="171" t="str">
        <f t="shared" si="80"/>
        <v>A</v>
      </c>
      <c r="S403" s="174">
        <f t="shared" si="81"/>
        <v>1</v>
      </c>
      <c r="T403" s="174">
        <f t="shared" si="82"/>
        <v>1</v>
      </c>
      <c r="U403" s="174">
        <f t="shared" si="83"/>
        <v>0</v>
      </c>
      <c r="V403" s="178" t="str">
        <f t="shared" si="84"/>
        <v>Bacillus thuringiensis</v>
      </c>
      <c r="W403" s="178" t="str">
        <f t="shared" si="85"/>
        <v>Bacillus thuringiensis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1</v>
      </c>
      <c r="E404" s="169">
        <f t="shared" si="79"/>
        <v>1</v>
      </c>
      <c r="F404" s="26" t="s">
        <v>1169</v>
      </c>
      <c r="G404" s="26" t="s">
        <v>1165</v>
      </c>
      <c r="H404" s="26" t="s">
        <v>112</v>
      </c>
      <c r="I404" s="29">
        <v>42396</v>
      </c>
      <c r="J404" s="26" t="s">
        <v>1027</v>
      </c>
      <c r="K404" s="26" t="s">
        <v>1117</v>
      </c>
      <c r="L404" s="26" t="s">
        <v>1027</v>
      </c>
      <c r="M404" s="26" t="s">
        <v>1117</v>
      </c>
      <c r="N404" s="27">
        <v>2.62</v>
      </c>
      <c r="O404" s="26" t="s">
        <v>1027</v>
      </c>
      <c r="P404" s="26" t="s">
        <v>1117</v>
      </c>
      <c r="Q404" s="27">
        <v>2.54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Bacillus thuringiensis</v>
      </c>
      <c r="W404" s="178" t="str">
        <f t="shared" si="85"/>
        <v>Bacillus thuringiensis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1</v>
      </c>
      <c r="E405" s="169">
        <f t="shared" si="79"/>
        <v>1</v>
      </c>
      <c r="F405" s="26" t="s">
        <v>1170</v>
      </c>
      <c r="G405" s="26" t="s">
        <v>1165</v>
      </c>
      <c r="H405" s="26" t="s">
        <v>112</v>
      </c>
      <c r="I405" s="29">
        <v>42396</v>
      </c>
      <c r="J405" s="26" t="s">
        <v>1027</v>
      </c>
      <c r="K405" s="26" t="s">
        <v>1117</v>
      </c>
      <c r="L405" s="26" t="s">
        <v>1027</v>
      </c>
      <c r="M405" s="26" t="s">
        <v>1117</v>
      </c>
      <c r="N405" s="27">
        <v>2.57</v>
      </c>
      <c r="O405" s="26" t="s">
        <v>1027</v>
      </c>
      <c r="P405" s="26" t="s">
        <v>1117</v>
      </c>
      <c r="Q405" s="27">
        <v>2.57</v>
      </c>
      <c r="R405" s="171" t="str">
        <f t="shared" si="80"/>
        <v>A</v>
      </c>
      <c r="S405" s="174">
        <f t="shared" si="81"/>
        <v>1</v>
      </c>
      <c r="T405" s="174">
        <f t="shared" si="82"/>
        <v>1</v>
      </c>
      <c r="U405" s="174">
        <f t="shared" si="83"/>
        <v>0</v>
      </c>
      <c r="V405" s="178" t="str">
        <f t="shared" si="84"/>
        <v>Bacillus thuringiensis</v>
      </c>
      <c r="W405" s="178" t="str">
        <f t="shared" si="85"/>
        <v>Bacillus thuringiensis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1171</v>
      </c>
      <c r="G406" s="26" t="s">
        <v>165</v>
      </c>
      <c r="H406" s="26" t="s">
        <v>757</v>
      </c>
      <c r="I406" s="29">
        <v>42340</v>
      </c>
      <c r="J406" s="26" t="s">
        <v>1027</v>
      </c>
      <c r="K406" s="26" t="s">
        <v>1117</v>
      </c>
      <c r="L406" s="26" t="s">
        <v>1027</v>
      </c>
      <c r="M406" s="26" t="s">
        <v>1117</v>
      </c>
      <c r="N406" s="27">
        <v>2.42</v>
      </c>
      <c r="O406" s="26" t="s">
        <v>1027</v>
      </c>
      <c r="P406" s="26" t="s">
        <v>1125</v>
      </c>
      <c r="Q406" s="27">
        <v>2.25</v>
      </c>
      <c r="R406" s="171" t="str">
        <f t="shared" si="80"/>
        <v>B</v>
      </c>
      <c r="S406" s="174">
        <f t="shared" si="81"/>
        <v>0</v>
      </c>
      <c r="T406" s="174">
        <f t="shared" si="82"/>
        <v>0</v>
      </c>
      <c r="U406" s="174">
        <f t="shared" si="83"/>
        <v>1</v>
      </c>
      <c r="V406" s="178" t="str">
        <f t="shared" si="84"/>
        <v>Bacillus thuringiensis</v>
      </c>
      <c r="W406" s="178" t="str">
        <f t="shared" si="85"/>
        <v>Bacillus proteolyticus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1172</v>
      </c>
      <c r="G407" s="26" t="s">
        <v>1173</v>
      </c>
      <c r="H407" s="26" t="s">
        <v>193</v>
      </c>
      <c r="I407" s="29">
        <v>39028</v>
      </c>
      <c r="J407" s="26" t="s">
        <v>1027</v>
      </c>
      <c r="K407" s="26" t="s">
        <v>1117</v>
      </c>
      <c r="L407" s="26" t="s">
        <v>1027</v>
      </c>
      <c r="M407" s="26" t="s">
        <v>1071</v>
      </c>
      <c r="N407" s="27">
        <v>2.33</v>
      </c>
      <c r="O407" s="26" t="s">
        <v>1027</v>
      </c>
      <c r="P407" s="26" t="s">
        <v>1140</v>
      </c>
      <c r="Q407" s="27">
        <v>2.25</v>
      </c>
      <c r="R407" s="171" t="str">
        <f t="shared" si="80"/>
        <v>B</v>
      </c>
      <c r="S407" s="174">
        <f t="shared" si="81"/>
        <v>0</v>
      </c>
      <c r="T407" s="174">
        <f t="shared" si="82"/>
        <v>0</v>
      </c>
      <c r="U407" s="174">
        <f t="shared" si="83"/>
        <v>1</v>
      </c>
      <c r="V407" s="178" t="str">
        <f t="shared" si="84"/>
        <v>Bacillus cereus</v>
      </c>
      <c r="W407" s="178" t="str">
        <f t="shared" si="85"/>
        <v>Bacillus paranthracis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1</v>
      </c>
      <c r="E408" s="169">
        <f t="shared" si="79"/>
        <v>1</v>
      </c>
      <c r="F408" s="26" t="s">
        <v>1174</v>
      </c>
      <c r="G408" s="26" t="s">
        <v>133</v>
      </c>
      <c r="H408" s="26" t="s">
        <v>110</v>
      </c>
      <c r="I408" s="29">
        <v>41486</v>
      </c>
      <c r="J408" s="26" t="s">
        <v>1027</v>
      </c>
      <c r="K408" s="26" t="s">
        <v>1175</v>
      </c>
      <c r="L408" s="26" t="s">
        <v>1027</v>
      </c>
      <c r="M408" s="26" t="s">
        <v>1175</v>
      </c>
      <c r="N408" s="27">
        <v>2.59</v>
      </c>
      <c r="O408" s="26" t="s">
        <v>1027</v>
      </c>
      <c r="P408" s="26" t="s">
        <v>1176</v>
      </c>
      <c r="Q408" s="27">
        <v>1.49</v>
      </c>
      <c r="R408" s="171" t="str">
        <f t="shared" si="80"/>
        <v>A</v>
      </c>
      <c r="S408" s="174">
        <f t="shared" si="81"/>
        <v>1</v>
      </c>
      <c r="T408" s="174">
        <f t="shared" si="82"/>
        <v>1</v>
      </c>
      <c r="U408" s="174">
        <f t="shared" si="83"/>
        <v>0</v>
      </c>
      <c r="V408" s="178" t="str">
        <f t="shared" si="84"/>
        <v>Bacillus timorensis</v>
      </c>
      <c r="W408" s="178" t="str">
        <f t="shared" si="85"/>
        <v>Bacillus timonensis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0</v>
      </c>
      <c r="E409" s="169">
        <f t="shared" si="79"/>
        <v>0</v>
      </c>
      <c r="F409" s="26" t="s">
        <v>1177</v>
      </c>
      <c r="G409" s="26" t="s">
        <v>165</v>
      </c>
      <c r="H409" s="26" t="s">
        <v>757</v>
      </c>
      <c r="I409" s="29">
        <v>42132</v>
      </c>
      <c r="J409" s="26" t="s">
        <v>1027</v>
      </c>
      <c r="K409" s="26" t="s">
        <v>1053</v>
      </c>
      <c r="L409" s="26" t="s">
        <v>1027</v>
      </c>
      <c r="M409" s="26" t="s">
        <v>269</v>
      </c>
      <c r="N409" s="27">
        <v>2.42</v>
      </c>
      <c r="O409" s="26" t="s">
        <v>1027</v>
      </c>
      <c r="P409" s="26" t="s">
        <v>1053</v>
      </c>
      <c r="Q409" s="27">
        <v>2.4</v>
      </c>
      <c r="R409" s="171" t="str">
        <f t="shared" si="80"/>
        <v>B</v>
      </c>
      <c r="S409" s="174">
        <f t="shared" si="81"/>
        <v>0</v>
      </c>
      <c r="T409" s="174">
        <f t="shared" si="82"/>
        <v>0</v>
      </c>
      <c r="U409" s="174">
        <f t="shared" si="83"/>
        <v>1</v>
      </c>
      <c r="V409" s="178" t="str">
        <f t="shared" si="84"/>
        <v>Bacillus pacificus</v>
      </c>
      <c r="W409" s="178" t="str">
        <f t="shared" si="85"/>
        <v>Bacillus tropicus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0</v>
      </c>
      <c r="E410" s="169">
        <f t="shared" si="79"/>
        <v>0</v>
      </c>
      <c r="F410" s="26" t="s">
        <v>1178</v>
      </c>
      <c r="G410" s="26" t="s">
        <v>176</v>
      </c>
      <c r="H410" s="26" t="s">
        <v>757</v>
      </c>
      <c r="I410" s="29">
        <v>42936</v>
      </c>
      <c r="J410" s="26" t="s">
        <v>1027</v>
      </c>
      <c r="K410" s="26" t="s">
        <v>1179</v>
      </c>
      <c r="L410" s="26" t="s">
        <v>1027</v>
      </c>
      <c r="M410" s="26" t="s">
        <v>1179</v>
      </c>
      <c r="N410" s="27">
        <v>2.37</v>
      </c>
      <c r="O410" s="26" t="s">
        <v>1027</v>
      </c>
      <c r="P410" s="26" t="s">
        <v>1102</v>
      </c>
      <c r="Q410" s="27">
        <v>1.97</v>
      </c>
      <c r="R410" s="171" t="str">
        <f t="shared" si="80"/>
        <v>A</v>
      </c>
      <c r="S410" s="174">
        <f t="shared" si="81"/>
        <v>1</v>
      </c>
      <c r="T410" s="174">
        <f t="shared" si="82"/>
        <v>1</v>
      </c>
      <c r="U410" s="174">
        <f t="shared" si="83"/>
        <v>0</v>
      </c>
      <c r="V410" s="178" t="str">
        <f t="shared" si="84"/>
        <v>Bacillus vallismortis</v>
      </c>
      <c r="W410" s="178" t="str">
        <f t="shared" si="85"/>
        <v>Bacillus inaquosorum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1180</v>
      </c>
      <c r="G411" s="26" t="s">
        <v>165</v>
      </c>
      <c r="H411" s="26" t="s">
        <v>184</v>
      </c>
      <c r="I411" s="29">
        <v>43243</v>
      </c>
      <c r="J411" s="26" t="s">
        <v>1027</v>
      </c>
      <c r="K411" s="26" t="s">
        <v>1181</v>
      </c>
      <c r="L411" s="26" t="s">
        <v>1027</v>
      </c>
      <c r="M411" s="26" t="s">
        <v>1181</v>
      </c>
      <c r="N411" s="27">
        <v>2.75</v>
      </c>
      <c r="O411" s="26" t="s">
        <v>1027</v>
      </c>
      <c r="P411" s="26" t="s">
        <v>1181</v>
      </c>
      <c r="Q411" s="27">
        <v>2.4500000000000002</v>
      </c>
      <c r="R411" s="171" t="str">
        <f t="shared" si="80"/>
        <v>A</v>
      </c>
      <c r="S411" s="174">
        <f t="shared" si="81"/>
        <v>1</v>
      </c>
      <c r="T411" s="174">
        <f t="shared" si="82"/>
        <v>1</v>
      </c>
      <c r="U411" s="174">
        <f t="shared" si="83"/>
        <v>0</v>
      </c>
      <c r="V411" s="178" t="str">
        <f t="shared" si="84"/>
        <v>Bacillus wiedmannii</v>
      </c>
      <c r="W411" s="178" t="str">
        <f t="shared" si="85"/>
        <v>Bacillus wiedmannii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1182</v>
      </c>
      <c r="G412" s="26" t="s">
        <v>187</v>
      </c>
      <c r="H412" s="26" t="s">
        <v>184</v>
      </c>
      <c r="I412" s="29">
        <v>43237</v>
      </c>
      <c r="J412" s="26" t="s">
        <v>1027</v>
      </c>
      <c r="K412" s="26" t="s">
        <v>1181</v>
      </c>
      <c r="L412" s="26" t="s">
        <v>1027</v>
      </c>
      <c r="M412" s="26" t="s">
        <v>1181</v>
      </c>
      <c r="N412" s="27">
        <v>2.65</v>
      </c>
      <c r="O412" s="26" t="s">
        <v>1027</v>
      </c>
      <c r="P412" s="26" t="s">
        <v>1181</v>
      </c>
      <c r="Q412" s="27">
        <v>2.39</v>
      </c>
      <c r="R412" s="171" t="str">
        <f t="shared" si="80"/>
        <v>A</v>
      </c>
      <c r="S412" s="174">
        <f t="shared" si="81"/>
        <v>1</v>
      </c>
      <c r="T412" s="174">
        <f t="shared" si="82"/>
        <v>1</v>
      </c>
      <c r="U412" s="174">
        <f t="shared" si="83"/>
        <v>0</v>
      </c>
      <c r="V412" s="178" t="str">
        <f t="shared" si="84"/>
        <v>Bacillus wiedmannii</v>
      </c>
      <c r="W412" s="178" t="str">
        <f t="shared" si="85"/>
        <v>Bacillus wiedmannii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0</v>
      </c>
      <c r="E413" s="169">
        <f t="shared" si="79"/>
        <v>0</v>
      </c>
      <c r="F413" s="26" t="s">
        <v>1183</v>
      </c>
      <c r="G413" s="26" t="s">
        <v>176</v>
      </c>
      <c r="H413" s="26" t="s">
        <v>1135</v>
      </c>
      <c r="I413" s="29">
        <v>43244</v>
      </c>
      <c r="J413" s="26" t="s">
        <v>1027</v>
      </c>
      <c r="K413" s="26" t="s">
        <v>1184</v>
      </c>
      <c r="L413" s="26" t="s">
        <v>1027</v>
      </c>
      <c r="M413" s="26" t="s">
        <v>1184</v>
      </c>
      <c r="N413" s="27">
        <v>2.79</v>
      </c>
      <c r="O413" s="26" t="s">
        <v>1027</v>
      </c>
      <c r="P413" s="26" t="s">
        <v>1149</v>
      </c>
      <c r="Q413" s="27">
        <v>2.1</v>
      </c>
      <c r="R413" s="171" t="str">
        <f t="shared" si="80"/>
        <v>B</v>
      </c>
      <c r="S413" s="174">
        <f t="shared" si="81"/>
        <v>0</v>
      </c>
      <c r="T413" s="174">
        <f t="shared" si="82"/>
        <v>0</v>
      </c>
      <c r="U413" s="174">
        <f t="shared" si="83"/>
        <v>1</v>
      </c>
      <c r="V413" s="178" t="str">
        <f t="shared" si="84"/>
        <v>Bacillus xiamenensis</v>
      </c>
      <c r="W413" s="178" t="str">
        <f t="shared" si="85"/>
        <v>Bacillus safensis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1185</v>
      </c>
      <c r="G414" s="26" t="s">
        <v>187</v>
      </c>
      <c r="H414" s="26" t="s">
        <v>1135</v>
      </c>
      <c r="I414" s="29">
        <v>42934</v>
      </c>
      <c r="J414" s="26" t="s">
        <v>1027</v>
      </c>
      <c r="K414" s="26" t="s">
        <v>1186</v>
      </c>
      <c r="L414" s="26" t="s">
        <v>1027</v>
      </c>
      <c r="M414" s="26" t="s">
        <v>1186</v>
      </c>
      <c r="N414" s="27">
        <v>2.76</v>
      </c>
      <c r="O414" s="26" t="s">
        <v>1027</v>
      </c>
      <c r="P414" s="26" t="s">
        <v>1056</v>
      </c>
      <c r="Q414" s="27">
        <v>2.0099999999999998</v>
      </c>
      <c r="R414" s="171" t="str">
        <f t="shared" si="80"/>
        <v>B</v>
      </c>
      <c r="S414" s="174">
        <f t="shared" si="81"/>
        <v>0</v>
      </c>
      <c r="T414" s="174">
        <f t="shared" si="82"/>
        <v>0</v>
      </c>
      <c r="U414" s="174">
        <f t="shared" si="83"/>
        <v>1</v>
      </c>
      <c r="V414" s="178" t="str">
        <f t="shared" si="84"/>
        <v>Bacillus zhangzhouensis</v>
      </c>
      <c r="W414" s="178" t="str">
        <f t="shared" si="85"/>
        <v>Bacillus altitudinis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1</v>
      </c>
      <c r="E415" s="169">
        <f t="shared" si="79"/>
        <v>1</v>
      </c>
      <c r="F415" s="26" t="s">
        <v>1187</v>
      </c>
      <c r="G415" s="26" t="s">
        <v>176</v>
      </c>
      <c r="H415" s="26" t="s">
        <v>110</v>
      </c>
      <c r="I415" s="29">
        <v>41661</v>
      </c>
      <c r="J415" s="26" t="s">
        <v>1032</v>
      </c>
      <c r="K415" s="26" t="s">
        <v>1033</v>
      </c>
      <c r="L415" s="26" t="s">
        <v>1032</v>
      </c>
      <c r="M415" s="26" t="s">
        <v>1033</v>
      </c>
      <c r="N415" s="27">
        <v>2.19</v>
      </c>
      <c r="O415" s="26" t="s">
        <v>1032</v>
      </c>
      <c r="P415" s="26" t="s">
        <v>1033</v>
      </c>
      <c r="Q415" s="27">
        <v>2.13</v>
      </c>
      <c r="R415" s="171" t="str">
        <f t="shared" si="80"/>
        <v>A</v>
      </c>
      <c r="S415" s="174">
        <f t="shared" si="81"/>
        <v>1</v>
      </c>
      <c r="T415" s="174">
        <f t="shared" si="82"/>
        <v>1</v>
      </c>
      <c r="U415" s="174">
        <f t="shared" si="83"/>
        <v>0</v>
      </c>
      <c r="V415" s="178" t="str">
        <f t="shared" si="84"/>
        <v>Cytobacillus firmus</v>
      </c>
      <c r="W415" s="178" t="str">
        <f t="shared" si="85"/>
        <v>Cytobacillus firmus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1</v>
      </c>
      <c r="E416" s="169">
        <f t="shared" si="79"/>
        <v>1</v>
      </c>
      <c r="F416" s="26" t="s">
        <v>1188</v>
      </c>
      <c r="G416" s="26" t="s">
        <v>892</v>
      </c>
      <c r="H416" s="26" t="s">
        <v>110</v>
      </c>
      <c r="I416" s="29">
        <v>41661</v>
      </c>
      <c r="J416" s="26" t="s">
        <v>1032</v>
      </c>
      <c r="K416" s="26" t="s">
        <v>1033</v>
      </c>
      <c r="L416" s="26" t="s">
        <v>1032</v>
      </c>
      <c r="M416" s="26" t="s">
        <v>1033</v>
      </c>
      <c r="N416" s="27">
        <v>2.33</v>
      </c>
      <c r="O416" s="26" t="s">
        <v>1032</v>
      </c>
      <c r="P416" s="26" t="s">
        <v>1033</v>
      </c>
      <c r="Q416" s="27">
        <v>2.13</v>
      </c>
      <c r="R416" s="171" t="str">
        <f t="shared" si="80"/>
        <v>A</v>
      </c>
      <c r="S416" s="174">
        <f t="shared" si="81"/>
        <v>1</v>
      </c>
      <c r="T416" s="174">
        <f t="shared" si="82"/>
        <v>1</v>
      </c>
      <c r="U416" s="174">
        <f t="shared" si="83"/>
        <v>0</v>
      </c>
      <c r="V416" s="178" t="str">
        <f t="shared" si="84"/>
        <v>Cytobacillus firmus</v>
      </c>
      <c r="W416" s="178" t="str">
        <f t="shared" si="85"/>
        <v>Cytobacillus firmus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1189</v>
      </c>
      <c r="G417" s="26" t="s">
        <v>176</v>
      </c>
      <c r="H417" s="26" t="s">
        <v>757</v>
      </c>
      <c r="I417" s="29">
        <v>42415</v>
      </c>
      <c r="J417" s="26" t="s">
        <v>1032</v>
      </c>
      <c r="K417" s="26" t="s">
        <v>1190</v>
      </c>
      <c r="L417" s="26" t="s">
        <v>1032</v>
      </c>
      <c r="M417" s="26" t="s">
        <v>1190</v>
      </c>
      <c r="N417" s="27">
        <v>2.65</v>
      </c>
      <c r="O417" s="26" t="s">
        <v>1032</v>
      </c>
      <c r="P417" s="26" t="s">
        <v>1190</v>
      </c>
      <c r="Q417" s="27">
        <v>2.11</v>
      </c>
      <c r="R417" s="171" t="str">
        <f t="shared" si="80"/>
        <v>A</v>
      </c>
      <c r="S417" s="174">
        <f t="shared" si="81"/>
        <v>1</v>
      </c>
      <c r="T417" s="174">
        <f t="shared" si="82"/>
        <v>1</v>
      </c>
      <c r="U417" s="174">
        <f t="shared" si="83"/>
        <v>0</v>
      </c>
      <c r="V417" s="178" t="str">
        <f t="shared" si="84"/>
        <v>Cytobacillus horneckiae</v>
      </c>
      <c r="W417" s="178" t="str">
        <f t="shared" si="85"/>
        <v>Cytobacillus horneckiae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0</v>
      </c>
      <c r="E418" s="169">
        <f t="shared" si="79"/>
        <v>0</v>
      </c>
      <c r="F418" s="26" t="s">
        <v>1191</v>
      </c>
      <c r="G418" s="26" t="s">
        <v>118</v>
      </c>
      <c r="H418" s="26" t="s">
        <v>757</v>
      </c>
      <c r="I418" s="29">
        <v>41744</v>
      </c>
      <c r="J418" s="26" t="s">
        <v>1032</v>
      </c>
      <c r="K418" s="26" t="s">
        <v>1190</v>
      </c>
      <c r="L418" s="26" t="s">
        <v>1032</v>
      </c>
      <c r="M418" s="26" t="s">
        <v>1190</v>
      </c>
      <c r="N418" s="27">
        <v>2.46</v>
      </c>
      <c r="O418" s="26" t="s">
        <v>1032</v>
      </c>
      <c r="P418" s="26" t="s">
        <v>1190</v>
      </c>
      <c r="Q418" s="27">
        <v>2.3199999999999998</v>
      </c>
      <c r="R418" s="171" t="str">
        <f t="shared" si="80"/>
        <v>A</v>
      </c>
      <c r="S418" s="174">
        <f t="shared" si="81"/>
        <v>1</v>
      </c>
      <c r="T418" s="174">
        <f t="shared" si="82"/>
        <v>1</v>
      </c>
      <c r="U418" s="174">
        <f t="shared" si="83"/>
        <v>0</v>
      </c>
      <c r="V418" s="178" t="str">
        <f t="shared" si="84"/>
        <v>Cytobacillus horneckiae</v>
      </c>
      <c r="W418" s="178" t="str">
        <f t="shared" si="85"/>
        <v>Cytobacillus horneckiae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1</v>
      </c>
      <c r="E419" s="169">
        <f t="shared" si="79"/>
        <v>1</v>
      </c>
      <c r="F419" s="26" t="s">
        <v>1192</v>
      </c>
      <c r="G419" s="26" t="s">
        <v>124</v>
      </c>
      <c r="H419" s="26" t="s">
        <v>112</v>
      </c>
      <c r="I419" s="29">
        <v>42396</v>
      </c>
      <c r="J419" s="26" t="s">
        <v>1032</v>
      </c>
      <c r="K419" s="26" t="s">
        <v>1193</v>
      </c>
      <c r="L419" s="26" t="s">
        <v>1032</v>
      </c>
      <c r="M419" s="26" t="s">
        <v>1193</v>
      </c>
      <c r="N419" s="27">
        <v>2.33</v>
      </c>
      <c r="O419" s="26" t="s">
        <v>1032</v>
      </c>
      <c r="P419" s="26" t="s">
        <v>1193</v>
      </c>
      <c r="Q419" s="27">
        <v>1.86</v>
      </c>
      <c r="R419" s="171" t="str">
        <f t="shared" si="80"/>
        <v>A</v>
      </c>
      <c r="S419" s="174">
        <f t="shared" si="81"/>
        <v>1</v>
      </c>
      <c r="T419" s="174">
        <f t="shared" si="82"/>
        <v>1</v>
      </c>
      <c r="U419" s="174">
        <f t="shared" si="83"/>
        <v>0</v>
      </c>
      <c r="V419" s="178" t="str">
        <f t="shared" si="84"/>
        <v>Cytobacillus kochii</v>
      </c>
      <c r="W419" s="178" t="str">
        <f t="shared" si="85"/>
        <v>Cytobacillus kochii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1194</v>
      </c>
      <c r="G420" s="26" t="s">
        <v>165</v>
      </c>
      <c r="H420" s="26" t="s">
        <v>1104</v>
      </c>
      <c r="I420" s="29">
        <v>42054</v>
      </c>
      <c r="J420" s="26" t="s">
        <v>1195</v>
      </c>
      <c r="K420" s="26" t="s">
        <v>1196</v>
      </c>
      <c r="L420" s="26" t="s">
        <v>1195</v>
      </c>
      <c r="M420" s="26" t="s">
        <v>1196</v>
      </c>
      <c r="N420" s="27">
        <v>2.81</v>
      </c>
      <c r="O420" s="26" t="s">
        <v>220</v>
      </c>
      <c r="P420" s="26" t="s">
        <v>843</v>
      </c>
      <c r="Q420" s="27">
        <v>1.37</v>
      </c>
      <c r="R420" s="171" t="str">
        <f t="shared" si="80"/>
        <v>A</v>
      </c>
      <c r="S420" s="174">
        <f t="shared" si="81"/>
        <v>1</v>
      </c>
      <c r="T420" s="174">
        <f t="shared" si="82"/>
        <v>1</v>
      </c>
      <c r="U420" s="174">
        <f t="shared" si="83"/>
        <v>0</v>
      </c>
      <c r="V420" s="178" t="str">
        <f t="shared" si="84"/>
        <v>Domibacillus aminovorans</v>
      </c>
      <c r="W420" s="178" t="str">
        <f t="shared" si="85"/>
        <v>Pseudomonas aeruginosa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1197</v>
      </c>
      <c r="G421" s="26" t="s">
        <v>165</v>
      </c>
      <c r="H421" s="26" t="s">
        <v>1104</v>
      </c>
      <c r="I421" s="29">
        <v>42050</v>
      </c>
      <c r="J421" s="26" t="s">
        <v>1195</v>
      </c>
      <c r="K421" s="26" t="s">
        <v>1196</v>
      </c>
      <c r="L421" s="26" t="s">
        <v>1195</v>
      </c>
      <c r="M421" s="26" t="s">
        <v>1196</v>
      </c>
      <c r="N421" s="27">
        <v>2.63</v>
      </c>
      <c r="O421" s="26" t="s">
        <v>512</v>
      </c>
      <c r="P421" s="26" t="s">
        <v>1198</v>
      </c>
      <c r="Q421" s="27">
        <v>1.46</v>
      </c>
      <c r="R421" s="171" t="str">
        <f t="shared" si="80"/>
        <v>A</v>
      </c>
      <c r="S421" s="174">
        <f t="shared" si="81"/>
        <v>1</v>
      </c>
      <c r="T421" s="174">
        <f t="shared" si="82"/>
        <v>1</v>
      </c>
      <c r="U421" s="174">
        <f t="shared" si="83"/>
        <v>0</v>
      </c>
      <c r="V421" s="178" t="str">
        <f t="shared" si="84"/>
        <v>Domibacillus aminovorans</v>
      </c>
      <c r="W421" s="178" t="str">
        <f t="shared" si="85"/>
        <v>Staphylococcus lugdunensis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1199</v>
      </c>
      <c r="G422" s="26" t="s">
        <v>176</v>
      </c>
      <c r="H422" s="26" t="s">
        <v>757</v>
      </c>
      <c r="I422" s="29">
        <v>42054</v>
      </c>
      <c r="J422" s="26" t="s">
        <v>1200</v>
      </c>
      <c r="K422" s="26" t="s">
        <v>1201</v>
      </c>
      <c r="L422" s="26" t="s">
        <v>1200</v>
      </c>
      <c r="M422" s="26" t="s">
        <v>1201</v>
      </c>
      <c r="N422" s="27">
        <v>2.81</v>
      </c>
      <c r="O422" s="26" t="s">
        <v>1027</v>
      </c>
      <c r="P422" s="26" t="s">
        <v>1201</v>
      </c>
      <c r="Q422" s="27">
        <v>2.35</v>
      </c>
      <c r="R422" s="171" t="str">
        <f t="shared" si="80"/>
        <v>C</v>
      </c>
      <c r="S422" s="174">
        <f t="shared" si="81"/>
        <v>0</v>
      </c>
      <c r="T422" s="174">
        <f t="shared" si="82"/>
        <v>0</v>
      </c>
      <c r="U422" s="174">
        <f t="shared" si="83"/>
        <v>1</v>
      </c>
      <c r="V422" s="178" t="str">
        <f t="shared" si="84"/>
        <v>Evansella clarkii</v>
      </c>
      <c r="W422" s="178" t="str">
        <f t="shared" si="85"/>
        <v>Bacillus clarkii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0</v>
      </c>
      <c r="E423" s="169">
        <f t="shared" si="79"/>
        <v>0</v>
      </c>
      <c r="F423" s="26" t="s">
        <v>1202</v>
      </c>
      <c r="G423" s="26" t="s">
        <v>165</v>
      </c>
      <c r="H423" s="26" t="s">
        <v>757</v>
      </c>
      <c r="I423" s="29">
        <v>42055</v>
      </c>
      <c r="J423" s="26" t="s">
        <v>1200</v>
      </c>
      <c r="K423" s="26" t="s">
        <v>1201</v>
      </c>
      <c r="L423" s="26" t="s">
        <v>1200</v>
      </c>
      <c r="M423" s="26" t="s">
        <v>1201</v>
      </c>
      <c r="N423" s="27">
        <v>2.77</v>
      </c>
      <c r="O423" s="26" t="s">
        <v>1200</v>
      </c>
      <c r="P423" s="26" t="s">
        <v>1201</v>
      </c>
      <c r="Q423" s="27">
        <v>2.29</v>
      </c>
      <c r="R423" s="171" t="str">
        <f t="shared" si="80"/>
        <v>A</v>
      </c>
      <c r="S423" s="174">
        <f t="shared" si="81"/>
        <v>1</v>
      </c>
      <c r="T423" s="174">
        <f t="shared" si="82"/>
        <v>1</v>
      </c>
      <c r="U423" s="174">
        <f t="shared" si="83"/>
        <v>0</v>
      </c>
      <c r="V423" s="178" t="str">
        <f t="shared" si="84"/>
        <v>Evansella clarkii</v>
      </c>
      <c r="W423" s="178" t="str">
        <f t="shared" si="85"/>
        <v>Evansella clarkii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1</v>
      </c>
      <c r="E424" s="169">
        <f t="shared" si="79"/>
        <v>1</v>
      </c>
      <c r="F424" s="26" t="s">
        <v>1203</v>
      </c>
      <c r="G424" s="26" t="s">
        <v>165</v>
      </c>
      <c r="H424" s="26" t="s">
        <v>112</v>
      </c>
      <c r="I424" s="29">
        <v>43999</v>
      </c>
      <c r="J424" s="26" t="s">
        <v>1204</v>
      </c>
      <c r="K424" s="26" t="s">
        <v>1205</v>
      </c>
      <c r="L424" s="26" t="s">
        <v>1204</v>
      </c>
      <c r="M424" s="26" t="s">
        <v>1205</v>
      </c>
      <c r="N424" s="27">
        <v>2.39</v>
      </c>
      <c r="O424" s="26" t="s">
        <v>1204</v>
      </c>
      <c r="P424" s="26" t="s">
        <v>1205</v>
      </c>
      <c r="Q424" s="27">
        <v>2.29</v>
      </c>
      <c r="R424" s="171" t="str">
        <f t="shared" si="80"/>
        <v>A</v>
      </c>
      <c r="S424" s="174">
        <f t="shared" si="81"/>
        <v>1</v>
      </c>
      <c r="T424" s="174">
        <f t="shared" si="82"/>
        <v>1</v>
      </c>
      <c r="U424" s="174">
        <f t="shared" si="83"/>
        <v>0</v>
      </c>
      <c r="V424" s="178" t="str">
        <f t="shared" si="84"/>
        <v>Geobacillus stearothermophilus</v>
      </c>
      <c r="W424" s="178" t="str">
        <f t="shared" si="85"/>
        <v>Geobacillus stearothermophilus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1206</v>
      </c>
      <c r="G425" s="26" t="s">
        <v>176</v>
      </c>
      <c r="H425" s="26" t="s">
        <v>757</v>
      </c>
      <c r="I425" s="29">
        <v>42060</v>
      </c>
      <c r="J425" s="26" t="s">
        <v>1207</v>
      </c>
      <c r="K425" s="26" t="s">
        <v>1049</v>
      </c>
      <c r="L425" s="26" t="s">
        <v>1043</v>
      </c>
      <c r="M425" s="26" t="s">
        <v>1049</v>
      </c>
      <c r="N425" s="27">
        <v>2.39</v>
      </c>
      <c r="O425" s="26" t="s">
        <v>1043</v>
      </c>
      <c r="P425" s="26" t="s">
        <v>1049</v>
      </c>
      <c r="Q425" s="27">
        <v>2.19</v>
      </c>
      <c r="R425" s="171" t="str">
        <f t="shared" si="80"/>
        <v>A</v>
      </c>
      <c r="S425" s="174">
        <f t="shared" si="81"/>
        <v>0</v>
      </c>
      <c r="T425" s="174">
        <f t="shared" si="82"/>
        <v>0</v>
      </c>
      <c r="U425" s="174">
        <f t="shared" si="83"/>
        <v>1</v>
      </c>
      <c r="V425" s="178" t="str">
        <f t="shared" si="84"/>
        <v>Alkalihalobacillus halodurans</v>
      </c>
      <c r="W425" s="178" t="str">
        <f t="shared" si="85"/>
        <v>Alkalihalobacillus halodurans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0</v>
      </c>
      <c r="E426" s="169">
        <f t="shared" si="79"/>
        <v>0</v>
      </c>
      <c r="F426" s="26" t="s">
        <v>1208</v>
      </c>
      <c r="G426" s="26" t="s">
        <v>165</v>
      </c>
      <c r="H426" s="26" t="s">
        <v>757</v>
      </c>
      <c r="I426" s="29">
        <v>42069</v>
      </c>
      <c r="J426" s="26" t="s">
        <v>1207</v>
      </c>
      <c r="K426" s="26" t="s">
        <v>1049</v>
      </c>
      <c r="L426" s="26" t="s">
        <v>1043</v>
      </c>
      <c r="M426" s="26" t="s">
        <v>1049</v>
      </c>
      <c r="N426" s="27">
        <v>2.74</v>
      </c>
      <c r="O426" s="26" t="s">
        <v>1043</v>
      </c>
      <c r="P426" s="26" t="s">
        <v>1048</v>
      </c>
      <c r="Q426" s="27">
        <v>2.37</v>
      </c>
      <c r="R426" s="171" t="str">
        <f t="shared" si="80"/>
        <v>B</v>
      </c>
      <c r="S426" s="174">
        <f t="shared" si="81"/>
        <v>0</v>
      </c>
      <c r="T426" s="174">
        <f t="shared" si="82"/>
        <v>0</v>
      </c>
      <c r="U426" s="174">
        <f t="shared" si="83"/>
        <v>1</v>
      </c>
      <c r="V426" s="178" t="str">
        <f t="shared" si="84"/>
        <v>Alkalihalobacillus halodurans</v>
      </c>
      <c r="W426" s="178" t="str">
        <f t="shared" si="85"/>
        <v>Alkalihalobacillus okuhidensis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1209</v>
      </c>
      <c r="G427" s="26" t="s">
        <v>176</v>
      </c>
      <c r="H427" s="26" t="s">
        <v>757</v>
      </c>
      <c r="I427" s="29">
        <v>42741</v>
      </c>
      <c r="J427" s="26" t="s">
        <v>1210</v>
      </c>
      <c r="K427" s="26" t="s">
        <v>1211</v>
      </c>
      <c r="L427" s="26" t="s">
        <v>1212</v>
      </c>
      <c r="M427" s="26" t="s">
        <v>1211</v>
      </c>
      <c r="N427" s="27">
        <v>2.4500000000000002</v>
      </c>
      <c r="O427" s="26" t="s">
        <v>1212</v>
      </c>
      <c r="P427" s="26" t="s">
        <v>1211</v>
      </c>
      <c r="Q427" s="27">
        <v>2.12</v>
      </c>
      <c r="R427" s="171" t="str">
        <f t="shared" si="80"/>
        <v>A</v>
      </c>
      <c r="S427" s="174">
        <f t="shared" si="81"/>
        <v>0</v>
      </c>
      <c r="T427" s="174">
        <f t="shared" si="82"/>
        <v>0</v>
      </c>
      <c r="U427" s="174">
        <f t="shared" si="83"/>
        <v>1</v>
      </c>
      <c r="V427" s="178" t="str">
        <f t="shared" si="84"/>
        <v>Weizmannia coagulans</v>
      </c>
      <c r="W427" s="178" t="str">
        <f t="shared" si="85"/>
        <v>Weizmannia coagulans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1213</v>
      </c>
      <c r="G428" s="26" t="s">
        <v>190</v>
      </c>
      <c r="H428" s="26" t="s">
        <v>1214</v>
      </c>
      <c r="I428" s="29">
        <v>44806</v>
      </c>
      <c r="J428" s="26" t="s">
        <v>1210</v>
      </c>
      <c r="K428" s="26" t="s">
        <v>1211</v>
      </c>
      <c r="L428" s="26" t="s">
        <v>1212</v>
      </c>
      <c r="M428" s="26" t="s">
        <v>1211</v>
      </c>
      <c r="N428" s="27">
        <v>2.15</v>
      </c>
      <c r="O428" s="26" t="s">
        <v>1212</v>
      </c>
      <c r="P428" s="26" t="s">
        <v>1211</v>
      </c>
      <c r="Q428" s="27">
        <v>2.02</v>
      </c>
      <c r="R428" s="171" t="str">
        <f t="shared" si="80"/>
        <v>A</v>
      </c>
      <c r="S428" s="174">
        <f t="shared" si="81"/>
        <v>0</v>
      </c>
      <c r="T428" s="174">
        <f t="shared" si="82"/>
        <v>0</v>
      </c>
      <c r="U428" s="174">
        <f t="shared" si="83"/>
        <v>1</v>
      </c>
      <c r="V428" s="178" t="str">
        <f t="shared" si="84"/>
        <v>Weizmannia coagulans</v>
      </c>
      <c r="W428" s="178" t="str">
        <f t="shared" si="85"/>
        <v>Weizmannia coagulans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1</v>
      </c>
      <c r="E429" s="169">
        <f t="shared" si="79"/>
        <v>0</v>
      </c>
      <c r="F429" s="26" t="s">
        <v>1215</v>
      </c>
      <c r="G429" s="26" t="s">
        <v>124</v>
      </c>
      <c r="H429" s="26" t="s">
        <v>110</v>
      </c>
      <c r="I429" s="29">
        <v>42207</v>
      </c>
      <c r="J429" s="26" t="s">
        <v>1210</v>
      </c>
      <c r="K429" s="26" t="s">
        <v>1216</v>
      </c>
      <c r="L429" s="26" t="s">
        <v>1027</v>
      </c>
      <c r="M429" s="26" t="s">
        <v>1216</v>
      </c>
      <c r="N429" s="27">
        <v>2.17</v>
      </c>
      <c r="O429" s="26" t="s">
        <v>1027</v>
      </c>
      <c r="P429" s="26" t="s">
        <v>1216</v>
      </c>
      <c r="Q429" s="27">
        <v>2.14</v>
      </c>
      <c r="R429" s="171" t="str">
        <f t="shared" si="80"/>
        <v>A</v>
      </c>
      <c r="S429" s="174">
        <f t="shared" si="81"/>
        <v>0</v>
      </c>
      <c r="T429" s="174">
        <f t="shared" si="82"/>
        <v>0</v>
      </c>
      <c r="U429" s="174">
        <f t="shared" si="83"/>
        <v>1</v>
      </c>
      <c r="V429" s="178" t="str">
        <f t="shared" si="84"/>
        <v>Bacillus sporothermodurans</v>
      </c>
      <c r="W429" s="178" t="str">
        <f t="shared" si="85"/>
        <v>Bacillus sporothermodurans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0</v>
      </c>
      <c r="E430" s="169">
        <f t="shared" si="79"/>
        <v>0</v>
      </c>
      <c r="F430" s="26" t="s">
        <v>1217</v>
      </c>
      <c r="G430" s="26" t="s">
        <v>176</v>
      </c>
      <c r="H430" s="26" t="s">
        <v>757</v>
      </c>
      <c r="I430" s="29">
        <v>42069</v>
      </c>
      <c r="J430" s="26" t="s">
        <v>1210</v>
      </c>
      <c r="K430" s="26" t="s">
        <v>1216</v>
      </c>
      <c r="L430" s="26" t="s">
        <v>1210</v>
      </c>
      <c r="M430" s="26" t="s">
        <v>1216</v>
      </c>
      <c r="N430" s="27">
        <v>2.79</v>
      </c>
      <c r="O430" s="26" t="s">
        <v>1210</v>
      </c>
      <c r="P430" s="26" t="s">
        <v>1216</v>
      </c>
      <c r="Q430" s="27">
        <v>2.35</v>
      </c>
      <c r="R430" s="171" t="str">
        <f t="shared" si="80"/>
        <v>A</v>
      </c>
      <c r="S430" s="174">
        <f t="shared" si="81"/>
        <v>1</v>
      </c>
      <c r="T430" s="174">
        <f t="shared" si="82"/>
        <v>1</v>
      </c>
      <c r="U430" s="174">
        <f t="shared" si="83"/>
        <v>0</v>
      </c>
      <c r="V430" s="178" t="str">
        <f t="shared" si="84"/>
        <v>Heyndrickxia sporothermodurans</v>
      </c>
      <c r="W430" s="178" t="str">
        <f t="shared" si="85"/>
        <v>Heyndrickxia sporothermodurans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1218</v>
      </c>
      <c r="G431" s="26" t="s">
        <v>165</v>
      </c>
      <c r="H431" s="26" t="s">
        <v>757</v>
      </c>
      <c r="I431" s="29">
        <v>42755</v>
      </c>
      <c r="J431" s="26" t="s">
        <v>1219</v>
      </c>
      <c r="K431" s="26" t="s">
        <v>1220</v>
      </c>
      <c r="L431" s="26" t="s">
        <v>1219</v>
      </c>
      <c r="M431" s="26" t="s">
        <v>1220</v>
      </c>
      <c r="N431" s="27">
        <v>2.4300000000000002</v>
      </c>
      <c r="O431" s="26" t="s">
        <v>1219</v>
      </c>
      <c r="P431" s="26" t="s">
        <v>1220</v>
      </c>
      <c r="Q431" s="27">
        <v>2.33</v>
      </c>
      <c r="R431" s="171" t="str">
        <f t="shared" si="80"/>
        <v>A</v>
      </c>
      <c r="S431" s="174">
        <f t="shared" si="81"/>
        <v>1</v>
      </c>
      <c r="T431" s="174">
        <f t="shared" si="82"/>
        <v>1</v>
      </c>
      <c r="U431" s="174">
        <f t="shared" si="83"/>
        <v>0</v>
      </c>
      <c r="V431" s="178" t="str">
        <f t="shared" si="84"/>
        <v>Lederbergia lenta</v>
      </c>
      <c r="W431" s="178" t="str">
        <f t="shared" si="85"/>
        <v>Lederbergia lenta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1</v>
      </c>
      <c r="E432" s="169">
        <f t="shared" si="79"/>
        <v>1</v>
      </c>
      <c r="F432" s="26" t="s">
        <v>1221</v>
      </c>
      <c r="G432" s="26" t="s">
        <v>176</v>
      </c>
      <c r="H432" s="26" t="s">
        <v>110</v>
      </c>
      <c r="I432" s="29">
        <v>41661</v>
      </c>
      <c r="J432" s="26" t="s">
        <v>1219</v>
      </c>
      <c r="K432" s="26" t="s">
        <v>1220</v>
      </c>
      <c r="L432" s="26" t="s">
        <v>1219</v>
      </c>
      <c r="M432" s="26" t="s">
        <v>1220</v>
      </c>
      <c r="N432" s="27">
        <v>2.2200000000000002</v>
      </c>
      <c r="O432" s="26" t="s">
        <v>1219</v>
      </c>
      <c r="P432" s="26" t="s">
        <v>1220</v>
      </c>
      <c r="Q432" s="27">
        <v>2.08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Lederbergia lenta</v>
      </c>
      <c r="W432" s="178" t="str">
        <f t="shared" si="85"/>
        <v>Lederbergia lenta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0</v>
      </c>
      <c r="E433" s="169">
        <f t="shared" si="79"/>
        <v>0</v>
      </c>
      <c r="F433" s="26" t="s">
        <v>1222</v>
      </c>
      <c r="G433" s="26" t="s">
        <v>176</v>
      </c>
      <c r="H433" s="26" t="s">
        <v>699</v>
      </c>
      <c r="I433" s="29">
        <v>44574</v>
      </c>
      <c r="J433" s="26" t="s">
        <v>1223</v>
      </c>
      <c r="K433" s="26" t="s">
        <v>1224</v>
      </c>
      <c r="L433" s="26" t="s">
        <v>1223</v>
      </c>
      <c r="M433" s="26" t="s">
        <v>1224</v>
      </c>
      <c r="N433" s="27">
        <v>2.76</v>
      </c>
      <c r="O433" s="26" t="s">
        <v>1223</v>
      </c>
      <c r="P433" s="26" t="s">
        <v>1224</v>
      </c>
      <c r="Q433" s="27">
        <v>2.29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Neobacillus bataviensis</v>
      </c>
      <c r="W433" s="178" t="str">
        <f t="shared" si="85"/>
        <v>Neobacillus bataviensis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0</v>
      </c>
      <c r="E434" s="169">
        <f t="shared" si="79"/>
        <v>0</v>
      </c>
      <c r="F434" s="26" t="s">
        <v>1225</v>
      </c>
      <c r="G434" s="26" t="s">
        <v>176</v>
      </c>
      <c r="H434" s="26" t="s">
        <v>757</v>
      </c>
      <c r="I434" s="29">
        <v>42755</v>
      </c>
      <c r="J434" s="26" t="s">
        <v>1223</v>
      </c>
      <c r="K434" s="26" t="s">
        <v>1226</v>
      </c>
      <c r="L434" s="26" t="s">
        <v>1223</v>
      </c>
      <c r="M434" s="26" t="s">
        <v>1226</v>
      </c>
      <c r="N434" s="27">
        <v>2.74</v>
      </c>
      <c r="O434" s="26" t="s">
        <v>1223</v>
      </c>
      <c r="P434" s="26" t="s">
        <v>1224</v>
      </c>
      <c r="Q434" s="27">
        <v>2.02</v>
      </c>
      <c r="R434" s="171" t="str">
        <f t="shared" si="80"/>
        <v>B</v>
      </c>
      <c r="S434" s="174">
        <f t="shared" si="81"/>
        <v>0</v>
      </c>
      <c r="T434" s="174">
        <f t="shared" si="82"/>
        <v>0</v>
      </c>
      <c r="U434" s="174">
        <f t="shared" si="83"/>
        <v>1</v>
      </c>
      <c r="V434" s="178" t="str">
        <f t="shared" si="84"/>
        <v>Neobacillus cucumis</v>
      </c>
      <c r="W434" s="178" t="str">
        <f t="shared" si="85"/>
        <v>Neobacillus bataviensis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0</v>
      </c>
      <c r="E435" s="169">
        <f t="shared" si="79"/>
        <v>0</v>
      </c>
      <c r="F435" s="26" t="s">
        <v>1227</v>
      </c>
      <c r="G435" s="26" t="s">
        <v>165</v>
      </c>
      <c r="H435" s="26" t="s">
        <v>1228</v>
      </c>
      <c r="I435" s="29">
        <v>39146</v>
      </c>
      <c r="J435" s="26" t="s">
        <v>1036</v>
      </c>
      <c r="K435" s="26" t="s">
        <v>1037</v>
      </c>
      <c r="L435" s="26" t="s">
        <v>1036</v>
      </c>
      <c r="M435" s="26" t="s">
        <v>1037</v>
      </c>
      <c r="N435" s="27">
        <v>1.9</v>
      </c>
      <c r="O435" s="26" t="s">
        <v>1036</v>
      </c>
      <c r="P435" s="26" t="s">
        <v>1037</v>
      </c>
      <c r="Q435" s="27">
        <v>1.65</v>
      </c>
      <c r="R435" s="171" t="str">
        <f t="shared" si="80"/>
        <v>B</v>
      </c>
      <c r="S435" s="174">
        <f t="shared" si="81"/>
        <v>0</v>
      </c>
      <c r="T435" s="174">
        <f t="shared" si="82"/>
        <v>0</v>
      </c>
      <c r="U435" s="174">
        <f t="shared" si="83"/>
        <v>1</v>
      </c>
      <c r="V435" s="178" t="str">
        <f t="shared" si="84"/>
        <v>Niallia circulans</v>
      </c>
      <c r="W435" s="178" t="str">
        <f t="shared" si="85"/>
        <v>Niallia circulans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1</v>
      </c>
      <c r="E436" s="169">
        <f t="shared" si="79"/>
        <v>0</v>
      </c>
      <c r="F436" s="26" t="s">
        <v>1229</v>
      </c>
      <c r="G436" s="26" t="s">
        <v>124</v>
      </c>
      <c r="H436" s="26" t="s">
        <v>112</v>
      </c>
      <c r="I436" s="29">
        <v>42270</v>
      </c>
      <c r="J436" s="26" t="s">
        <v>1036</v>
      </c>
      <c r="K436" s="26" t="s">
        <v>1230</v>
      </c>
      <c r="L436" s="26" t="s">
        <v>1036</v>
      </c>
      <c r="M436" s="26" t="s">
        <v>1230</v>
      </c>
      <c r="N436" s="27">
        <v>2.34</v>
      </c>
      <c r="O436" s="26" t="s">
        <v>1036</v>
      </c>
      <c r="P436" s="26" t="s">
        <v>1231</v>
      </c>
      <c r="Q436" s="27">
        <v>2.04</v>
      </c>
      <c r="R436" s="171" t="str">
        <f t="shared" si="80"/>
        <v>B</v>
      </c>
      <c r="S436" s="174">
        <f t="shared" si="81"/>
        <v>0</v>
      </c>
      <c r="T436" s="174">
        <f t="shared" si="82"/>
        <v>0</v>
      </c>
      <c r="U436" s="174">
        <f t="shared" si="83"/>
        <v>1</v>
      </c>
      <c r="V436" s="178" t="str">
        <f t="shared" si="84"/>
        <v>Niallia nealsonii</v>
      </c>
      <c r="W436" s="178" t="str">
        <f t="shared" si="85"/>
        <v>Niallia taxi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0</v>
      </c>
      <c r="E437" s="169">
        <f t="shared" si="79"/>
        <v>0</v>
      </c>
      <c r="F437" s="26" t="s">
        <v>1232</v>
      </c>
      <c r="G437" s="26" t="s">
        <v>176</v>
      </c>
      <c r="H437" s="26" t="s">
        <v>757</v>
      </c>
      <c r="I437" s="29">
        <v>42073</v>
      </c>
      <c r="J437" s="26" t="s">
        <v>1062</v>
      </c>
      <c r="K437" s="26" t="s">
        <v>1233</v>
      </c>
      <c r="L437" s="26" t="s">
        <v>1062</v>
      </c>
      <c r="M437" s="26" t="s">
        <v>1233</v>
      </c>
      <c r="N437" s="27">
        <v>2.38</v>
      </c>
      <c r="O437" s="26" t="s">
        <v>1062</v>
      </c>
      <c r="P437" s="26" t="s">
        <v>1234</v>
      </c>
      <c r="Q437" s="27">
        <v>2.09</v>
      </c>
      <c r="R437" s="171" t="str">
        <f t="shared" si="80"/>
        <v>B</v>
      </c>
      <c r="S437" s="174">
        <f t="shared" si="81"/>
        <v>0</v>
      </c>
      <c r="T437" s="174">
        <f t="shared" si="82"/>
        <v>0</v>
      </c>
      <c r="U437" s="174">
        <f t="shared" si="83"/>
        <v>1</v>
      </c>
      <c r="V437" s="178" t="str">
        <f t="shared" si="84"/>
        <v>Peribacillus muralis</v>
      </c>
      <c r="W437" s="178" t="str">
        <f t="shared" si="85"/>
        <v>Peribacillus simplex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0</v>
      </c>
      <c r="E438" s="169">
        <f t="shared" si="79"/>
        <v>0</v>
      </c>
      <c r="F438" s="26" t="s">
        <v>1235</v>
      </c>
      <c r="G438" s="26" t="s">
        <v>176</v>
      </c>
      <c r="H438" s="26" t="s">
        <v>757</v>
      </c>
      <c r="I438" s="29">
        <v>42418</v>
      </c>
      <c r="J438" s="26" t="s">
        <v>1062</v>
      </c>
      <c r="K438" s="26" t="s">
        <v>1063</v>
      </c>
      <c r="L438" s="26" t="s">
        <v>1062</v>
      </c>
      <c r="M438" s="26" t="s">
        <v>1063</v>
      </c>
      <c r="N438" s="27">
        <v>2.21</v>
      </c>
      <c r="O438" s="26" t="s">
        <v>512</v>
      </c>
      <c r="P438" s="26" t="s">
        <v>1236</v>
      </c>
      <c r="Q438" s="27">
        <v>1.44</v>
      </c>
      <c r="R438" s="171" t="str">
        <f t="shared" si="80"/>
        <v>A</v>
      </c>
      <c r="S438" s="174">
        <f t="shared" si="81"/>
        <v>1</v>
      </c>
      <c r="T438" s="174">
        <f t="shared" si="82"/>
        <v>1</v>
      </c>
      <c r="U438" s="174">
        <f t="shared" si="83"/>
        <v>0</v>
      </c>
      <c r="V438" s="178" t="str">
        <f t="shared" si="84"/>
        <v>Peribacillus psychrosaccharolyticus</v>
      </c>
      <c r="W438" s="178" t="str">
        <f t="shared" si="85"/>
        <v>Staphylococcus simiae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1237</v>
      </c>
      <c r="G439" s="26" t="s">
        <v>124</v>
      </c>
      <c r="H439" s="26" t="s">
        <v>114</v>
      </c>
      <c r="I439" s="29">
        <v>42732</v>
      </c>
      <c r="J439" s="26" t="s">
        <v>1062</v>
      </c>
      <c r="K439" s="26" t="s">
        <v>1234</v>
      </c>
      <c r="L439" s="26" t="s">
        <v>1062</v>
      </c>
      <c r="M439" s="26" t="s">
        <v>1234</v>
      </c>
      <c r="N439" s="27">
        <v>2.08</v>
      </c>
      <c r="O439" s="26" t="s">
        <v>1062</v>
      </c>
      <c r="P439" s="26" t="s">
        <v>1234</v>
      </c>
      <c r="Q439" s="27">
        <v>1.74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Peribacillus simplex</v>
      </c>
      <c r="W439" s="178" t="str">
        <f t="shared" si="85"/>
        <v>Peribacillus simplex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0</v>
      </c>
      <c r="E440" s="169">
        <f t="shared" si="79"/>
        <v>0</v>
      </c>
      <c r="F440" s="26" t="s">
        <v>1238</v>
      </c>
      <c r="G440" s="26" t="s">
        <v>756</v>
      </c>
      <c r="H440" s="26" t="s">
        <v>757</v>
      </c>
      <c r="I440" s="29">
        <v>42616</v>
      </c>
      <c r="J440" s="26" t="s">
        <v>1062</v>
      </c>
      <c r="K440" s="26" t="s">
        <v>1234</v>
      </c>
      <c r="L440" s="26" t="s">
        <v>1062</v>
      </c>
      <c r="M440" s="26" t="s">
        <v>1234</v>
      </c>
      <c r="N440" s="27">
        <v>2.57</v>
      </c>
      <c r="O440" s="26" t="s">
        <v>1062</v>
      </c>
      <c r="P440" s="26" t="s">
        <v>1234</v>
      </c>
      <c r="Q440" s="27">
        <v>1.89</v>
      </c>
      <c r="R440" s="171" t="str">
        <f t="shared" si="80"/>
        <v>A</v>
      </c>
      <c r="S440" s="174">
        <f t="shared" si="81"/>
        <v>1</v>
      </c>
      <c r="T440" s="174">
        <f t="shared" si="82"/>
        <v>1</v>
      </c>
      <c r="U440" s="174">
        <f t="shared" si="83"/>
        <v>0</v>
      </c>
      <c r="V440" s="178" t="str">
        <f t="shared" si="84"/>
        <v>Peribacillus simplex</v>
      </c>
      <c r="W440" s="178" t="str">
        <f t="shared" si="85"/>
        <v>Peribacillus simplex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0</v>
      </c>
      <c r="E441" s="169">
        <f t="shared" si="79"/>
        <v>0</v>
      </c>
      <c r="F441" s="26" t="s">
        <v>1239</v>
      </c>
      <c r="G441" s="26" t="s">
        <v>1240</v>
      </c>
      <c r="H441" s="26" t="s">
        <v>1241</v>
      </c>
      <c r="I441" s="29">
        <v>42719</v>
      </c>
      <c r="J441" s="26" t="s">
        <v>1062</v>
      </c>
      <c r="K441" s="26" t="s">
        <v>1234</v>
      </c>
      <c r="L441" s="26" t="s">
        <v>1062</v>
      </c>
      <c r="M441" s="26" t="s">
        <v>1234</v>
      </c>
      <c r="N441" s="27">
        <v>2.68</v>
      </c>
      <c r="O441" s="26" t="s">
        <v>1062</v>
      </c>
      <c r="P441" s="26" t="s">
        <v>1234</v>
      </c>
      <c r="Q441" s="27">
        <v>2.19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Peribacillus simplex</v>
      </c>
      <c r="W441" s="178" t="str">
        <f t="shared" si="85"/>
        <v>Peribacillus simplex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0</v>
      </c>
      <c r="E442" s="169">
        <f t="shared" si="79"/>
        <v>0</v>
      </c>
      <c r="F442" s="26" t="s">
        <v>1242</v>
      </c>
      <c r="G442" s="26" t="s">
        <v>176</v>
      </c>
      <c r="H442" s="26" t="s">
        <v>757</v>
      </c>
      <c r="I442" s="29">
        <v>42418</v>
      </c>
      <c r="J442" s="26" t="s">
        <v>1243</v>
      </c>
      <c r="K442" s="26" t="s">
        <v>1244</v>
      </c>
      <c r="L442" s="26" t="s">
        <v>1243</v>
      </c>
      <c r="M442" s="26" t="s">
        <v>1244</v>
      </c>
      <c r="N442" s="27">
        <v>2.54</v>
      </c>
      <c r="O442" s="26" t="s">
        <v>1243</v>
      </c>
      <c r="P442" s="26" t="s">
        <v>1244</v>
      </c>
      <c r="Q442" s="27">
        <v>2.17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Priestia flexa</v>
      </c>
      <c r="W442" s="178" t="str">
        <f t="shared" si="85"/>
        <v>Priestia flexa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0</v>
      </c>
      <c r="E443" s="169">
        <f t="shared" si="79"/>
        <v>0</v>
      </c>
      <c r="F443" s="26" t="s">
        <v>1245</v>
      </c>
      <c r="G443" s="26" t="s">
        <v>165</v>
      </c>
      <c r="H443" s="26" t="s">
        <v>757</v>
      </c>
      <c r="I443" s="29">
        <v>42741</v>
      </c>
      <c r="J443" s="26" t="s">
        <v>1243</v>
      </c>
      <c r="K443" s="26" t="s">
        <v>1244</v>
      </c>
      <c r="L443" s="26" t="s">
        <v>1243</v>
      </c>
      <c r="M443" s="26" t="s">
        <v>1246</v>
      </c>
      <c r="N443" s="27">
        <v>2.0099999999999998</v>
      </c>
      <c r="O443" s="26" t="s">
        <v>1243</v>
      </c>
      <c r="P443" s="26" t="s">
        <v>1246</v>
      </c>
      <c r="Q443" s="27">
        <v>1.95</v>
      </c>
      <c r="R443" s="171" t="str">
        <f t="shared" si="80"/>
        <v>A</v>
      </c>
      <c r="S443" s="174">
        <f t="shared" si="81"/>
        <v>0</v>
      </c>
      <c r="T443" s="174">
        <f t="shared" si="82"/>
        <v>0</v>
      </c>
      <c r="U443" s="174">
        <f t="shared" si="83"/>
        <v>1</v>
      </c>
      <c r="V443" s="178" t="str">
        <f t="shared" si="84"/>
        <v>Priestia megaterium</v>
      </c>
      <c r="W443" s="178" t="str">
        <f t="shared" si="85"/>
        <v>Priestia megaterium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0</v>
      </c>
      <c r="E444" s="169">
        <f t="shared" si="79"/>
        <v>0</v>
      </c>
      <c r="F444" s="26" t="s">
        <v>1247</v>
      </c>
      <c r="G444" s="26" t="s">
        <v>118</v>
      </c>
      <c r="H444" s="26" t="s">
        <v>757</v>
      </c>
      <c r="I444" s="29">
        <v>42089</v>
      </c>
      <c r="J444" s="26" t="s">
        <v>1243</v>
      </c>
      <c r="K444" s="26" t="s">
        <v>1246</v>
      </c>
      <c r="L444" s="26" t="s">
        <v>1243</v>
      </c>
      <c r="M444" s="26" t="s">
        <v>1246</v>
      </c>
      <c r="N444" s="27">
        <v>1.94</v>
      </c>
      <c r="O444" s="26" t="s">
        <v>1243</v>
      </c>
      <c r="P444" s="26" t="s">
        <v>1246</v>
      </c>
      <c r="Q444" s="27">
        <v>1.92</v>
      </c>
      <c r="R444" s="171" t="str">
        <f t="shared" si="80"/>
        <v>B</v>
      </c>
      <c r="S444" s="174">
        <f t="shared" si="81"/>
        <v>0</v>
      </c>
      <c r="T444" s="174">
        <f t="shared" si="82"/>
        <v>0</v>
      </c>
      <c r="U444" s="174">
        <f t="shared" si="83"/>
        <v>1</v>
      </c>
      <c r="V444" s="178" t="str">
        <f t="shared" si="84"/>
        <v>Priestia megaterium</v>
      </c>
      <c r="W444" s="178" t="str">
        <f t="shared" si="85"/>
        <v>Priestia megaterium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1248</v>
      </c>
      <c r="G445" s="26" t="s">
        <v>1108</v>
      </c>
      <c r="H445" s="26" t="s">
        <v>110</v>
      </c>
      <c r="I445" s="29">
        <v>42207</v>
      </c>
      <c r="J445" s="26" t="s">
        <v>1243</v>
      </c>
      <c r="K445" s="26" t="s">
        <v>1246</v>
      </c>
      <c r="L445" s="26" t="s">
        <v>1243</v>
      </c>
      <c r="M445" s="26" t="s">
        <v>1246</v>
      </c>
      <c r="N445" s="27">
        <v>2.06</v>
      </c>
      <c r="O445" s="26" t="s">
        <v>1243</v>
      </c>
      <c r="P445" s="26" t="s">
        <v>1246</v>
      </c>
      <c r="Q445" s="27">
        <v>2.06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Priestia megaterium</v>
      </c>
      <c r="W445" s="178" t="str">
        <f t="shared" si="85"/>
        <v>Priestia megaterium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0</v>
      </c>
      <c r="E446" s="169">
        <f t="shared" si="79"/>
        <v>0</v>
      </c>
      <c r="F446" s="26" t="s">
        <v>1249</v>
      </c>
      <c r="G446" s="26" t="s">
        <v>176</v>
      </c>
      <c r="H446" s="26" t="s">
        <v>757</v>
      </c>
      <c r="I446" s="29">
        <v>42093</v>
      </c>
      <c r="J446" s="26" t="s">
        <v>1250</v>
      </c>
      <c r="K446" s="26" t="s">
        <v>1251</v>
      </c>
      <c r="L446" s="26" t="s">
        <v>1252</v>
      </c>
      <c r="M446" s="26" t="s">
        <v>1253</v>
      </c>
      <c r="N446" s="27">
        <v>2.0499999999999998</v>
      </c>
      <c r="O446" s="26" t="s">
        <v>1254</v>
      </c>
      <c r="P446" s="26" t="s">
        <v>1255</v>
      </c>
      <c r="Q446" s="27">
        <v>1.35</v>
      </c>
      <c r="R446" s="171" t="str">
        <f t="shared" si="80"/>
        <v>A</v>
      </c>
      <c r="S446" s="174">
        <f t="shared" si="81"/>
        <v>0</v>
      </c>
      <c r="T446" s="174">
        <f t="shared" si="82"/>
        <v>0</v>
      </c>
      <c r="U446" s="174">
        <f t="shared" si="83"/>
        <v>1</v>
      </c>
      <c r="V446" s="178" t="str">
        <f t="shared" si="84"/>
        <v>Salibacterium salarium</v>
      </c>
      <c r="W446" s="178" t="str">
        <f t="shared" si="85"/>
        <v>Aeromonas salmonicida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0</v>
      </c>
      <c r="E447" s="169">
        <f t="shared" si="79"/>
        <v>0</v>
      </c>
      <c r="F447" s="26" t="s">
        <v>1256</v>
      </c>
      <c r="G447" s="26" t="s">
        <v>165</v>
      </c>
      <c r="H447" s="26" t="s">
        <v>757</v>
      </c>
      <c r="I447" s="29">
        <v>42055</v>
      </c>
      <c r="J447" s="26" t="s">
        <v>1257</v>
      </c>
      <c r="K447" s="26" t="s">
        <v>1258</v>
      </c>
      <c r="L447" s="26" t="s">
        <v>1257</v>
      </c>
      <c r="M447" s="26" t="s">
        <v>1258</v>
      </c>
      <c r="N447" s="27">
        <v>2.21</v>
      </c>
      <c r="O447" s="26" t="s">
        <v>1257</v>
      </c>
      <c r="P447" s="26" t="s">
        <v>1258</v>
      </c>
      <c r="Q447" s="27">
        <v>2.13</v>
      </c>
      <c r="R447" s="171" t="str">
        <f t="shared" si="80"/>
        <v>A</v>
      </c>
      <c r="S447" s="174">
        <f t="shared" si="81"/>
        <v>1</v>
      </c>
      <c r="T447" s="174">
        <f t="shared" si="82"/>
        <v>1</v>
      </c>
      <c r="U447" s="174">
        <f t="shared" si="83"/>
        <v>0</v>
      </c>
      <c r="V447" s="178" t="str">
        <f t="shared" si="84"/>
        <v>Sutcliffiella cohnii</v>
      </c>
      <c r="W447" s="178" t="str">
        <f t="shared" si="85"/>
        <v>Sutcliffiella cohnii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0</v>
      </c>
      <c r="E448" s="169">
        <f t="shared" ref="E448:E509" si="90">D448*S448</f>
        <v>0</v>
      </c>
      <c r="F448" s="26" t="s">
        <v>1259</v>
      </c>
      <c r="G448" s="26" t="s">
        <v>165</v>
      </c>
      <c r="H448" s="26" t="s">
        <v>757</v>
      </c>
      <c r="I448" s="29">
        <v>42060</v>
      </c>
      <c r="J448" s="26" t="s">
        <v>1257</v>
      </c>
      <c r="K448" s="26" t="s">
        <v>1258</v>
      </c>
      <c r="L448" s="26" t="s">
        <v>1257</v>
      </c>
      <c r="M448" s="26" t="s">
        <v>1258</v>
      </c>
      <c r="N448" s="27">
        <v>2.8</v>
      </c>
      <c r="O448" s="26" t="s">
        <v>1257</v>
      </c>
      <c r="P448" s="26" t="s">
        <v>1258</v>
      </c>
      <c r="Q448" s="27">
        <v>2.0299999999999998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Sutcliffiella cohnii</v>
      </c>
      <c r="W448" s="178" t="str">
        <f t="shared" si="85"/>
        <v>Sutcliffiella cohnii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90"/>
        <v>1</v>
      </c>
      <c r="F449" s="26" t="s">
        <v>1260</v>
      </c>
      <c r="G449" s="26" t="s">
        <v>124</v>
      </c>
      <c r="H449" s="26" t="s">
        <v>112</v>
      </c>
      <c r="I449" s="29">
        <v>41668</v>
      </c>
      <c r="J449" s="26" t="s">
        <v>1261</v>
      </c>
      <c r="K449" s="26" t="s">
        <v>1262</v>
      </c>
      <c r="L449" s="26" t="s">
        <v>1261</v>
      </c>
      <c r="M449" s="26" t="s">
        <v>1262</v>
      </c>
      <c r="N449" s="27">
        <v>2.4</v>
      </c>
      <c r="O449" s="26" t="s">
        <v>1263</v>
      </c>
      <c r="P449" s="26" t="s">
        <v>1264</v>
      </c>
      <c r="Q449" s="27">
        <v>1.45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Terribacillus saccharophilus</v>
      </c>
      <c r="W449" s="178" t="str">
        <f t="shared" si="85"/>
        <v>Lodderomyces elongisporus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1</v>
      </c>
      <c r="E450" s="169">
        <f t="shared" si="90"/>
        <v>1</v>
      </c>
      <c r="F450" s="26" t="s">
        <v>1265</v>
      </c>
      <c r="G450" s="26" t="s">
        <v>124</v>
      </c>
      <c r="H450" s="26" t="s">
        <v>110</v>
      </c>
      <c r="I450" s="29">
        <v>41668</v>
      </c>
      <c r="J450" s="26" t="s">
        <v>1039</v>
      </c>
      <c r="K450" s="26" t="s">
        <v>1266</v>
      </c>
      <c r="L450" s="26" t="s">
        <v>1039</v>
      </c>
      <c r="M450" s="26" t="s">
        <v>1266</v>
      </c>
      <c r="N450" s="27">
        <v>2.02</v>
      </c>
      <c r="O450" s="26" t="s">
        <v>1039</v>
      </c>
      <c r="P450" s="26" t="s">
        <v>1266</v>
      </c>
      <c r="Q450" s="27">
        <v>1.99</v>
      </c>
      <c r="R450" s="171" t="str">
        <f t="shared" si="80"/>
        <v>A</v>
      </c>
      <c r="S450" s="174">
        <f t="shared" si="81"/>
        <v>1</v>
      </c>
      <c r="T450" s="174">
        <f t="shared" si="82"/>
        <v>1</v>
      </c>
      <c r="U450" s="174">
        <f t="shared" si="83"/>
        <v>0</v>
      </c>
      <c r="V450" s="178" t="str">
        <f t="shared" si="84"/>
        <v>Virgibacillus proomii</v>
      </c>
      <c r="W450" s="178" t="str">
        <f t="shared" si="85"/>
        <v>Virgibacillus proomii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si="90"/>
        <v>1</v>
      </c>
      <c r="F451" s="26" t="s">
        <v>1267</v>
      </c>
      <c r="G451" s="26" t="s">
        <v>124</v>
      </c>
      <c r="H451" s="26" t="s">
        <v>112</v>
      </c>
      <c r="I451" s="29">
        <v>41751</v>
      </c>
      <c r="J451" s="26" t="s">
        <v>1039</v>
      </c>
      <c r="K451" s="26" t="s">
        <v>1266</v>
      </c>
      <c r="L451" s="26" t="s">
        <v>1039</v>
      </c>
      <c r="M451" s="26" t="s">
        <v>1266</v>
      </c>
      <c r="N451" s="27">
        <v>2.2000000000000002</v>
      </c>
      <c r="O451" s="26" t="s">
        <v>1039</v>
      </c>
      <c r="P451" s="26" t="s">
        <v>1266</v>
      </c>
      <c r="Q451" s="27">
        <v>1.83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Virgibacillus proomii</v>
      </c>
      <c r="W451" s="178" t="str">
        <f t="shared" si="85"/>
        <v>Virgibacillus proomii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1</v>
      </c>
      <c r="F452" s="26" t="s">
        <v>1268</v>
      </c>
      <c r="G452" s="26" t="s">
        <v>133</v>
      </c>
      <c r="H452" s="26" t="s">
        <v>110</v>
      </c>
      <c r="I452" s="29">
        <v>41621</v>
      </c>
      <c r="J452" s="26" t="s">
        <v>1212</v>
      </c>
      <c r="K452" s="26" t="s">
        <v>1269</v>
      </c>
      <c r="L452" s="26" t="s">
        <v>1212</v>
      </c>
      <c r="M452" s="26" t="s">
        <v>1269</v>
      </c>
      <c r="N452" s="27">
        <v>2.4</v>
      </c>
      <c r="O452" s="26" t="s">
        <v>1212</v>
      </c>
      <c r="P452" s="26" t="s">
        <v>1269</v>
      </c>
      <c r="Q452" s="27">
        <v>2.19</v>
      </c>
      <c r="R452" s="171" t="str">
        <f t="shared" si="80"/>
        <v>A</v>
      </c>
      <c r="S452" s="174">
        <f t="shared" si="81"/>
        <v>1</v>
      </c>
      <c r="T452" s="174">
        <f t="shared" si="82"/>
        <v>1</v>
      </c>
      <c r="U452" s="174">
        <f t="shared" si="83"/>
        <v>0</v>
      </c>
      <c r="V452" s="178" t="str">
        <f t="shared" si="84"/>
        <v>Weizmannia ginsengihumi</v>
      </c>
      <c r="W452" s="178" t="str">
        <f t="shared" si="85"/>
        <v>Weizmannia ginsengihumi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1</v>
      </c>
      <c r="F453" s="26" t="s">
        <v>1270</v>
      </c>
      <c r="G453" s="26" t="s">
        <v>133</v>
      </c>
      <c r="H453" s="26" t="s">
        <v>110</v>
      </c>
      <c r="I453" s="29">
        <v>41233</v>
      </c>
      <c r="J453" s="26" t="s">
        <v>1271</v>
      </c>
      <c r="K453" s="26" t="s">
        <v>1272</v>
      </c>
      <c r="L453" s="26" t="s">
        <v>1271</v>
      </c>
      <c r="M453" s="26" t="s">
        <v>1272</v>
      </c>
      <c r="N453" s="27">
        <v>2.48</v>
      </c>
      <c r="O453" s="26" t="s">
        <v>1271</v>
      </c>
      <c r="P453" s="26" t="s">
        <v>1272</v>
      </c>
      <c r="Q453" s="27">
        <v>2.4700000000000002</v>
      </c>
      <c r="R453" s="171" t="str">
        <f t="shared" si="80"/>
        <v>A</v>
      </c>
      <c r="S453" s="174">
        <f t="shared" si="81"/>
        <v>1</v>
      </c>
      <c r="T453" s="174">
        <f t="shared" si="82"/>
        <v>1</v>
      </c>
      <c r="U453" s="174">
        <f t="shared" si="83"/>
        <v>0</v>
      </c>
      <c r="V453" s="178" t="str">
        <f t="shared" si="84"/>
        <v>Kurthia gibsonii</v>
      </c>
      <c r="W453" s="178" t="str">
        <f t="shared" si="85"/>
        <v>Kurthia gibsonii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1</v>
      </c>
      <c r="E454" s="169">
        <f t="shared" si="90"/>
        <v>1</v>
      </c>
      <c r="F454" s="26" t="s">
        <v>1273</v>
      </c>
      <c r="G454" s="26" t="s">
        <v>133</v>
      </c>
      <c r="H454" s="26" t="s">
        <v>110</v>
      </c>
      <c r="I454" s="29">
        <v>41233</v>
      </c>
      <c r="J454" s="26" t="s">
        <v>1271</v>
      </c>
      <c r="K454" s="26" t="s">
        <v>1272</v>
      </c>
      <c r="L454" s="26" t="s">
        <v>1271</v>
      </c>
      <c r="M454" s="26" t="s">
        <v>1272</v>
      </c>
      <c r="N454" s="27">
        <v>2.34</v>
      </c>
      <c r="O454" s="26" t="s">
        <v>1271</v>
      </c>
      <c r="P454" s="26" t="s">
        <v>1272</v>
      </c>
      <c r="Q454" s="27">
        <v>2.29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Kurthia gibsonii</v>
      </c>
      <c r="W454" s="178" t="str">
        <f t="shared" si="85"/>
        <v>Kurthia gibsonii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1</v>
      </c>
      <c r="E455" s="169">
        <f t="shared" si="90"/>
        <v>1</v>
      </c>
      <c r="F455" s="26" t="s">
        <v>1274</v>
      </c>
      <c r="G455" s="26" t="s">
        <v>133</v>
      </c>
      <c r="H455" s="26" t="s">
        <v>112</v>
      </c>
      <c r="I455" s="29">
        <v>41206</v>
      </c>
      <c r="J455" s="26" t="s">
        <v>1271</v>
      </c>
      <c r="K455" s="26" t="s">
        <v>1275</v>
      </c>
      <c r="L455" s="26" t="s">
        <v>1271</v>
      </c>
      <c r="M455" s="26" t="s">
        <v>1275</v>
      </c>
      <c r="N455" s="27">
        <v>2.31</v>
      </c>
      <c r="O455" s="26" t="s">
        <v>1271</v>
      </c>
      <c r="P455" s="26" t="s">
        <v>1275</v>
      </c>
      <c r="Q455" s="27">
        <v>1.66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Kurthia zopfii</v>
      </c>
      <c r="W455" s="178" t="str">
        <f t="shared" si="85"/>
        <v>Kurthia zopfii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0</v>
      </c>
      <c r="E456" s="169">
        <f t="shared" si="90"/>
        <v>0</v>
      </c>
      <c r="F456" s="26" t="s">
        <v>1276</v>
      </c>
      <c r="G456" s="26" t="s">
        <v>176</v>
      </c>
      <c r="H456" s="26" t="s">
        <v>1277</v>
      </c>
      <c r="I456" s="29">
        <v>44503</v>
      </c>
      <c r="J456" s="26" t="s">
        <v>1278</v>
      </c>
      <c r="K456" s="26" t="s">
        <v>1279</v>
      </c>
      <c r="L456" s="26" t="s">
        <v>1278</v>
      </c>
      <c r="M456" s="26" t="s">
        <v>1279</v>
      </c>
      <c r="N456" s="27">
        <v>2.4500000000000002</v>
      </c>
      <c r="O456" s="26" t="s">
        <v>1280</v>
      </c>
      <c r="P456" s="26" t="s">
        <v>1281</v>
      </c>
      <c r="Q456" s="27">
        <v>1.64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Lysinibacillus endophyticus</v>
      </c>
      <c r="W456" s="178" t="str">
        <f t="shared" si="85"/>
        <v>Enterococcus faecium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1282</v>
      </c>
      <c r="G457" s="26" t="s">
        <v>124</v>
      </c>
      <c r="H457" s="26" t="s">
        <v>110</v>
      </c>
      <c r="I457" s="29">
        <v>42207</v>
      </c>
      <c r="J457" s="26" t="s">
        <v>1278</v>
      </c>
      <c r="K457" s="26" t="s">
        <v>1283</v>
      </c>
      <c r="L457" s="26" t="s">
        <v>1278</v>
      </c>
      <c r="M457" s="26" t="s">
        <v>1283</v>
      </c>
      <c r="N457" s="27">
        <v>2.34</v>
      </c>
      <c r="O457" s="26" t="s">
        <v>1278</v>
      </c>
      <c r="P457" s="26" t="s">
        <v>1283</v>
      </c>
      <c r="Q457" s="27">
        <v>2.23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Lysinibacillus fusiformis</v>
      </c>
      <c r="W457" s="178" t="str">
        <f t="shared" si="85"/>
        <v>Lysinibacillus fusiformis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1</v>
      </c>
      <c r="E458" s="169">
        <f t="shared" si="90"/>
        <v>0</v>
      </c>
      <c r="F458" s="26" t="s">
        <v>1284</v>
      </c>
      <c r="G458" s="26" t="s">
        <v>124</v>
      </c>
      <c r="H458" s="26" t="s">
        <v>114</v>
      </c>
      <c r="I458" s="29">
        <v>43565</v>
      </c>
      <c r="J458" s="26" t="s">
        <v>1278</v>
      </c>
      <c r="K458" s="26" t="s">
        <v>1283</v>
      </c>
      <c r="L458" s="26" t="s">
        <v>1278</v>
      </c>
      <c r="M458" s="26" t="s">
        <v>1283</v>
      </c>
      <c r="N458" s="27">
        <v>2.44</v>
      </c>
      <c r="O458" s="26" t="s">
        <v>1278</v>
      </c>
      <c r="P458" s="26" t="s">
        <v>1285</v>
      </c>
      <c r="Q458" s="27">
        <v>2.36</v>
      </c>
      <c r="R458" s="171" t="str">
        <f t="shared" si="80"/>
        <v>B</v>
      </c>
      <c r="S458" s="174">
        <f t="shared" si="81"/>
        <v>0</v>
      </c>
      <c r="T458" s="174">
        <f t="shared" si="82"/>
        <v>0</v>
      </c>
      <c r="U458" s="174">
        <f t="shared" si="83"/>
        <v>1</v>
      </c>
      <c r="V458" s="178" t="str">
        <f t="shared" si="84"/>
        <v>Lysinibacillus fusiformis</v>
      </c>
      <c r="W458" s="178" t="str">
        <f t="shared" si="85"/>
        <v>Lysinibacillus sphaericus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0</v>
      </c>
      <c r="F459" s="26" t="s">
        <v>1286</v>
      </c>
      <c r="G459" s="26" t="s">
        <v>124</v>
      </c>
      <c r="H459" s="26" t="s">
        <v>114</v>
      </c>
      <c r="I459" s="29">
        <v>43882</v>
      </c>
      <c r="J459" s="26" t="s">
        <v>1278</v>
      </c>
      <c r="K459" s="26" t="s">
        <v>1287</v>
      </c>
      <c r="L459" s="26" t="s">
        <v>1278</v>
      </c>
      <c r="M459" s="26" t="s">
        <v>1287</v>
      </c>
      <c r="N459" s="27">
        <v>2.64</v>
      </c>
      <c r="O459" s="26" t="s">
        <v>1278</v>
      </c>
      <c r="P459" s="26" t="s">
        <v>1288</v>
      </c>
      <c r="Q459" s="27">
        <v>2.23</v>
      </c>
      <c r="R459" s="171" t="str">
        <f t="shared" si="80"/>
        <v>B</v>
      </c>
      <c r="S459" s="174">
        <f t="shared" si="81"/>
        <v>0</v>
      </c>
      <c r="T459" s="174">
        <f t="shared" si="82"/>
        <v>0</v>
      </c>
      <c r="U459" s="174">
        <f t="shared" si="83"/>
        <v>1</v>
      </c>
      <c r="V459" s="178" t="str">
        <f t="shared" si="84"/>
        <v>Lysinibacillus macroides</v>
      </c>
      <c r="W459" s="178" t="str">
        <f t="shared" si="85"/>
        <v>Lysinibacillus xylanilyticus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0</v>
      </c>
      <c r="E460" s="169">
        <f t="shared" si="90"/>
        <v>0</v>
      </c>
      <c r="F460" s="26" t="s">
        <v>1289</v>
      </c>
      <c r="G460" s="26" t="s">
        <v>176</v>
      </c>
      <c r="H460" s="26" t="s">
        <v>1290</v>
      </c>
      <c r="I460" s="29">
        <v>44503</v>
      </c>
      <c r="J460" s="26" t="s">
        <v>1278</v>
      </c>
      <c r="K460" s="26" t="s">
        <v>1287</v>
      </c>
      <c r="L460" s="26" t="s">
        <v>1278</v>
      </c>
      <c r="M460" s="26" t="s">
        <v>1287</v>
      </c>
      <c r="N460" s="27">
        <v>2.67</v>
      </c>
      <c r="O460" s="26" t="s">
        <v>1278</v>
      </c>
      <c r="P460" s="26" t="s">
        <v>1287</v>
      </c>
      <c r="Q460" s="27">
        <v>1.8</v>
      </c>
      <c r="R460" s="171" t="str">
        <f t="shared" si="80"/>
        <v>A</v>
      </c>
      <c r="S460" s="174">
        <f t="shared" si="81"/>
        <v>1</v>
      </c>
      <c r="T460" s="174">
        <f t="shared" si="82"/>
        <v>1</v>
      </c>
      <c r="U460" s="174">
        <f t="shared" si="83"/>
        <v>0</v>
      </c>
      <c r="V460" s="178" t="str">
        <f t="shared" si="84"/>
        <v>Lysinibacillus macroides</v>
      </c>
      <c r="W460" s="178" t="str">
        <f t="shared" si="85"/>
        <v>Lysinibacillus macroides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0</v>
      </c>
      <c r="E461" s="169">
        <f t="shared" si="90"/>
        <v>0</v>
      </c>
      <c r="F461" s="26" t="s">
        <v>1291</v>
      </c>
      <c r="G461" s="26" t="s">
        <v>176</v>
      </c>
      <c r="H461" s="26" t="s">
        <v>1290</v>
      </c>
      <c r="I461" s="29">
        <v>44515</v>
      </c>
      <c r="J461" s="26" t="s">
        <v>1278</v>
      </c>
      <c r="K461" s="26" t="s">
        <v>1292</v>
      </c>
      <c r="L461" s="26" t="s">
        <v>1278</v>
      </c>
      <c r="M461" s="26" t="s">
        <v>1292</v>
      </c>
      <c r="N461" s="27">
        <v>2.2999999999999998</v>
      </c>
      <c r="O461" s="26" t="s">
        <v>1278</v>
      </c>
      <c r="P461" s="26" t="s">
        <v>1293</v>
      </c>
      <c r="Q461" s="27">
        <v>1.98</v>
      </c>
      <c r="R461" s="171" t="str">
        <f t="shared" si="80"/>
        <v>A</v>
      </c>
      <c r="S461" s="174">
        <f t="shared" si="81"/>
        <v>1</v>
      </c>
      <c r="T461" s="174">
        <f t="shared" si="82"/>
        <v>1</v>
      </c>
      <c r="U461" s="174">
        <f t="shared" si="83"/>
        <v>0</v>
      </c>
      <c r="V461" s="178" t="str">
        <f t="shared" si="84"/>
        <v>Lysinibacillus pakistanensis</v>
      </c>
      <c r="W461" s="178" t="str">
        <f t="shared" si="85"/>
        <v>Lysinibacillus sp[2]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1</v>
      </c>
      <c r="F462" s="26" t="s">
        <v>1294</v>
      </c>
      <c r="G462" s="26" t="s">
        <v>124</v>
      </c>
      <c r="H462" s="26" t="s">
        <v>112</v>
      </c>
      <c r="I462" s="29">
        <v>42207</v>
      </c>
      <c r="J462" s="26" t="s">
        <v>1278</v>
      </c>
      <c r="K462" s="26" t="s">
        <v>1285</v>
      </c>
      <c r="L462" s="26" t="s">
        <v>1278</v>
      </c>
      <c r="M462" s="26" t="s">
        <v>1285</v>
      </c>
      <c r="N462" s="27">
        <v>2.34</v>
      </c>
      <c r="O462" s="26" t="s">
        <v>1278</v>
      </c>
      <c r="P462" s="26" t="s">
        <v>1285</v>
      </c>
      <c r="Q462" s="27">
        <v>2.31</v>
      </c>
      <c r="R462" s="171" t="str">
        <f t="shared" si="80"/>
        <v>A</v>
      </c>
      <c r="S462" s="174">
        <f t="shared" si="81"/>
        <v>1</v>
      </c>
      <c r="T462" s="174">
        <f t="shared" si="82"/>
        <v>1</v>
      </c>
      <c r="U462" s="174">
        <f t="shared" si="83"/>
        <v>0</v>
      </c>
      <c r="V462" s="178" t="str">
        <f t="shared" si="84"/>
        <v>Lysinibacillus sphaericus</v>
      </c>
      <c r="W462" s="178" t="str">
        <f t="shared" si="85"/>
        <v>Lysinibacillus sphaericus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1</v>
      </c>
      <c r="F463" s="26" t="s">
        <v>1295</v>
      </c>
      <c r="G463" s="26" t="s">
        <v>165</v>
      </c>
      <c r="H463" s="26" t="s">
        <v>110</v>
      </c>
      <c r="I463" s="29">
        <v>41661</v>
      </c>
      <c r="J463" s="26" t="s">
        <v>1278</v>
      </c>
      <c r="K463" s="26" t="s">
        <v>1285</v>
      </c>
      <c r="L463" s="26" t="s">
        <v>1278</v>
      </c>
      <c r="M463" s="26" t="s">
        <v>1285</v>
      </c>
      <c r="N463" s="27">
        <v>2.11</v>
      </c>
      <c r="O463" s="26" t="s">
        <v>1278</v>
      </c>
      <c r="P463" s="26" t="s">
        <v>1285</v>
      </c>
      <c r="Q463" s="27">
        <v>1.96</v>
      </c>
      <c r="R463" s="171" t="str">
        <f t="shared" si="80"/>
        <v>A</v>
      </c>
      <c r="S463" s="174">
        <f t="shared" si="81"/>
        <v>1</v>
      </c>
      <c r="T463" s="174">
        <f t="shared" si="82"/>
        <v>1</v>
      </c>
      <c r="U463" s="174">
        <f t="shared" si="83"/>
        <v>0</v>
      </c>
      <c r="V463" s="178" t="str">
        <f t="shared" si="84"/>
        <v>Lysinibacillus sphaericus</v>
      </c>
      <c r="W463" s="178" t="str">
        <f t="shared" si="85"/>
        <v>Lysinibacillus sphaericus</v>
      </c>
      <c r="X463" s="174">
        <f t="shared" si="86"/>
        <v>0</v>
      </c>
      <c r="Y463" s="174">
        <f t="shared" si="87"/>
        <v>0</v>
      </c>
      <c r="Z463" s="174">
        <f t="shared" si="88"/>
        <v>0</v>
      </c>
      <c r="AA463" s="174">
        <f t="shared" si="89"/>
        <v>0</v>
      </c>
    </row>
    <row r="464" spans="4:27" ht="15" customHeight="1" x14ac:dyDescent="0.25">
      <c r="D464" s="176">
        <v>0</v>
      </c>
      <c r="E464" s="169">
        <f t="shared" si="90"/>
        <v>0</v>
      </c>
      <c r="F464" s="26" t="s">
        <v>1296</v>
      </c>
      <c r="G464" s="26" t="s">
        <v>176</v>
      </c>
      <c r="H464" s="26" t="s">
        <v>1290</v>
      </c>
      <c r="I464" s="29">
        <v>44515</v>
      </c>
      <c r="J464" s="26" t="s">
        <v>1278</v>
      </c>
      <c r="K464" s="26" t="s">
        <v>1288</v>
      </c>
      <c r="L464" s="26" t="s">
        <v>1278</v>
      </c>
      <c r="M464" s="26" t="s">
        <v>1288</v>
      </c>
      <c r="N464" s="27">
        <v>2.74</v>
      </c>
      <c r="O464" s="26" t="s">
        <v>1278</v>
      </c>
      <c r="P464" s="26" t="s">
        <v>1288</v>
      </c>
      <c r="Q464" s="27">
        <v>1.69</v>
      </c>
      <c r="R464" s="171" t="str">
        <f t="shared" si="80"/>
        <v>A</v>
      </c>
      <c r="S464" s="174">
        <f t="shared" si="81"/>
        <v>1</v>
      </c>
      <c r="T464" s="174">
        <f t="shared" si="82"/>
        <v>1</v>
      </c>
      <c r="U464" s="174">
        <f t="shared" si="83"/>
        <v>0</v>
      </c>
      <c r="V464" s="178" t="str">
        <f t="shared" si="84"/>
        <v>Lysinibacillus xylanilyticus</v>
      </c>
      <c r="W464" s="178" t="str">
        <f t="shared" si="85"/>
        <v>Lysinibacillus xylanilyticus</v>
      </c>
      <c r="X464" s="174">
        <f t="shared" si="86"/>
        <v>0</v>
      </c>
      <c r="Y464" s="174">
        <f t="shared" si="87"/>
        <v>0</v>
      </c>
      <c r="Z464" s="174">
        <f t="shared" si="88"/>
        <v>0</v>
      </c>
      <c r="AA464" s="174">
        <f t="shared" si="89"/>
        <v>0</v>
      </c>
    </row>
    <row r="465" spans="4:27" ht="15" customHeight="1" x14ac:dyDescent="0.25">
      <c r="D465" s="176">
        <v>1</v>
      </c>
      <c r="E465" s="169">
        <f t="shared" si="90"/>
        <v>0</v>
      </c>
      <c r="F465" s="26" t="s">
        <v>1297</v>
      </c>
      <c r="G465" s="26" t="s">
        <v>133</v>
      </c>
      <c r="H465" s="26" t="s">
        <v>112</v>
      </c>
      <c r="I465" s="29">
        <v>44021</v>
      </c>
      <c r="J465" s="26" t="s">
        <v>1298</v>
      </c>
      <c r="K465" s="26" t="s">
        <v>1299</v>
      </c>
      <c r="L465" s="26" t="s">
        <v>1298</v>
      </c>
      <c r="M465" s="26" t="s">
        <v>1299</v>
      </c>
      <c r="N465" s="27">
        <v>2.5299999999999998</v>
      </c>
      <c r="O465" s="26" t="s">
        <v>1278</v>
      </c>
      <c r="P465" s="26" t="s">
        <v>1299</v>
      </c>
      <c r="Q465" s="27">
        <v>2.0099999999999998</v>
      </c>
      <c r="R465" s="171" t="str">
        <f t="shared" ref="R465:R526" si="91">IF(OR(AND(N465&gt;=$B$20,Q465&lt;$B$21),AND(L465=O465,M465=P465,N465&gt;=$B$20,Q465&gt;=$B$20),AND(L465=O465,N465&gt;=$B$20,Q465&lt;2,Q465&gt;=$B$21)),"A",IF(OR(AND(N465&lt;$B$20,Q465&lt;$B$21),AND(L465=O465,OR(M465&lt;&gt;P465,M465=P465),N465&gt;=$B$21,Q465&gt;=$B$21)),"B",
IF(AND(L465&lt;&gt;O465,N465&gt;=$B$21,Q465&gt;=$B$21),"C",0)))</f>
        <v>C</v>
      </c>
      <c r="S465" s="174">
        <f t="shared" ref="S465:S526" si="92">1-U465+Z465</f>
        <v>0</v>
      </c>
      <c r="T465" s="174">
        <f t="shared" ref="T465:T526" si="93">IF(AND(L465=J465,M465=K465,N465&gt;=$B$20,R465="A"),1,0)</f>
        <v>0</v>
      </c>
      <c r="U465" s="174">
        <f t="shared" ref="U465:U526" si="94">IF(T465=1,0,1)</f>
        <v>1</v>
      </c>
      <c r="V465" s="178" t="str">
        <f t="shared" ref="V465:V526" si="95">L465&amp;" "&amp;M465</f>
        <v>Metalysinibacillus saudimassiliensis</v>
      </c>
      <c r="W465" s="178" t="str">
        <f t="shared" ref="W465:W526" si="96">O465&amp;" "&amp;P465</f>
        <v>Lysinibacillus saudimassiliensis</v>
      </c>
      <c r="X465" s="174">
        <f t="shared" ref="X465:X526" si="97">IF(AND(V465=$B$1,N465&gt;=$B$20),1,0)</f>
        <v>0</v>
      </c>
      <c r="Y465" s="174">
        <f t="shared" ref="Y465:Y526" si="98">IF(AND(W465=$B$1,Q465&gt;=$B$20),1,0)</f>
        <v>0</v>
      </c>
      <c r="Z465" s="174">
        <f t="shared" ref="Z465:Z526" si="99">IF(AND(V465=$B$1,N465&gt;=$B$20,R465="A"),1,0)</f>
        <v>0</v>
      </c>
      <c r="AA465" s="174">
        <f t="shared" ref="AA465:AA526" si="100">IF(1-(X465+Y465)&gt;0,0,1)</f>
        <v>0</v>
      </c>
    </row>
    <row r="466" spans="4:27" ht="15" customHeight="1" x14ac:dyDescent="0.25">
      <c r="D466" s="176">
        <v>1</v>
      </c>
      <c r="E466" s="169">
        <f t="shared" si="90"/>
        <v>1</v>
      </c>
      <c r="F466" s="26" t="s">
        <v>1300</v>
      </c>
      <c r="G466" s="26" t="s">
        <v>124</v>
      </c>
      <c r="H466" s="26" t="s">
        <v>112</v>
      </c>
      <c r="I466" s="29">
        <v>41704</v>
      </c>
      <c r="J466" s="26" t="s">
        <v>1301</v>
      </c>
      <c r="K466" s="26" t="s">
        <v>1302</v>
      </c>
      <c r="L466" s="26" t="s">
        <v>1301</v>
      </c>
      <c r="M466" s="26" t="s">
        <v>1302</v>
      </c>
      <c r="N466" s="27">
        <v>2.2000000000000002</v>
      </c>
      <c r="O466" s="26" t="s">
        <v>1303</v>
      </c>
      <c r="P466" s="26" t="s">
        <v>1304</v>
      </c>
      <c r="Q466" s="27">
        <v>1.47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Solibacillus odysseyi</v>
      </c>
      <c r="W466" s="178" t="str">
        <f t="shared" si="96"/>
        <v>Ureibacillus sinduriensis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1</v>
      </c>
      <c r="E467" s="169">
        <f t="shared" si="90"/>
        <v>0</v>
      </c>
      <c r="F467" s="26" t="s">
        <v>1305</v>
      </c>
      <c r="G467" s="26" t="s">
        <v>124</v>
      </c>
      <c r="H467" s="26" t="s">
        <v>114</v>
      </c>
      <c r="I467" s="29">
        <v>44075</v>
      </c>
      <c r="J467" s="26" t="s">
        <v>1306</v>
      </c>
      <c r="K467" s="26" t="s">
        <v>1307</v>
      </c>
      <c r="L467" s="26" t="s">
        <v>1306</v>
      </c>
      <c r="M467" s="26" t="s">
        <v>1307</v>
      </c>
      <c r="N467" s="27">
        <v>2.63</v>
      </c>
      <c r="O467" s="26" t="s">
        <v>1306</v>
      </c>
      <c r="P467" s="26" t="s">
        <v>1308</v>
      </c>
      <c r="Q467" s="27">
        <v>2.1</v>
      </c>
      <c r="R467" s="171" t="str">
        <f t="shared" si="91"/>
        <v>B</v>
      </c>
      <c r="S467" s="174">
        <f t="shared" si="92"/>
        <v>0</v>
      </c>
      <c r="T467" s="174">
        <f t="shared" si="93"/>
        <v>0</v>
      </c>
      <c r="U467" s="174">
        <f t="shared" si="94"/>
        <v>1</v>
      </c>
      <c r="V467" s="178" t="str">
        <f t="shared" si="95"/>
        <v>Exiguobacterium acetylicum</v>
      </c>
      <c r="W467" s="178" t="str">
        <f t="shared" si="96"/>
        <v>Exiguobacterium enclense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1</v>
      </c>
      <c r="E468" s="169">
        <f t="shared" si="90"/>
        <v>0</v>
      </c>
      <c r="F468" s="26" t="s">
        <v>1309</v>
      </c>
      <c r="G468" s="26" t="s">
        <v>124</v>
      </c>
      <c r="H468" s="26" t="s">
        <v>114</v>
      </c>
      <c r="I468" s="29">
        <v>43004</v>
      </c>
      <c r="J468" s="26" t="s">
        <v>1306</v>
      </c>
      <c r="K468" s="26" t="s">
        <v>1308</v>
      </c>
      <c r="L468" s="26" t="s">
        <v>1306</v>
      </c>
      <c r="M468" s="26" t="s">
        <v>1308</v>
      </c>
      <c r="N468" s="27">
        <v>2.19</v>
      </c>
      <c r="O468" s="26" t="s">
        <v>1306</v>
      </c>
      <c r="P468" s="26" t="s">
        <v>1307</v>
      </c>
      <c r="Q468" s="27">
        <v>2.0299999999999998</v>
      </c>
      <c r="R468" s="171" t="str">
        <f t="shared" si="91"/>
        <v>B</v>
      </c>
      <c r="S468" s="174">
        <f t="shared" si="92"/>
        <v>0</v>
      </c>
      <c r="T468" s="174">
        <f t="shared" si="93"/>
        <v>0</v>
      </c>
      <c r="U468" s="174">
        <f t="shared" si="94"/>
        <v>1</v>
      </c>
      <c r="V468" s="178" t="str">
        <f t="shared" si="95"/>
        <v>Exiguobacterium enclense</v>
      </c>
      <c r="W468" s="178" t="str">
        <f t="shared" si="96"/>
        <v>Exiguobacterium acetylicum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1</v>
      </c>
      <c r="E469" s="169">
        <f t="shared" si="90"/>
        <v>0</v>
      </c>
      <c r="F469" s="26" t="s">
        <v>1310</v>
      </c>
      <c r="G469" s="26" t="s">
        <v>124</v>
      </c>
      <c r="H469" s="26" t="s">
        <v>110</v>
      </c>
      <c r="I469" s="29">
        <v>41408</v>
      </c>
      <c r="J469" s="26" t="s">
        <v>1306</v>
      </c>
      <c r="K469" s="26" t="s">
        <v>1311</v>
      </c>
      <c r="L469" s="26" t="s">
        <v>1306</v>
      </c>
      <c r="M469" s="26" t="s">
        <v>1311</v>
      </c>
      <c r="N469" s="27">
        <v>2.44</v>
      </c>
      <c r="O469" s="26" t="s">
        <v>1306</v>
      </c>
      <c r="P469" s="26" t="s">
        <v>1312</v>
      </c>
      <c r="Q469" s="27">
        <v>2.41</v>
      </c>
      <c r="R469" s="171" t="str">
        <f t="shared" si="91"/>
        <v>B</v>
      </c>
      <c r="S469" s="174">
        <f t="shared" si="92"/>
        <v>0</v>
      </c>
      <c r="T469" s="174">
        <f t="shared" si="93"/>
        <v>0</v>
      </c>
      <c r="U469" s="174">
        <f t="shared" si="94"/>
        <v>1</v>
      </c>
      <c r="V469" s="178" t="str">
        <f t="shared" si="95"/>
        <v>Exiguobacterium profundum</v>
      </c>
      <c r="W469" s="178" t="str">
        <f t="shared" si="96"/>
        <v>Exiguobacterium sp[3]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0</v>
      </c>
      <c r="E470" s="169">
        <f t="shared" si="90"/>
        <v>0</v>
      </c>
      <c r="F470" s="26" t="s">
        <v>1313</v>
      </c>
      <c r="G470" s="26" t="e">
        <v>#N/A</v>
      </c>
      <c r="H470" s="26" t="s">
        <v>162</v>
      </c>
      <c r="I470" s="29" t="s">
        <v>1314</v>
      </c>
      <c r="J470" s="26" t="s">
        <v>474</v>
      </c>
      <c r="K470" s="26" t="s">
        <v>1315</v>
      </c>
      <c r="L470" s="26" t="s">
        <v>474</v>
      </c>
      <c r="M470" s="26" t="s">
        <v>1315</v>
      </c>
      <c r="N470" s="27">
        <v>2.41</v>
      </c>
      <c r="O470" s="26" t="s">
        <v>474</v>
      </c>
      <c r="P470" s="26" t="s">
        <v>1315</v>
      </c>
      <c r="Q470" s="27">
        <v>2.36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Listeria innocua</v>
      </c>
      <c r="W470" s="178" t="str">
        <f t="shared" si="96"/>
        <v>Listeria innocua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0</v>
      </c>
      <c r="E471" s="169">
        <f t="shared" si="90"/>
        <v>0</v>
      </c>
      <c r="F471" s="26" t="s">
        <v>1316</v>
      </c>
      <c r="G471" s="26" t="e">
        <v>#N/A</v>
      </c>
      <c r="H471" s="26" t="s">
        <v>162</v>
      </c>
      <c r="I471" s="29" t="s">
        <v>1317</v>
      </c>
      <c r="J471" s="26" t="s">
        <v>474</v>
      </c>
      <c r="K471" s="26" t="s">
        <v>1315</v>
      </c>
      <c r="L471" s="26" t="s">
        <v>474</v>
      </c>
      <c r="M471" s="26" t="s">
        <v>1315</v>
      </c>
      <c r="N471" s="27">
        <v>2.41</v>
      </c>
      <c r="O471" s="26" t="s">
        <v>474</v>
      </c>
      <c r="P471" s="26" t="s">
        <v>1315</v>
      </c>
      <c r="Q471" s="27">
        <v>2.4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Listeria innocua</v>
      </c>
      <c r="W471" s="178" t="str">
        <f t="shared" si="96"/>
        <v>Listeria innocua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0</v>
      </c>
      <c r="E472" s="169">
        <f t="shared" si="90"/>
        <v>0</v>
      </c>
      <c r="F472" s="26" t="s">
        <v>1318</v>
      </c>
      <c r="G472" s="26" t="s">
        <v>1319</v>
      </c>
      <c r="H472" s="26" t="s">
        <v>162</v>
      </c>
      <c r="I472" s="29">
        <v>44785</v>
      </c>
      <c r="J472" s="26" t="s">
        <v>474</v>
      </c>
      <c r="K472" s="26" t="s">
        <v>1320</v>
      </c>
      <c r="L472" s="26" t="s">
        <v>474</v>
      </c>
      <c r="M472" s="26" t="s">
        <v>1320</v>
      </c>
      <c r="N472" s="27">
        <v>2.2000000000000002</v>
      </c>
      <c r="O472" s="26" t="s">
        <v>474</v>
      </c>
      <c r="P472" s="26" t="s">
        <v>1320</v>
      </c>
      <c r="Q472" s="27">
        <v>2.11</v>
      </c>
      <c r="R472" s="171" t="str">
        <f t="shared" si="91"/>
        <v>A</v>
      </c>
      <c r="S472" s="174">
        <f t="shared" si="92"/>
        <v>1</v>
      </c>
      <c r="T472" s="174">
        <f t="shared" si="93"/>
        <v>1</v>
      </c>
      <c r="U472" s="174">
        <f t="shared" si="94"/>
        <v>0</v>
      </c>
      <c r="V472" s="178" t="str">
        <f t="shared" si="95"/>
        <v>Listeria monocytogenes</v>
      </c>
      <c r="W472" s="178" t="str">
        <f t="shared" si="96"/>
        <v>Listeria monocytogenes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0</v>
      </c>
      <c r="E473" s="169">
        <f t="shared" si="90"/>
        <v>0</v>
      </c>
      <c r="F473" s="26" t="s">
        <v>1321</v>
      </c>
      <c r="G473" s="26" t="s">
        <v>1322</v>
      </c>
      <c r="H473" s="26" t="s">
        <v>162</v>
      </c>
      <c r="I473" s="29">
        <v>44785</v>
      </c>
      <c r="J473" s="26" t="s">
        <v>474</v>
      </c>
      <c r="K473" s="26" t="s">
        <v>1320</v>
      </c>
      <c r="L473" s="26" t="s">
        <v>474</v>
      </c>
      <c r="M473" s="26" t="s">
        <v>1320</v>
      </c>
      <c r="N473" s="27">
        <v>2.2000000000000002</v>
      </c>
      <c r="O473" s="26" t="s">
        <v>474</v>
      </c>
      <c r="P473" s="26" t="s">
        <v>1320</v>
      </c>
      <c r="Q473" s="27">
        <v>2.15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Listeria monocytogenes</v>
      </c>
      <c r="W473" s="178" t="str">
        <f t="shared" si="96"/>
        <v>Listeria monocytogenes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0</v>
      </c>
      <c r="E474" s="169">
        <f t="shared" si="90"/>
        <v>0</v>
      </c>
      <c r="F474" s="26" t="s">
        <v>1323</v>
      </c>
      <c r="G474" s="26" t="s">
        <v>1319</v>
      </c>
      <c r="H474" s="26" t="s">
        <v>162</v>
      </c>
      <c r="I474" s="29">
        <v>44770</v>
      </c>
      <c r="J474" s="26" t="s">
        <v>474</v>
      </c>
      <c r="K474" s="26" t="s">
        <v>1320</v>
      </c>
      <c r="L474" s="26" t="s">
        <v>474</v>
      </c>
      <c r="M474" s="26" t="s">
        <v>1320</v>
      </c>
      <c r="N474" s="27">
        <v>2.35</v>
      </c>
      <c r="O474" s="26" t="s">
        <v>474</v>
      </c>
      <c r="P474" s="26" t="s">
        <v>1320</v>
      </c>
      <c r="Q474" s="27">
        <v>2.3199999999999998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Listeria monocytogenes</v>
      </c>
      <c r="W474" s="178" t="str">
        <f t="shared" si="96"/>
        <v>Listeria monocytogenes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0</v>
      </c>
      <c r="E475" s="169">
        <f t="shared" si="90"/>
        <v>0</v>
      </c>
      <c r="F475" s="26" t="s">
        <v>1324</v>
      </c>
      <c r="G475" s="26" t="s">
        <v>1319</v>
      </c>
      <c r="H475" s="26" t="s">
        <v>162</v>
      </c>
      <c r="I475" s="29">
        <v>44785</v>
      </c>
      <c r="J475" s="26" t="s">
        <v>474</v>
      </c>
      <c r="K475" s="26" t="s">
        <v>1320</v>
      </c>
      <c r="L475" s="26" t="s">
        <v>474</v>
      </c>
      <c r="M475" s="26" t="s">
        <v>1320</v>
      </c>
      <c r="N475" s="27">
        <v>2.46</v>
      </c>
      <c r="O475" s="26" t="s">
        <v>474</v>
      </c>
      <c r="P475" s="26" t="s">
        <v>1320</v>
      </c>
      <c r="Q475" s="27">
        <v>2.44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Listeria monocytogenes</v>
      </c>
      <c r="W475" s="178" t="str">
        <f t="shared" si="96"/>
        <v>Listeria monocytogenes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0</v>
      </c>
      <c r="E476" s="169">
        <f t="shared" si="90"/>
        <v>0</v>
      </c>
      <c r="F476" s="26" t="s">
        <v>1325</v>
      </c>
      <c r="G476" s="26" t="s">
        <v>1322</v>
      </c>
      <c r="H476" s="26" t="s">
        <v>162</v>
      </c>
      <c r="I476" s="29">
        <v>44785</v>
      </c>
      <c r="J476" s="26" t="s">
        <v>474</v>
      </c>
      <c r="K476" s="26" t="s">
        <v>1320</v>
      </c>
      <c r="L476" s="26" t="s">
        <v>474</v>
      </c>
      <c r="M476" s="26" t="s">
        <v>1320</v>
      </c>
      <c r="N476" s="27">
        <v>2.2400000000000002</v>
      </c>
      <c r="O476" s="26" t="s">
        <v>474</v>
      </c>
      <c r="P476" s="26" t="s">
        <v>1320</v>
      </c>
      <c r="Q476" s="27">
        <v>2.23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Listeria monocytogenes</v>
      </c>
      <c r="W476" s="178" t="str">
        <f t="shared" si="96"/>
        <v>Listeria monocytogenes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0</v>
      </c>
      <c r="E477" s="169">
        <f t="shared" si="90"/>
        <v>0</v>
      </c>
      <c r="F477" s="26" t="s">
        <v>1326</v>
      </c>
      <c r="G477" s="26" t="s">
        <v>1319</v>
      </c>
      <c r="H477" s="26" t="s">
        <v>162</v>
      </c>
      <c r="I477" s="29">
        <v>44785</v>
      </c>
      <c r="J477" s="26" t="s">
        <v>474</v>
      </c>
      <c r="K477" s="26" t="s">
        <v>1320</v>
      </c>
      <c r="L477" s="26" t="s">
        <v>474</v>
      </c>
      <c r="M477" s="26" t="s">
        <v>1320</v>
      </c>
      <c r="N477" s="27">
        <v>2.08</v>
      </c>
      <c r="O477" s="26" t="s">
        <v>474</v>
      </c>
      <c r="P477" s="26" t="s">
        <v>1320</v>
      </c>
      <c r="Q477" s="27">
        <v>2.04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Listeria monocytogenes</v>
      </c>
      <c r="W477" s="178" t="str">
        <f t="shared" si="96"/>
        <v>Listeria monocytogenes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0</v>
      </c>
      <c r="E478" s="169">
        <f t="shared" si="90"/>
        <v>0</v>
      </c>
      <c r="F478" s="26" t="s">
        <v>1327</v>
      </c>
      <c r="G478" s="26" t="s">
        <v>1319</v>
      </c>
      <c r="H478" s="26" t="s">
        <v>162</v>
      </c>
      <c r="I478" s="29">
        <v>44785</v>
      </c>
      <c r="J478" s="26" t="s">
        <v>474</v>
      </c>
      <c r="K478" s="26" t="s">
        <v>1320</v>
      </c>
      <c r="L478" s="26" t="s">
        <v>474</v>
      </c>
      <c r="M478" s="26" t="s">
        <v>1320</v>
      </c>
      <c r="N478" s="27">
        <v>2.4</v>
      </c>
      <c r="O478" s="26" t="s">
        <v>474</v>
      </c>
      <c r="P478" s="26" t="s">
        <v>1320</v>
      </c>
      <c r="Q478" s="27">
        <v>2.34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Listeria monocytogenes</v>
      </c>
      <c r="W478" s="178" t="str">
        <f t="shared" si="96"/>
        <v>Listeria monocytogenes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0</v>
      </c>
      <c r="E479" s="169">
        <f t="shared" si="90"/>
        <v>0</v>
      </c>
      <c r="F479" s="26" t="s">
        <v>1328</v>
      </c>
      <c r="G479" s="26" t="s">
        <v>1322</v>
      </c>
      <c r="H479" s="26" t="s">
        <v>162</v>
      </c>
      <c r="I479" s="29">
        <v>44785</v>
      </c>
      <c r="J479" s="26" t="s">
        <v>474</v>
      </c>
      <c r="K479" s="26" t="s">
        <v>1320</v>
      </c>
      <c r="L479" s="26" t="s">
        <v>474</v>
      </c>
      <c r="M479" s="26" t="s">
        <v>1320</v>
      </c>
      <c r="N479" s="27">
        <v>2.1800000000000002</v>
      </c>
      <c r="O479" s="26" t="s">
        <v>474</v>
      </c>
      <c r="P479" s="26" t="s">
        <v>1320</v>
      </c>
      <c r="Q479" s="27">
        <v>2.16</v>
      </c>
      <c r="R479" s="171" t="str">
        <f t="shared" si="91"/>
        <v>A</v>
      </c>
      <c r="S479" s="174">
        <f t="shared" si="92"/>
        <v>1</v>
      </c>
      <c r="T479" s="174">
        <f t="shared" si="93"/>
        <v>1</v>
      </c>
      <c r="U479" s="174">
        <f t="shared" si="94"/>
        <v>0</v>
      </c>
      <c r="V479" s="178" t="str">
        <f t="shared" si="95"/>
        <v>Listeria monocytogenes</v>
      </c>
      <c r="W479" s="178" t="str">
        <f t="shared" si="96"/>
        <v>Listeria monocytogenes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0</v>
      </c>
      <c r="E480" s="169">
        <f t="shared" si="90"/>
        <v>0</v>
      </c>
      <c r="F480" s="26" t="s">
        <v>1329</v>
      </c>
      <c r="G480" s="26" t="s">
        <v>1322</v>
      </c>
      <c r="H480" s="26" t="s">
        <v>162</v>
      </c>
      <c r="I480" s="29">
        <v>44791</v>
      </c>
      <c r="J480" s="26" t="s">
        <v>474</v>
      </c>
      <c r="K480" s="26" t="s">
        <v>1320</v>
      </c>
      <c r="L480" s="26" t="s">
        <v>474</v>
      </c>
      <c r="M480" s="26" t="s">
        <v>1320</v>
      </c>
      <c r="N480" s="27">
        <v>2.16</v>
      </c>
      <c r="O480" s="26" t="s">
        <v>474</v>
      </c>
      <c r="P480" s="26" t="s">
        <v>1320</v>
      </c>
      <c r="Q480" s="27">
        <v>2.14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Listeria monocytogenes</v>
      </c>
      <c r="W480" s="178" t="str">
        <f t="shared" si="96"/>
        <v>Listeria monocytogenes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0</v>
      </c>
      <c r="E481" s="169">
        <f t="shared" si="90"/>
        <v>0</v>
      </c>
      <c r="F481" s="26" t="s">
        <v>1330</v>
      </c>
      <c r="G481" s="26" t="s">
        <v>1322</v>
      </c>
      <c r="H481" s="26" t="s">
        <v>162</v>
      </c>
      <c r="I481" s="29">
        <v>44734</v>
      </c>
      <c r="J481" s="26" t="s">
        <v>474</v>
      </c>
      <c r="K481" s="26" t="s">
        <v>1320</v>
      </c>
      <c r="L481" s="26" t="s">
        <v>474</v>
      </c>
      <c r="M481" s="26" t="s">
        <v>1320</v>
      </c>
      <c r="N481" s="27">
        <v>2.2200000000000002</v>
      </c>
      <c r="O481" s="26" t="s">
        <v>474</v>
      </c>
      <c r="P481" s="26" t="s">
        <v>1320</v>
      </c>
      <c r="Q481" s="27">
        <v>2.14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Listeria monocytogenes</v>
      </c>
      <c r="W481" s="178" t="str">
        <f t="shared" si="96"/>
        <v>Listeria monocytogenes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0</v>
      </c>
      <c r="E482" s="169">
        <f t="shared" si="90"/>
        <v>0</v>
      </c>
      <c r="F482" s="26" t="s">
        <v>1331</v>
      </c>
      <c r="G482" s="26" t="s">
        <v>1322</v>
      </c>
      <c r="H482" s="26" t="s">
        <v>162</v>
      </c>
      <c r="I482" s="29">
        <v>44785</v>
      </c>
      <c r="J482" s="26" t="s">
        <v>474</v>
      </c>
      <c r="K482" s="26" t="s">
        <v>1320</v>
      </c>
      <c r="L482" s="26" t="s">
        <v>474</v>
      </c>
      <c r="M482" s="26" t="s">
        <v>1320</v>
      </c>
      <c r="N482" s="27">
        <v>2.21</v>
      </c>
      <c r="O482" s="26" t="s">
        <v>474</v>
      </c>
      <c r="P482" s="26" t="s">
        <v>1320</v>
      </c>
      <c r="Q482" s="27">
        <v>2.16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Listeria monocytogenes</v>
      </c>
      <c r="W482" s="178" t="str">
        <f t="shared" si="96"/>
        <v>Listeria monocytogenes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0</v>
      </c>
      <c r="E483" s="169">
        <f t="shared" si="90"/>
        <v>0</v>
      </c>
      <c r="F483" s="26" t="s">
        <v>1332</v>
      </c>
      <c r="G483" s="26" t="s">
        <v>1322</v>
      </c>
      <c r="H483" s="26" t="s">
        <v>162</v>
      </c>
      <c r="I483" s="29">
        <v>44810</v>
      </c>
      <c r="J483" s="26" t="s">
        <v>474</v>
      </c>
      <c r="K483" s="26" t="s">
        <v>1320</v>
      </c>
      <c r="L483" s="26" t="s">
        <v>474</v>
      </c>
      <c r="M483" s="26" t="s">
        <v>1320</v>
      </c>
      <c r="N483" s="27">
        <v>2.37</v>
      </c>
      <c r="O483" s="26" t="s">
        <v>474</v>
      </c>
      <c r="P483" s="26" t="s">
        <v>1320</v>
      </c>
      <c r="Q483" s="27">
        <v>2.33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Listeria monocytogenes</v>
      </c>
      <c r="W483" s="178" t="str">
        <f t="shared" si="96"/>
        <v>Listeria monocytogenes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0</v>
      </c>
      <c r="E484" s="169">
        <f t="shared" si="90"/>
        <v>0</v>
      </c>
      <c r="F484" s="26" t="s">
        <v>1333</v>
      </c>
      <c r="G484" s="26" t="s">
        <v>1322</v>
      </c>
      <c r="H484" s="26" t="s">
        <v>162</v>
      </c>
      <c r="I484" s="29">
        <v>44810</v>
      </c>
      <c r="J484" s="26" t="s">
        <v>474</v>
      </c>
      <c r="K484" s="26" t="s">
        <v>1320</v>
      </c>
      <c r="L484" s="26" t="s">
        <v>474</v>
      </c>
      <c r="M484" s="26" t="s">
        <v>1320</v>
      </c>
      <c r="N484" s="27">
        <v>2.38</v>
      </c>
      <c r="O484" s="26" t="s">
        <v>474</v>
      </c>
      <c r="P484" s="26" t="s">
        <v>1320</v>
      </c>
      <c r="Q484" s="27">
        <v>2.36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Listeria monocytogenes</v>
      </c>
      <c r="W484" s="178" t="str">
        <f t="shared" si="96"/>
        <v>Listeria monocytogenes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0</v>
      </c>
      <c r="E485" s="169">
        <f t="shared" si="90"/>
        <v>0</v>
      </c>
      <c r="F485" s="26" t="s">
        <v>1334</v>
      </c>
      <c r="G485" s="26" t="s">
        <v>1335</v>
      </c>
      <c r="H485" s="26" t="s">
        <v>162</v>
      </c>
      <c r="I485" s="29">
        <v>44785</v>
      </c>
      <c r="J485" s="26" t="s">
        <v>474</v>
      </c>
      <c r="K485" s="26" t="s">
        <v>1320</v>
      </c>
      <c r="L485" s="26" t="s">
        <v>474</v>
      </c>
      <c r="M485" s="26" t="s">
        <v>1320</v>
      </c>
      <c r="N485" s="27">
        <v>2.36</v>
      </c>
      <c r="O485" s="26" t="s">
        <v>474</v>
      </c>
      <c r="P485" s="26" t="s">
        <v>1320</v>
      </c>
      <c r="Q485" s="27">
        <v>2.3199999999999998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Listeria monocytogenes</v>
      </c>
      <c r="W485" s="178" t="str">
        <f t="shared" si="96"/>
        <v>Listeria monocytogenes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0</v>
      </c>
      <c r="E486" s="169">
        <f t="shared" si="90"/>
        <v>0</v>
      </c>
      <c r="F486" s="26" t="s">
        <v>1336</v>
      </c>
      <c r="G486" s="26" t="s">
        <v>1319</v>
      </c>
      <c r="H486" s="26" t="s">
        <v>162</v>
      </c>
      <c r="I486" s="29">
        <v>44785</v>
      </c>
      <c r="J486" s="26" t="s">
        <v>474</v>
      </c>
      <c r="K486" s="26" t="s">
        <v>1320</v>
      </c>
      <c r="L486" s="26" t="s">
        <v>474</v>
      </c>
      <c r="M486" s="26" t="s">
        <v>1320</v>
      </c>
      <c r="N486" s="27">
        <v>2.48</v>
      </c>
      <c r="O486" s="26" t="s">
        <v>474</v>
      </c>
      <c r="P486" s="26" t="s">
        <v>1320</v>
      </c>
      <c r="Q486" s="27">
        <v>2.4500000000000002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Listeria monocytogenes</v>
      </c>
      <c r="W486" s="178" t="str">
        <f t="shared" si="96"/>
        <v>Listeria monocytogenes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0</v>
      </c>
      <c r="E487" s="169">
        <f t="shared" si="90"/>
        <v>0</v>
      </c>
      <c r="F487" s="26" t="s">
        <v>1337</v>
      </c>
      <c r="G487" s="26" t="s">
        <v>1322</v>
      </c>
      <c r="H487" s="26" t="s">
        <v>162</v>
      </c>
      <c r="I487" s="29">
        <v>44810</v>
      </c>
      <c r="J487" s="26" t="s">
        <v>474</v>
      </c>
      <c r="K487" s="26" t="s">
        <v>1320</v>
      </c>
      <c r="L487" s="26" t="s">
        <v>474</v>
      </c>
      <c r="M487" s="26" t="s">
        <v>1320</v>
      </c>
      <c r="N487" s="27">
        <v>2.2999999999999998</v>
      </c>
      <c r="O487" s="26" t="s">
        <v>474</v>
      </c>
      <c r="P487" s="26" t="s">
        <v>1320</v>
      </c>
      <c r="Q487" s="27">
        <v>2.29</v>
      </c>
      <c r="R487" s="171" t="str">
        <f t="shared" si="91"/>
        <v>A</v>
      </c>
      <c r="S487" s="174">
        <f t="shared" si="92"/>
        <v>1</v>
      </c>
      <c r="T487" s="174">
        <f t="shared" si="93"/>
        <v>1</v>
      </c>
      <c r="U487" s="174">
        <f t="shared" si="94"/>
        <v>0</v>
      </c>
      <c r="V487" s="178" t="str">
        <f t="shared" si="95"/>
        <v>Listeria monocytogenes</v>
      </c>
      <c r="W487" s="178" t="str">
        <f t="shared" si="96"/>
        <v>Listeria monocytogenes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0</v>
      </c>
      <c r="E488" s="169">
        <f t="shared" si="90"/>
        <v>0</v>
      </c>
      <c r="F488" s="26" t="s">
        <v>1338</v>
      </c>
      <c r="G488" s="26" t="s">
        <v>1322</v>
      </c>
      <c r="H488" s="26" t="s">
        <v>162</v>
      </c>
      <c r="I488" s="29">
        <v>44785</v>
      </c>
      <c r="J488" s="26" t="s">
        <v>474</v>
      </c>
      <c r="K488" s="26" t="s">
        <v>1320</v>
      </c>
      <c r="L488" s="26" t="s">
        <v>474</v>
      </c>
      <c r="M488" s="26" t="s">
        <v>1320</v>
      </c>
      <c r="N488" s="27">
        <v>2.36</v>
      </c>
      <c r="O488" s="26" t="s">
        <v>474</v>
      </c>
      <c r="P488" s="26" t="s">
        <v>1320</v>
      </c>
      <c r="Q488" s="27">
        <v>2.33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Listeria monocytogenes</v>
      </c>
      <c r="W488" s="178" t="str">
        <f t="shared" si="96"/>
        <v>Listeria monocytogenes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0</v>
      </c>
      <c r="E489" s="169">
        <f t="shared" si="90"/>
        <v>0</v>
      </c>
      <c r="F489" s="26" t="s">
        <v>1339</v>
      </c>
      <c r="G489" s="26" t="s">
        <v>1322</v>
      </c>
      <c r="H489" s="26" t="s">
        <v>162</v>
      </c>
      <c r="I489" s="29">
        <v>44785</v>
      </c>
      <c r="J489" s="26" t="s">
        <v>474</v>
      </c>
      <c r="K489" s="26" t="s">
        <v>1320</v>
      </c>
      <c r="L489" s="26" t="s">
        <v>474</v>
      </c>
      <c r="M489" s="26" t="s">
        <v>1320</v>
      </c>
      <c r="N489" s="27">
        <v>2.35</v>
      </c>
      <c r="O489" s="26" t="s">
        <v>474</v>
      </c>
      <c r="P489" s="26" t="s">
        <v>1320</v>
      </c>
      <c r="Q489" s="27">
        <v>2.33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Listeria monocytogenes</v>
      </c>
      <c r="W489" s="178" t="str">
        <f t="shared" si="96"/>
        <v>Listeria monocytogenes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0</v>
      </c>
      <c r="E490" s="169">
        <f t="shared" si="90"/>
        <v>0</v>
      </c>
      <c r="F490" s="26" t="s">
        <v>1340</v>
      </c>
      <c r="G490" s="26" t="s">
        <v>1319</v>
      </c>
      <c r="H490" s="26" t="s">
        <v>162</v>
      </c>
      <c r="I490" s="29">
        <v>44785</v>
      </c>
      <c r="J490" s="26" t="s">
        <v>474</v>
      </c>
      <c r="K490" s="26" t="s">
        <v>1320</v>
      </c>
      <c r="L490" s="26" t="s">
        <v>474</v>
      </c>
      <c r="M490" s="26" t="s">
        <v>1320</v>
      </c>
      <c r="N490" s="27">
        <v>2.2999999999999998</v>
      </c>
      <c r="O490" s="26" t="s">
        <v>474</v>
      </c>
      <c r="P490" s="26" t="s">
        <v>1320</v>
      </c>
      <c r="Q490" s="27">
        <v>2.29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Listeria monocytogenes</v>
      </c>
      <c r="W490" s="178" t="str">
        <f t="shared" si="96"/>
        <v>Listeria monocytogenes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0</v>
      </c>
      <c r="E491" s="169">
        <f t="shared" si="90"/>
        <v>0</v>
      </c>
      <c r="F491" s="26" t="s">
        <v>1341</v>
      </c>
      <c r="G491" s="26" t="s">
        <v>1322</v>
      </c>
      <c r="H491" s="26" t="s">
        <v>162</v>
      </c>
      <c r="I491" s="29">
        <v>44785</v>
      </c>
      <c r="J491" s="26" t="s">
        <v>474</v>
      </c>
      <c r="K491" s="26" t="s">
        <v>1320</v>
      </c>
      <c r="L491" s="26" t="s">
        <v>474</v>
      </c>
      <c r="M491" s="26" t="s">
        <v>1320</v>
      </c>
      <c r="N491" s="27">
        <v>2.25</v>
      </c>
      <c r="O491" s="26" t="s">
        <v>474</v>
      </c>
      <c r="P491" s="26" t="s">
        <v>1320</v>
      </c>
      <c r="Q491" s="27">
        <v>2.2200000000000002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Listeria monocytogenes</v>
      </c>
      <c r="W491" s="178" t="str">
        <f t="shared" si="96"/>
        <v>Listeria monocytogenes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0</v>
      </c>
      <c r="E492" s="169">
        <f t="shared" si="90"/>
        <v>0</v>
      </c>
      <c r="F492" s="26" t="s">
        <v>1342</v>
      </c>
      <c r="G492" s="26" t="s">
        <v>1322</v>
      </c>
      <c r="H492" s="26" t="s">
        <v>162</v>
      </c>
      <c r="I492" s="29">
        <v>44810</v>
      </c>
      <c r="J492" s="26" t="s">
        <v>474</v>
      </c>
      <c r="K492" s="26" t="s">
        <v>1343</v>
      </c>
      <c r="L492" s="26" t="s">
        <v>474</v>
      </c>
      <c r="M492" s="26" t="s">
        <v>1343</v>
      </c>
      <c r="N492" s="27">
        <v>2.34</v>
      </c>
      <c r="O492" s="26" t="s">
        <v>474</v>
      </c>
      <c r="P492" s="26" t="s">
        <v>1343</v>
      </c>
      <c r="Q492" s="27">
        <v>2.2400000000000002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Listeria seeligeri</v>
      </c>
      <c r="W492" s="178" t="str">
        <f t="shared" si="96"/>
        <v>Listeria seeligeri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1344</v>
      </c>
      <c r="G493" s="26" t="s">
        <v>1322</v>
      </c>
      <c r="H493" s="26" t="s">
        <v>162</v>
      </c>
      <c r="I493" s="29">
        <v>44785</v>
      </c>
      <c r="J493" s="26" t="s">
        <v>474</v>
      </c>
      <c r="K493" s="26" t="s">
        <v>1343</v>
      </c>
      <c r="L493" s="26" t="s">
        <v>474</v>
      </c>
      <c r="M493" s="26" t="s">
        <v>1343</v>
      </c>
      <c r="N493" s="27">
        <v>2.25</v>
      </c>
      <c r="O493" s="26" t="s">
        <v>474</v>
      </c>
      <c r="P493" s="26" t="s">
        <v>1343</v>
      </c>
      <c r="Q493" s="27">
        <v>2.14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Listeria seeligeri</v>
      </c>
      <c r="W493" s="178" t="str">
        <f t="shared" si="96"/>
        <v>Listeria seeligeri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0</v>
      </c>
      <c r="E494" s="169">
        <f t="shared" si="90"/>
        <v>0</v>
      </c>
      <c r="F494" s="26" t="s">
        <v>1345</v>
      </c>
      <c r="G494" s="26" t="s">
        <v>1322</v>
      </c>
      <c r="H494" s="26" t="s">
        <v>162</v>
      </c>
      <c r="I494" s="29">
        <v>44810</v>
      </c>
      <c r="J494" s="26" t="s">
        <v>474</v>
      </c>
      <c r="K494" s="26" t="s">
        <v>1343</v>
      </c>
      <c r="L494" s="26" t="s">
        <v>474</v>
      </c>
      <c r="M494" s="26" t="s">
        <v>1343</v>
      </c>
      <c r="N494" s="27">
        <v>2.3199999999999998</v>
      </c>
      <c r="O494" s="26" t="s">
        <v>474</v>
      </c>
      <c r="P494" s="26" t="s">
        <v>1343</v>
      </c>
      <c r="Q494" s="27">
        <v>2.2200000000000002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Listeria seeligeri</v>
      </c>
      <c r="W494" s="178" t="str">
        <f t="shared" si="96"/>
        <v>Listeria seeligeri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0</v>
      </c>
      <c r="E495" s="169">
        <f t="shared" si="90"/>
        <v>0</v>
      </c>
      <c r="F495" s="26" t="s">
        <v>1346</v>
      </c>
      <c r="G495" s="26" t="s">
        <v>1322</v>
      </c>
      <c r="H495" s="26" t="s">
        <v>162</v>
      </c>
      <c r="I495" s="29">
        <v>44810</v>
      </c>
      <c r="J495" s="26" t="s">
        <v>474</v>
      </c>
      <c r="K495" s="26" t="s">
        <v>1343</v>
      </c>
      <c r="L495" s="26" t="s">
        <v>474</v>
      </c>
      <c r="M495" s="26" t="s">
        <v>1343</v>
      </c>
      <c r="N495" s="27">
        <v>2.31</v>
      </c>
      <c r="O495" s="26" t="s">
        <v>474</v>
      </c>
      <c r="P495" s="26" t="s">
        <v>1343</v>
      </c>
      <c r="Q495" s="27">
        <v>2.2999999999999998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Listeria seeligeri</v>
      </c>
      <c r="W495" s="178" t="str">
        <f t="shared" si="96"/>
        <v>Listeria seeligeri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0</v>
      </c>
      <c r="E496" s="169">
        <f t="shared" si="90"/>
        <v>0</v>
      </c>
      <c r="F496" s="26" t="s">
        <v>1347</v>
      </c>
      <c r="G496" s="26" t="e">
        <v>#N/A</v>
      </c>
      <c r="H496" s="26" t="s">
        <v>162</v>
      </c>
      <c r="I496" s="29">
        <v>41620.417013888888</v>
      </c>
      <c r="J496" s="26" t="s">
        <v>474</v>
      </c>
      <c r="K496" s="26" t="s">
        <v>1343</v>
      </c>
      <c r="L496" s="26" t="s">
        <v>474</v>
      </c>
      <c r="M496" s="26" t="s">
        <v>1343</v>
      </c>
      <c r="N496" s="27">
        <v>2.2200000000000002</v>
      </c>
      <c r="O496" s="26" t="s">
        <v>474</v>
      </c>
      <c r="P496" s="26" t="s">
        <v>1343</v>
      </c>
      <c r="Q496" s="27">
        <v>2.21</v>
      </c>
      <c r="R496" s="171" t="str">
        <f t="shared" si="91"/>
        <v>A</v>
      </c>
      <c r="S496" s="174">
        <f t="shared" si="92"/>
        <v>1</v>
      </c>
      <c r="T496" s="174">
        <f t="shared" si="93"/>
        <v>1</v>
      </c>
      <c r="U496" s="174">
        <f t="shared" si="94"/>
        <v>0</v>
      </c>
      <c r="V496" s="178" t="str">
        <f t="shared" si="95"/>
        <v>Listeria seeligeri</v>
      </c>
      <c r="W496" s="178" t="str">
        <f t="shared" si="96"/>
        <v>Listeria seeligeri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0</v>
      </c>
      <c r="E497" s="169">
        <f t="shared" si="90"/>
        <v>0</v>
      </c>
      <c r="F497" s="26" t="s">
        <v>1348</v>
      </c>
      <c r="G497" s="26" t="s">
        <v>1322</v>
      </c>
      <c r="H497" s="26" t="s">
        <v>162</v>
      </c>
      <c r="I497" s="29">
        <v>44785</v>
      </c>
      <c r="J497" s="26" t="s">
        <v>474</v>
      </c>
      <c r="K497" s="26" t="s">
        <v>1349</v>
      </c>
      <c r="L497" s="26" t="s">
        <v>474</v>
      </c>
      <c r="M497" s="26" t="s">
        <v>1349</v>
      </c>
      <c r="N497" s="27">
        <v>2.4700000000000002</v>
      </c>
      <c r="O497" s="26" t="s">
        <v>474</v>
      </c>
      <c r="P497" s="26" t="s">
        <v>1349</v>
      </c>
      <c r="Q497" s="27">
        <v>2.36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Listeria welshimeri</v>
      </c>
      <c r="W497" s="178" t="str">
        <f t="shared" si="96"/>
        <v>Listeria welshimeri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0</v>
      </c>
      <c r="E498" s="169">
        <f t="shared" si="90"/>
        <v>0</v>
      </c>
      <c r="F498" s="26" t="s">
        <v>1350</v>
      </c>
      <c r="G498" s="26" t="s">
        <v>1322</v>
      </c>
      <c r="H498" s="26" t="s">
        <v>162</v>
      </c>
      <c r="I498" s="29">
        <v>44785</v>
      </c>
      <c r="J498" s="26" t="s">
        <v>474</v>
      </c>
      <c r="K498" s="26" t="s">
        <v>1349</v>
      </c>
      <c r="L498" s="26" t="s">
        <v>474</v>
      </c>
      <c r="M498" s="26" t="s">
        <v>1349</v>
      </c>
      <c r="N498" s="27">
        <v>2.29</v>
      </c>
      <c r="O498" s="26" t="s">
        <v>474</v>
      </c>
      <c r="P498" s="26" t="s">
        <v>1349</v>
      </c>
      <c r="Q498" s="27">
        <v>2.21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Listeria welshimeri</v>
      </c>
      <c r="W498" s="178" t="str">
        <f t="shared" si="96"/>
        <v>Listeria welshimeri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0</v>
      </c>
      <c r="E499" s="169">
        <f t="shared" si="90"/>
        <v>0</v>
      </c>
      <c r="F499" s="26" t="s">
        <v>1351</v>
      </c>
      <c r="G499" s="26" t="s">
        <v>1319</v>
      </c>
      <c r="H499" s="26" t="s">
        <v>162</v>
      </c>
      <c r="I499" s="29">
        <v>44785</v>
      </c>
      <c r="J499" s="26" t="s">
        <v>474</v>
      </c>
      <c r="K499" s="26" t="s">
        <v>1349</v>
      </c>
      <c r="L499" s="26" t="s">
        <v>474</v>
      </c>
      <c r="M499" s="26" t="s">
        <v>1349</v>
      </c>
      <c r="N499" s="27">
        <v>2.41</v>
      </c>
      <c r="O499" s="26" t="s">
        <v>474</v>
      </c>
      <c r="P499" s="26" t="s">
        <v>1349</v>
      </c>
      <c r="Q499" s="27">
        <v>2.37</v>
      </c>
      <c r="R499" s="171" t="str">
        <f t="shared" si="91"/>
        <v>A</v>
      </c>
      <c r="S499" s="174">
        <f t="shared" si="92"/>
        <v>1</v>
      </c>
      <c r="T499" s="174">
        <f t="shared" si="93"/>
        <v>1</v>
      </c>
      <c r="U499" s="174">
        <f t="shared" si="94"/>
        <v>0</v>
      </c>
      <c r="V499" s="178" t="str">
        <f t="shared" si="95"/>
        <v>Listeria welshimeri</v>
      </c>
      <c r="W499" s="178" t="str">
        <f t="shared" si="96"/>
        <v>Listeria welshimeri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0</v>
      </c>
      <c r="E500" s="169">
        <f t="shared" si="90"/>
        <v>0</v>
      </c>
      <c r="F500" s="26" t="s">
        <v>1352</v>
      </c>
      <c r="G500" s="26" t="s">
        <v>1322</v>
      </c>
      <c r="H500" s="26" t="s">
        <v>162</v>
      </c>
      <c r="I500" s="29">
        <v>44785</v>
      </c>
      <c r="J500" s="26" t="s">
        <v>474</v>
      </c>
      <c r="K500" s="26" t="s">
        <v>1349</v>
      </c>
      <c r="L500" s="26" t="s">
        <v>474</v>
      </c>
      <c r="M500" s="26" t="s">
        <v>1349</v>
      </c>
      <c r="N500" s="27">
        <v>2.38</v>
      </c>
      <c r="O500" s="26" t="s">
        <v>474</v>
      </c>
      <c r="P500" s="26" t="s">
        <v>1349</v>
      </c>
      <c r="Q500" s="27">
        <v>2.27</v>
      </c>
      <c r="R500" s="171" t="str">
        <f t="shared" si="91"/>
        <v>A</v>
      </c>
      <c r="S500" s="174">
        <f t="shared" si="92"/>
        <v>1</v>
      </c>
      <c r="T500" s="174">
        <f t="shared" si="93"/>
        <v>1</v>
      </c>
      <c r="U500" s="174">
        <f t="shared" si="94"/>
        <v>0</v>
      </c>
      <c r="V500" s="178" t="str">
        <f t="shared" si="95"/>
        <v>Listeria welshimeri</v>
      </c>
      <c r="W500" s="178" t="str">
        <f t="shared" si="96"/>
        <v>Listeria welshimeri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0</v>
      </c>
      <c r="E501" s="169">
        <f t="shared" si="90"/>
        <v>0</v>
      </c>
      <c r="F501" s="26" t="s">
        <v>1353</v>
      </c>
      <c r="G501" s="26" t="s">
        <v>1322</v>
      </c>
      <c r="H501" s="26" t="s">
        <v>162</v>
      </c>
      <c r="I501" s="29">
        <v>44785</v>
      </c>
      <c r="J501" s="26" t="s">
        <v>474</v>
      </c>
      <c r="K501" s="26" t="s">
        <v>1349</v>
      </c>
      <c r="L501" s="26" t="s">
        <v>474</v>
      </c>
      <c r="M501" s="26" t="s">
        <v>1349</v>
      </c>
      <c r="N501" s="27">
        <v>2.41</v>
      </c>
      <c r="O501" s="26" t="s">
        <v>474</v>
      </c>
      <c r="P501" s="26" t="s">
        <v>1349</v>
      </c>
      <c r="Q501" s="27">
        <v>2.3199999999999998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Listeria welshimeri</v>
      </c>
      <c r="W501" s="178" t="str">
        <f t="shared" si="96"/>
        <v>Listeria welshimeri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1</v>
      </c>
      <c r="F502" s="26" t="s">
        <v>1354</v>
      </c>
      <c r="G502" s="26" t="s">
        <v>176</v>
      </c>
      <c r="H502" s="26" t="s">
        <v>112</v>
      </c>
      <c r="I502" s="29">
        <v>42591</v>
      </c>
      <c r="J502" s="26" t="s">
        <v>1355</v>
      </c>
      <c r="K502" s="26" t="s">
        <v>1356</v>
      </c>
      <c r="L502" s="26" t="s">
        <v>1355</v>
      </c>
      <c r="M502" s="26" t="s">
        <v>1356</v>
      </c>
      <c r="N502" s="27">
        <v>2.36</v>
      </c>
      <c r="O502" s="26" t="s">
        <v>1355</v>
      </c>
      <c r="P502" s="26" t="s">
        <v>1356</v>
      </c>
      <c r="Q502" s="27">
        <v>2.3199999999999998</v>
      </c>
      <c r="R502" s="171" t="str">
        <f t="shared" si="91"/>
        <v>A</v>
      </c>
      <c r="S502" s="174">
        <f t="shared" si="92"/>
        <v>1</v>
      </c>
      <c r="T502" s="174">
        <f t="shared" si="93"/>
        <v>1</v>
      </c>
      <c r="U502" s="174">
        <f t="shared" si="94"/>
        <v>0</v>
      </c>
      <c r="V502" s="178" t="str">
        <f t="shared" si="95"/>
        <v>Brochothrix thermosphacta</v>
      </c>
      <c r="W502" s="178" t="str">
        <f t="shared" si="96"/>
        <v>Brochothrix thermosphacta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1357</v>
      </c>
      <c r="G503" s="26" t="s">
        <v>167</v>
      </c>
      <c r="H503" s="26" t="s">
        <v>114</v>
      </c>
      <c r="I503" s="29">
        <v>42109</v>
      </c>
      <c r="J503" s="26" t="s">
        <v>1355</v>
      </c>
      <c r="K503" s="26" t="s">
        <v>1356</v>
      </c>
      <c r="L503" s="26" t="s">
        <v>1355</v>
      </c>
      <c r="M503" s="26" t="s">
        <v>1356</v>
      </c>
      <c r="N503" s="27">
        <v>2.39</v>
      </c>
      <c r="O503" s="26" t="s">
        <v>1355</v>
      </c>
      <c r="P503" s="26" t="s">
        <v>1356</v>
      </c>
      <c r="Q503" s="27">
        <v>2.37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Brochothrix thermosphacta</v>
      </c>
      <c r="W503" s="178" t="str">
        <f t="shared" si="96"/>
        <v>Brochothrix thermosphacta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1358</v>
      </c>
      <c r="G504" s="26" t="s">
        <v>124</v>
      </c>
      <c r="H504" s="26" t="s">
        <v>114</v>
      </c>
      <c r="I504" s="29" t="s">
        <v>1359</v>
      </c>
      <c r="J504" s="26" t="s">
        <v>474</v>
      </c>
      <c r="K504" s="26" t="s">
        <v>1360</v>
      </c>
      <c r="L504" s="26" t="s">
        <v>474</v>
      </c>
      <c r="M504" s="26" t="s">
        <v>1360</v>
      </c>
      <c r="N504" s="27">
        <v>2.4900000000000002</v>
      </c>
      <c r="O504" s="26" t="s">
        <v>474</v>
      </c>
      <c r="P504" s="26" t="s">
        <v>1360</v>
      </c>
      <c r="Q504" s="27">
        <v>2.34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Listeria aquatica</v>
      </c>
      <c r="W504" s="178" t="str">
        <f t="shared" si="96"/>
        <v>Listeria aquatica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1</v>
      </c>
      <c r="E505" s="169">
        <f t="shared" si="90"/>
        <v>1</v>
      </c>
      <c r="F505" s="26" t="s">
        <v>1361</v>
      </c>
      <c r="G505" s="26" t="s">
        <v>133</v>
      </c>
      <c r="H505" s="26" t="s">
        <v>114</v>
      </c>
      <c r="I505" s="29">
        <v>44505</v>
      </c>
      <c r="J505" s="26" t="s">
        <v>474</v>
      </c>
      <c r="K505" s="26" t="s">
        <v>1360</v>
      </c>
      <c r="L505" s="26" t="s">
        <v>474</v>
      </c>
      <c r="M505" s="26" t="s">
        <v>1360</v>
      </c>
      <c r="N505" s="27">
        <v>2.5</v>
      </c>
      <c r="O505" s="26" t="s">
        <v>474</v>
      </c>
      <c r="P505" s="26" t="s">
        <v>1360</v>
      </c>
      <c r="Q505" s="27">
        <v>2.4300000000000002</v>
      </c>
      <c r="R505" s="171" t="str">
        <f t="shared" si="91"/>
        <v>A</v>
      </c>
      <c r="S505" s="174">
        <f t="shared" si="92"/>
        <v>1</v>
      </c>
      <c r="T505" s="174">
        <f t="shared" si="93"/>
        <v>1</v>
      </c>
      <c r="U505" s="174">
        <f t="shared" si="94"/>
        <v>0</v>
      </c>
      <c r="V505" s="178" t="str">
        <f t="shared" si="95"/>
        <v>Listeria aquatica</v>
      </c>
      <c r="W505" s="178" t="str">
        <f t="shared" si="96"/>
        <v>Listeria aquatica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1362</v>
      </c>
      <c r="G506" s="26" t="s">
        <v>133</v>
      </c>
      <c r="H506" s="26" t="s">
        <v>110</v>
      </c>
      <c r="I506" s="29">
        <v>41283</v>
      </c>
      <c r="J506" s="26" t="s">
        <v>474</v>
      </c>
      <c r="K506" s="26" t="s">
        <v>1360</v>
      </c>
      <c r="L506" s="26" t="s">
        <v>474</v>
      </c>
      <c r="M506" s="26" t="s">
        <v>1360</v>
      </c>
      <c r="N506" s="27">
        <v>2.23</v>
      </c>
      <c r="O506" s="26" t="s">
        <v>474</v>
      </c>
      <c r="P506" s="26" t="s">
        <v>1360</v>
      </c>
      <c r="Q506" s="27">
        <v>2.15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Listeria aquatica</v>
      </c>
      <c r="W506" s="178" t="str">
        <f t="shared" si="96"/>
        <v>Listeria aquatica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si="90"/>
        <v>1</v>
      </c>
      <c r="F507" s="26" t="s">
        <v>1363</v>
      </c>
      <c r="G507" s="26" t="s">
        <v>133</v>
      </c>
      <c r="H507" s="26" t="s">
        <v>110</v>
      </c>
      <c r="I507" s="29">
        <v>41283</v>
      </c>
      <c r="J507" s="26" t="s">
        <v>474</v>
      </c>
      <c r="K507" s="26" t="s">
        <v>1360</v>
      </c>
      <c r="L507" s="26" t="s">
        <v>474</v>
      </c>
      <c r="M507" s="26" t="s">
        <v>1360</v>
      </c>
      <c r="N507" s="27">
        <v>2.33</v>
      </c>
      <c r="O507" s="26" t="s">
        <v>474</v>
      </c>
      <c r="P507" s="26" t="s">
        <v>1360</v>
      </c>
      <c r="Q507" s="27">
        <v>2.2799999999999998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Listeria aquatica</v>
      </c>
      <c r="W507" s="178" t="str">
        <f t="shared" si="96"/>
        <v>Listeria aquatica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si="90"/>
        <v>0</v>
      </c>
      <c r="F508" s="26" t="s">
        <v>1364</v>
      </c>
      <c r="G508" s="26" t="s">
        <v>1365</v>
      </c>
      <c r="H508" s="26" t="s">
        <v>114</v>
      </c>
      <c r="I508" s="29">
        <v>42781</v>
      </c>
      <c r="J508" s="26" t="s">
        <v>474</v>
      </c>
      <c r="K508" s="26" t="s">
        <v>1366</v>
      </c>
      <c r="L508" s="26" t="s">
        <v>474</v>
      </c>
      <c r="M508" s="26" t="s">
        <v>1366</v>
      </c>
      <c r="N508" s="27">
        <v>1.98</v>
      </c>
      <c r="O508" s="26" t="s">
        <v>474</v>
      </c>
      <c r="P508" s="26" t="s">
        <v>1366</v>
      </c>
      <c r="Q508" s="27">
        <v>1.74</v>
      </c>
      <c r="R508" s="171" t="str">
        <f t="shared" si="91"/>
        <v>B</v>
      </c>
      <c r="S508" s="174">
        <f t="shared" si="92"/>
        <v>0</v>
      </c>
      <c r="T508" s="174">
        <f t="shared" si="93"/>
        <v>0</v>
      </c>
      <c r="U508" s="174">
        <f t="shared" si="94"/>
        <v>1</v>
      </c>
      <c r="V508" s="178" t="str">
        <f t="shared" si="95"/>
        <v>Listeria fleischmannii</v>
      </c>
      <c r="W508" s="178" t="str">
        <f t="shared" si="96"/>
        <v>Listeria fleischmannii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1</v>
      </c>
      <c r="E509" s="169">
        <f t="shared" si="90"/>
        <v>1</v>
      </c>
      <c r="F509" s="26" t="s">
        <v>1367</v>
      </c>
      <c r="G509" s="26" t="s">
        <v>1368</v>
      </c>
      <c r="H509" s="26" t="s">
        <v>114</v>
      </c>
      <c r="I509" s="29">
        <v>42781</v>
      </c>
      <c r="J509" s="26" t="s">
        <v>474</v>
      </c>
      <c r="K509" s="26" t="s">
        <v>1366</v>
      </c>
      <c r="L509" s="26" t="s">
        <v>474</v>
      </c>
      <c r="M509" s="26" t="s">
        <v>1366</v>
      </c>
      <c r="N509" s="27">
        <v>2.25</v>
      </c>
      <c r="O509" s="26" t="s">
        <v>474</v>
      </c>
      <c r="P509" s="26" t="s">
        <v>1366</v>
      </c>
      <c r="Q509" s="27">
        <v>2.23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Listeria fleischmannii</v>
      </c>
      <c r="W509" s="178" t="str">
        <f t="shared" si="96"/>
        <v>Listeria fleischmannii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ref="E510:E573" si="101">D510*S510</f>
        <v>1</v>
      </c>
      <c r="F510" s="26" t="s">
        <v>1369</v>
      </c>
      <c r="G510" s="26" t="s">
        <v>1365</v>
      </c>
      <c r="H510" s="26" t="s">
        <v>114</v>
      </c>
      <c r="I510" s="29">
        <v>42781</v>
      </c>
      <c r="J510" s="26" t="s">
        <v>474</v>
      </c>
      <c r="K510" s="26" t="s">
        <v>1366</v>
      </c>
      <c r="L510" s="26" t="s">
        <v>474</v>
      </c>
      <c r="M510" s="26" t="s">
        <v>1366</v>
      </c>
      <c r="N510" s="27">
        <v>2.4900000000000002</v>
      </c>
      <c r="O510" s="26" t="s">
        <v>474</v>
      </c>
      <c r="P510" s="26" t="s">
        <v>1366</v>
      </c>
      <c r="Q510" s="27">
        <v>2.39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Listeria fleischmannii</v>
      </c>
      <c r="W510" s="178" t="str">
        <f t="shared" si="96"/>
        <v>Listeria fleischmannii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101"/>
        <v>1</v>
      </c>
      <c r="F511" s="26" t="s">
        <v>1370</v>
      </c>
      <c r="G511" s="26" t="s">
        <v>1365</v>
      </c>
      <c r="H511" s="26" t="s">
        <v>114</v>
      </c>
      <c r="I511" s="29">
        <v>42781</v>
      </c>
      <c r="J511" s="26" t="s">
        <v>474</v>
      </c>
      <c r="K511" s="26" t="s">
        <v>1366</v>
      </c>
      <c r="L511" s="26" t="s">
        <v>474</v>
      </c>
      <c r="M511" s="26" t="s">
        <v>1366</v>
      </c>
      <c r="N511" s="27">
        <v>2.2000000000000002</v>
      </c>
      <c r="O511" s="26" t="s">
        <v>474</v>
      </c>
      <c r="P511" s="26" t="s">
        <v>1366</v>
      </c>
      <c r="Q511" s="27">
        <v>2.19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Listeria fleischmannii</v>
      </c>
      <c r="W511" s="178" t="str">
        <f t="shared" si="96"/>
        <v>Listeria fleischmannii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101"/>
        <v>1</v>
      </c>
      <c r="F512" s="26" t="s">
        <v>1371</v>
      </c>
      <c r="G512" s="26" t="s">
        <v>1240</v>
      </c>
      <c r="H512" s="26" t="s">
        <v>114</v>
      </c>
      <c r="I512" s="29">
        <v>42781</v>
      </c>
      <c r="J512" s="26" t="s">
        <v>474</v>
      </c>
      <c r="K512" s="26" t="s">
        <v>1372</v>
      </c>
      <c r="L512" s="26" t="s">
        <v>474</v>
      </c>
      <c r="M512" s="26" t="s">
        <v>1372</v>
      </c>
      <c r="N512" s="27">
        <v>2.3199999999999998</v>
      </c>
      <c r="O512" s="26" t="s">
        <v>474</v>
      </c>
      <c r="P512" s="26" t="s">
        <v>1372</v>
      </c>
      <c r="Q512" s="27">
        <v>2.3199999999999998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Listeria grayi</v>
      </c>
      <c r="W512" s="178" t="str">
        <f t="shared" si="96"/>
        <v>Listeria grayi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101"/>
        <v>1</v>
      </c>
      <c r="F513" s="26" t="s">
        <v>1373</v>
      </c>
      <c r="G513" s="26" t="s">
        <v>1374</v>
      </c>
      <c r="H513" s="26" t="s">
        <v>114</v>
      </c>
      <c r="I513" s="29">
        <v>42781</v>
      </c>
      <c r="J513" s="26" t="s">
        <v>474</v>
      </c>
      <c r="K513" s="26" t="s">
        <v>1372</v>
      </c>
      <c r="L513" s="26" t="s">
        <v>474</v>
      </c>
      <c r="M513" s="26" t="s">
        <v>1372</v>
      </c>
      <c r="N513" s="27">
        <v>2.25</v>
      </c>
      <c r="O513" s="26" t="s">
        <v>474</v>
      </c>
      <c r="P513" s="26" t="s">
        <v>1372</v>
      </c>
      <c r="Q513" s="27">
        <v>2.12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Listeria grayi</v>
      </c>
      <c r="W513" s="178" t="str">
        <f t="shared" si="96"/>
        <v>Listeria grayi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101"/>
        <v>1</v>
      </c>
      <c r="F514" s="26" t="s">
        <v>1375</v>
      </c>
      <c r="G514" s="26" t="s">
        <v>124</v>
      </c>
      <c r="H514" s="26" t="s">
        <v>114</v>
      </c>
      <c r="I514" s="29">
        <v>45715</v>
      </c>
      <c r="J514" s="26" t="s">
        <v>474</v>
      </c>
      <c r="K514" s="26" t="s">
        <v>1372</v>
      </c>
      <c r="L514" s="26" t="s">
        <v>474</v>
      </c>
      <c r="M514" s="26" t="s">
        <v>1372</v>
      </c>
      <c r="N514" s="27">
        <v>2.48</v>
      </c>
      <c r="O514" s="26" t="s">
        <v>474</v>
      </c>
      <c r="P514" s="26" t="s">
        <v>1372</v>
      </c>
      <c r="Q514" s="27">
        <v>2.46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Listeria grayi</v>
      </c>
      <c r="W514" s="178" t="str">
        <f t="shared" si="96"/>
        <v>Listeria grayi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si="101"/>
        <v>1</v>
      </c>
      <c r="F515" s="26" t="s">
        <v>1376</v>
      </c>
      <c r="G515" s="26" t="s">
        <v>176</v>
      </c>
      <c r="H515" s="26" t="s">
        <v>112</v>
      </c>
      <c r="I515" s="29">
        <v>42109</v>
      </c>
      <c r="J515" s="26" t="s">
        <v>474</v>
      </c>
      <c r="K515" s="26" t="s">
        <v>1315</v>
      </c>
      <c r="L515" s="26" t="s">
        <v>474</v>
      </c>
      <c r="M515" s="26" t="s">
        <v>1315</v>
      </c>
      <c r="N515" s="27">
        <v>2.23</v>
      </c>
      <c r="O515" s="26" t="s">
        <v>474</v>
      </c>
      <c r="P515" s="26" t="s">
        <v>1315</v>
      </c>
      <c r="Q515" s="27">
        <v>2.19</v>
      </c>
      <c r="R515" s="171" t="str">
        <f t="shared" si="91"/>
        <v>A</v>
      </c>
      <c r="S515" s="174">
        <f t="shared" si="92"/>
        <v>1</v>
      </c>
      <c r="T515" s="174">
        <f t="shared" si="93"/>
        <v>1</v>
      </c>
      <c r="U515" s="174">
        <f t="shared" si="94"/>
        <v>0</v>
      </c>
      <c r="V515" s="178" t="str">
        <f t="shared" si="95"/>
        <v>Listeria innocua</v>
      </c>
      <c r="W515" s="178" t="str">
        <f t="shared" si="96"/>
        <v>Listeria innocua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1377</v>
      </c>
      <c r="G516" s="26" t="s">
        <v>1378</v>
      </c>
      <c r="H516" s="26" t="s">
        <v>114</v>
      </c>
      <c r="I516" s="29">
        <v>42781</v>
      </c>
      <c r="J516" s="26" t="s">
        <v>474</v>
      </c>
      <c r="K516" s="26" t="s">
        <v>1315</v>
      </c>
      <c r="L516" s="26" t="s">
        <v>474</v>
      </c>
      <c r="M516" s="26" t="s">
        <v>1315</v>
      </c>
      <c r="N516" s="27">
        <v>2.4500000000000002</v>
      </c>
      <c r="O516" s="26" t="s">
        <v>474</v>
      </c>
      <c r="P516" s="26" t="s">
        <v>1315</v>
      </c>
      <c r="Q516" s="27">
        <v>2.44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Listeria innocua</v>
      </c>
      <c r="W516" s="178" t="str">
        <f t="shared" si="96"/>
        <v>Listeria innocua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1379</v>
      </c>
      <c r="G517" s="26" t="s">
        <v>1378</v>
      </c>
      <c r="H517" s="26" t="s">
        <v>114</v>
      </c>
      <c r="I517" s="29">
        <v>42781</v>
      </c>
      <c r="J517" s="26" t="s">
        <v>474</v>
      </c>
      <c r="K517" s="26" t="s">
        <v>1315</v>
      </c>
      <c r="L517" s="26" t="s">
        <v>474</v>
      </c>
      <c r="M517" s="26" t="s">
        <v>1315</v>
      </c>
      <c r="N517" s="27">
        <v>2.4700000000000002</v>
      </c>
      <c r="O517" s="26" t="s">
        <v>474</v>
      </c>
      <c r="P517" s="26" t="s">
        <v>1315</v>
      </c>
      <c r="Q517" s="27">
        <v>2.46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Listeria innocua</v>
      </c>
      <c r="W517" s="178" t="str">
        <f t="shared" si="96"/>
        <v>Listeria innocua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1380</v>
      </c>
      <c r="G518" s="26" t="s">
        <v>1378</v>
      </c>
      <c r="H518" s="26" t="s">
        <v>114</v>
      </c>
      <c r="I518" s="29">
        <v>42781</v>
      </c>
      <c r="J518" s="26" t="s">
        <v>474</v>
      </c>
      <c r="K518" s="26" t="s">
        <v>1315</v>
      </c>
      <c r="L518" s="26" t="s">
        <v>474</v>
      </c>
      <c r="M518" s="26" t="s">
        <v>1315</v>
      </c>
      <c r="N518" s="27">
        <v>2.42</v>
      </c>
      <c r="O518" s="26" t="s">
        <v>474</v>
      </c>
      <c r="P518" s="26" t="s">
        <v>1315</v>
      </c>
      <c r="Q518" s="27">
        <v>2.4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Listeria innocua</v>
      </c>
      <c r="W518" s="178" t="str">
        <f t="shared" si="96"/>
        <v>Listeria innocua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1381</v>
      </c>
      <c r="G519" s="26" t="s">
        <v>124</v>
      </c>
      <c r="H519" s="26" t="s">
        <v>114</v>
      </c>
      <c r="I519" s="29">
        <v>43853</v>
      </c>
      <c r="J519" s="26" t="s">
        <v>474</v>
      </c>
      <c r="K519" s="26" t="s">
        <v>1315</v>
      </c>
      <c r="L519" s="26" t="s">
        <v>474</v>
      </c>
      <c r="M519" s="26" t="s">
        <v>1315</v>
      </c>
      <c r="N519" s="27">
        <v>2.46</v>
      </c>
      <c r="O519" s="26" t="s">
        <v>474</v>
      </c>
      <c r="P519" s="26" t="s">
        <v>1315</v>
      </c>
      <c r="Q519" s="27">
        <v>2.4300000000000002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Listeria innocua</v>
      </c>
      <c r="W519" s="178" t="str">
        <f t="shared" si="96"/>
        <v>Listeria innocua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1382</v>
      </c>
      <c r="G520" s="26" t="s">
        <v>124</v>
      </c>
      <c r="H520" s="26" t="s">
        <v>162</v>
      </c>
      <c r="I520" s="29">
        <v>42781</v>
      </c>
      <c r="J520" s="26" t="s">
        <v>474</v>
      </c>
      <c r="K520" s="26" t="s">
        <v>1315</v>
      </c>
      <c r="L520" s="26" t="s">
        <v>474</v>
      </c>
      <c r="M520" s="26" t="s">
        <v>1315</v>
      </c>
      <c r="N520" s="27">
        <v>2.4700000000000002</v>
      </c>
      <c r="O520" s="26" t="s">
        <v>474</v>
      </c>
      <c r="P520" s="26" t="s">
        <v>1315</v>
      </c>
      <c r="Q520" s="27">
        <v>2.44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Listeria innocua</v>
      </c>
      <c r="W520" s="178" t="str">
        <f t="shared" si="96"/>
        <v>Listeria innocua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1383</v>
      </c>
      <c r="G521" s="26" t="s">
        <v>1378</v>
      </c>
      <c r="H521" s="26" t="s">
        <v>114</v>
      </c>
      <c r="I521" s="29">
        <v>42781</v>
      </c>
      <c r="J521" s="26" t="s">
        <v>474</v>
      </c>
      <c r="K521" s="26" t="s">
        <v>1315</v>
      </c>
      <c r="L521" s="26" t="s">
        <v>474</v>
      </c>
      <c r="M521" s="26" t="s">
        <v>1315</v>
      </c>
      <c r="N521" s="27">
        <v>2.36</v>
      </c>
      <c r="O521" s="26" t="s">
        <v>474</v>
      </c>
      <c r="P521" s="26" t="s">
        <v>1315</v>
      </c>
      <c r="Q521" s="27">
        <v>2.29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Listeria innocua</v>
      </c>
      <c r="W521" s="178" t="str">
        <f t="shared" si="96"/>
        <v>Listeria innocua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1384</v>
      </c>
      <c r="G522" s="26" t="s">
        <v>1378</v>
      </c>
      <c r="H522" s="26" t="s">
        <v>114</v>
      </c>
      <c r="I522" s="29">
        <v>42768</v>
      </c>
      <c r="J522" s="26" t="s">
        <v>474</v>
      </c>
      <c r="K522" s="26" t="s">
        <v>1315</v>
      </c>
      <c r="L522" s="26" t="s">
        <v>474</v>
      </c>
      <c r="M522" s="26" t="s">
        <v>1315</v>
      </c>
      <c r="N522" s="27">
        <v>2.52</v>
      </c>
      <c r="O522" s="26" t="s">
        <v>474</v>
      </c>
      <c r="P522" s="26" t="s">
        <v>1315</v>
      </c>
      <c r="Q522" s="27">
        <v>2.4300000000000002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Listeria innocua</v>
      </c>
      <c r="W522" s="178" t="str">
        <f t="shared" si="96"/>
        <v>Listeria innocua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1385</v>
      </c>
      <c r="G523" s="26" t="s">
        <v>124</v>
      </c>
      <c r="H523" s="26" t="s">
        <v>114</v>
      </c>
      <c r="I523" s="29">
        <v>42768</v>
      </c>
      <c r="J523" s="26" t="s">
        <v>474</v>
      </c>
      <c r="K523" s="26" t="s">
        <v>1315</v>
      </c>
      <c r="L523" s="26" t="s">
        <v>474</v>
      </c>
      <c r="M523" s="26" t="s">
        <v>1315</v>
      </c>
      <c r="N523" s="27">
        <v>2.4700000000000002</v>
      </c>
      <c r="O523" s="26" t="s">
        <v>474</v>
      </c>
      <c r="P523" s="26" t="s">
        <v>1315</v>
      </c>
      <c r="Q523" s="27">
        <v>2.4300000000000002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Listeria innocua</v>
      </c>
      <c r="W523" s="178" t="str">
        <f t="shared" si="96"/>
        <v>Listeria innocua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1</v>
      </c>
      <c r="F524" s="26" t="s">
        <v>1386</v>
      </c>
      <c r="G524" s="26" t="s">
        <v>1378</v>
      </c>
      <c r="H524" s="26" t="s">
        <v>114</v>
      </c>
      <c r="I524" s="29">
        <v>42768</v>
      </c>
      <c r="J524" s="26" t="s">
        <v>474</v>
      </c>
      <c r="K524" s="26" t="s">
        <v>1315</v>
      </c>
      <c r="L524" s="26" t="s">
        <v>474</v>
      </c>
      <c r="M524" s="26" t="s">
        <v>1315</v>
      </c>
      <c r="N524" s="27">
        <v>2.4900000000000002</v>
      </c>
      <c r="O524" s="26" t="s">
        <v>474</v>
      </c>
      <c r="P524" s="26" t="s">
        <v>1315</v>
      </c>
      <c r="Q524" s="27">
        <v>2.48</v>
      </c>
      <c r="R524" s="171" t="str">
        <f t="shared" si="91"/>
        <v>A</v>
      </c>
      <c r="S524" s="174">
        <f t="shared" si="92"/>
        <v>1</v>
      </c>
      <c r="T524" s="174">
        <f t="shared" si="93"/>
        <v>1</v>
      </c>
      <c r="U524" s="174">
        <f t="shared" si="94"/>
        <v>0</v>
      </c>
      <c r="V524" s="178" t="str">
        <f t="shared" si="95"/>
        <v>Listeria innocua</v>
      </c>
      <c r="W524" s="178" t="str">
        <f t="shared" si="96"/>
        <v>Listeria innocua</v>
      </c>
      <c r="X524" s="174">
        <f t="shared" si="97"/>
        <v>0</v>
      </c>
      <c r="Y524" s="174">
        <f t="shared" si="98"/>
        <v>0</v>
      </c>
      <c r="Z524" s="174">
        <f t="shared" si="99"/>
        <v>0</v>
      </c>
      <c r="AA524" s="174">
        <f t="shared" si="100"/>
        <v>0</v>
      </c>
    </row>
    <row r="525" spans="4:27" ht="15" customHeight="1" x14ac:dyDescent="0.25">
      <c r="D525" s="176">
        <v>1</v>
      </c>
      <c r="E525" s="169">
        <f t="shared" si="101"/>
        <v>1</v>
      </c>
      <c r="F525" s="26" t="s">
        <v>1387</v>
      </c>
      <c r="G525" s="26" t="s">
        <v>1378</v>
      </c>
      <c r="H525" s="26" t="s">
        <v>114</v>
      </c>
      <c r="I525" s="29">
        <v>42768</v>
      </c>
      <c r="J525" s="26" t="s">
        <v>474</v>
      </c>
      <c r="K525" s="26" t="s">
        <v>1315</v>
      </c>
      <c r="L525" s="26" t="s">
        <v>474</v>
      </c>
      <c r="M525" s="26" t="s">
        <v>1315</v>
      </c>
      <c r="N525" s="27">
        <v>2.4900000000000002</v>
      </c>
      <c r="O525" s="26" t="s">
        <v>474</v>
      </c>
      <c r="P525" s="26" t="s">
        <v>1315</v>
      </c>
      <c r="Q525" s="27">
        <v>2.4900000000000002</v>
      </c>
      <c r="R525" s="171" t="str">
        <f t="shared" si="91"/>
        <v>A</v>
      </c>
      <c r="S525" s="174">
        <f t="shared" si="92"/>
        <v>1</v>
      </c>
      <c r="T525" s="174">
        <f t="shared" si="93"/>
        <v>1</v>
      </c>
      <c r="U525" s="174">
        <f t="shared" si="94"/>
        <v>0</v>
      </c>
      <c r="V525" s="178" t="str">
        <f t="shared" si="95"/>
        <v>Listeria innocua</v>
      </c>
      <c r="W525" s="178" t="str">
        <f t="shared" si="96"/>
        <v>Listeria innocua</v>
      </c>
      <c r="X525" s="174">
        <f t="shared" si="97"/>
        <v>0</v>
      </c>
      <c r="Y525" s="174">
        <f t="shared" si="98"/>
        <v>0</v>
      </c>
      <c r="Z525" s="174">
        <f t="shared" si="99"/>
        <v>0</v>
      </c>
      <c r="AA525" s="174">
        <f t="shared" si="100"/>
        <v>0</v>
      </c>
    </row>
    <row r="526" spans="4:27" ht="15" customHeight="1" x14ac:dyDescent="0.25">
      <c r="D526" s="176">
        <v>1</v>
      </c>
      <c r="E526" s="169">
        <f t="shared" si="101"/>
        <v>1</v>
      </c>
      <c r="F526" s="26" t="s">
        <v>1388</v>
      </c>
      <c r="G526" s="26" t="s">
        <v>1378</v>
      </c>
      <c r="H526" s="26" t="s">
        <v>114</v>
      </c>
      <c r="I526" s="29">
        <v>42781</v>
      </c>
      <c r="J526" s="26" t="s">
        <v>474</v>
      </c>
      <c r="K526" s="26" t="s">
        <v>1315</v>
      </c>
      <c r="L526" s="26" t="s">
        <v>474</v>
      </c>
      <c r="M526" s="26" t="s">
        <v>1315</v>
      </c>
      <c r="N526" s="27">
        <v>2.48</v>
      </c>
      <c r="O526" s="26" t="s">
        <v>474</v>
      </c>
      <c r="P526" s="26" t="s">
        <v>1315</v>
      </c>
      <c r="Q526" s="27">
        <v>2.42</v>
      </c>
      <c r="R526" s="171" t="str">
        <f t="shared" si="91"/>
        <v>A</v>
      </c>
      <c r="S526" s="174">
        <f t="shared" si="92"/>
        <v>1</v>
      </c>
      <c r="T526" s="174">
        <f t="shared" si="93"/>
        <v>1</v>
      </c>
      <c r="U526" s="174">
        <f t="shared" si="94"/>
        <v>0</v>
      </c>
      <c r="V526" s="178" t="str">
        <f t="shared" si="95"/>
        <v>Listeria innocua</v>
      </c>
      <c r="W526" s="178" t="str">
        <f t="shared" si="96"/>
        <v>Listeria innocua</v>
      </c>
      <c r="X526" s="174">
        <f t="shared" si="97"/>
        <v>0</v>
      </c>
      <c r="Y526" s="174">
        <f t="shared" si="98"/>
        <v>0</v>
      </c>
      <c r="Z526" s="174">
        <f t="shared" si="99"/>
        <v>0</v>
      </c>
      <c r="AA526" s="174">
        <f t="shared" si="100"/>
        <v>0</v>
      </c>
    </row>
    <row r="527" spans="4:27" ht="15" customHeight="1" x14ac:dyDescent="0.25">
      <c r="D527" s="176">
        <v>1</v>
      </c>
      <c r="E527" s="169">
        <f t="shared" si="101"/>
        <v>1</v>
      </c>
      <c r="F527" s="26" t="s">
        <v>1389</v>
      </c>
      <c r="G527" s="26" t="s">
        <v>1378</v>
      </c>
      <c r="H527" s="26" t="s">
        <v>114</v>
      </c>
      <c r="I527" s="29">
        <v>42781</v>
      </c>
      <c r="J527" s="26" t="s">
        <v>474</v>
      </c>
      <c r="K527" s="26" t="s">
        <v>1315</v>
      </c>
      <c r="L527" s="26" t="s">
        <v>474</v>
      </c>
      <c r="M527" s="26" t="s">
        <v>1315</v>
      </c>
      <c r="N527" s="27">
        <v>2.46</v>
      </c>
      <c r="O527" s="26" t="s">
        <v>474</v>
      </c>
      <c r="P527" s="26" t="s">
        <v>1315</v>
      </c>
      <c r="Q527" s="27">
        <v>2.4300000000000002</v>
      </c>
      <c r="R527" s="171" t="str">
        <f t="shared" ref="R527:R586" si="102">IF(OR(AND(N527&gt;=$B$20,Q527&lt;$B$21),AND(L527=O527,M527=P527,N527&gt;=$B$20,Q527&gt;=$B$20),AND(L527=O527,N527&gt;=$B$20,Q527&lt;2,Q527&gt;=$B$21)),"A",IF(OR(AND(N527&lt;$B$20,Q527&lt;$B$21),AND(L527=O527,OR(M527&lt;&gt;P527,M527=P527),N527&gt;=$B$21,Q527&gt;=$B$21)),"B",
IF(AND(L527&lt;&gt;O527,N527&gt;=$B$21,Q527&gt;=$B$21),"C",0)))</f>
        <v>A</v>
      </c>
      <c r="S527" s="174">
        <f t="shared" ref="S527:S586" si="103">1-U527+Z527</f>
        <v>1</v>
      </c>
      <c r="T527" s="174">
        <f t="shared" ref="T527:T586" si="104">IF(AND(L527=J527,M527=K527,N527&gt;=$B$20,R527="A"),1,0)</f>
        <v>1</v>
      </c>
      <c r="U527" s="174">
        <f t="shared" ref="U527:U586" si="105">IF(T527=1,0,1)</f>
        <v>0</v>
      </c>
      <c r="V527" s="178" t="str">
        <f t="shared" ref="V527:V586" si="106">L527&amp;" "&amp;M527</f>
        <v>Listeria innocua</v>
      </c>
      <c r="W527" s="178" t="str">
        <f t="shared" ref="W527:W586" si="107">O527&amp;" "&amp;P527</f>
        <v>Listeria innocua</v>
      </c>
      <c r="X527" s="174">
        <f t="shared" ref="X527:X586" si="108">IF(AND(V527=$B$1,N527&gt;=$B$20),1,0)</f>
        <v>0</v>
      </c>
      <c r="Y527" s="174">
        <f t="shared" ref="Y527:Y586" si="109">IF(AND(W527=$B$1,Q527&gt;=$B$20),1,0)</f>
        <v>0</v>
      </c>
      <c r="Z527" s="174">
        <f t="shared" ref="Z527:Z586" si="110">IF(AND(V527=$B$1,N527&gt;=$B$20,R527="A"),1,0)</f>
        <v>0</v>
      </c>
      <c r="AA527" s="174">
        <f t="shared" ref="AA527:AA586" si="111">IF(1-(X527+Y527)&gt;0,0,1)</f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1390</v>
      </c>
      <c r="G528" s="26" t="s">
        <v>1378</v>
      </c>
      <c r="H528" s="26" t="s">
        <v>114</v>
      </c>
      <c r="I528" s="29">
        <v>42768</v>
      </c>
      <c r="J528" s="26" t="s">
        <v>474</v>
      </c>
      <c r="K528" s="26" t="s">
        <v>1315</v>
      </c>
      <c r="L528" s="26" t="s">
        <v>474</v>
      </c>
      <c r="M528" s="26" t="s">
        <v>1315</v>
      </c>
      <c r="N528" s="27">
        <v>2.5299999999999998</v>
      </c>
      <c r="O528" s="26" t="s">
        <v>474</v>
      </c>
      <c r="P528" s="26" t="s">
        <v>1315</v>
      </c>
      <c r="Q528" s="27">
        <v>2.5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Listeria innocua</v>
      </c>
      <c r="W528" s="178" t="str">
        <f t="shared" si="107"/>
        <v>Listeria innocua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1</v>
      </c>
      <c r="F529" s="26" t="s">
        <v>1391</v>
      </c>
      <c r="G529" s="26" t="s">
        <v>1378</v>
      </c>
      <c r="H529" s="26" t="s">
        <v>114</v>
      </c>
      <c r="I529" s="29">
        <v>42768</v>
      </c>
      <c r="J529" s="26" t="s">
        <v>474</v>
      </c>
      <c r="K529" s="26" t="s">
        <v>1315</v>
      </c>
      <c r="L529" s="26" t="s">
        <v>474</v>
      </c>
      <c r="M529" s="26" t="s">
        <v>1315</v>
      </c>
      <c r="N529" s="27">
        <v>2.46</v>
      </c>
      <c r="O529" s="26" t="s">
        <v>474</v>
      </c>
      <c r="P529" s="26" t="s">
        <v>1315</v>
      </c>
      <c r="Q529" s="27">
        <v>2.4500000000000002</v>
      </c>
      <c r="R529" s="171" t="str">
        <f t="shared" si="102"/>
        <v>A</v>
      </c>
      <c r="S529" s="174">
        <f t="shared" si="103"/>
        <v>1</v>
      </c>
      <c r="T529" s="174">
        <f t="shared" si="104"/>
        <v>1</v>
      </c>
      <c r="U529" s="174">
        <f t="shared" si="105"/>
        <v>0</v>
      </c>
      <c r="V529" s="178" t="str">
        <f t="shared" si="106"/>
        <v>Listeria innocua</v>
      </c>
      <c r="W529" s="178" t="str">
        <f t="shared" si="107"/>
        <v>Listeria innocua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1</v>
      </c>
      <c r="E530" s="169">
        <f t="shared" si="101"/>
        <v>1</v>
      </c>
      <c r="F530" s="26" t="s">
        <v>1392</v>
      </c>
      <c r="G530" s="26" t="s">
        <v>1378</v>
      </c>
      <c r="H530" s="26" t="s">
        <v>114</v>
      </c>
      <c r="I530" s="29">
        <v>42781</v>
      </c>
      <c r="J530" s="26" t="s">
        <v>474</v>
      </c>
      <c r="K530" s="26" t="s">
        <v>1315</v>
      </c>
      <c r="L530" s="26" t="s">
        <v>474</v>
      </c>
      <c r="M530" s="26" t="s">
        <v>1315</v>
      </c>
      <c r="N530" s="27">
        <v>2.52</v>
      </c>
      <c r="O530" s="26" t="s">
        <v>474</v>
      </c>
      <c r="P530" s="26" t="s">
        <v>1315</v>
      </c>
      <c r="Q530" s="27">
        <v>2.5099999999999998</v>
      </c>
      <c r="R530" s="171" t="str">
        <f t="shared" si="102"/>
        <v>A</v>
      </c>
      <c r="S530" s="174">
        <f t="shared" si="103"/>
        <v>1</v>
      </c>
      <c r="T530" s="174">
        <f t="shared" si="104"/>
        <v>1</v>
      </c>
      <c r="U530" s="174">
        <f t="shared" si="105"/>
        <v>0</v>
      </c>
      <c r="V530" s="178" t="str">
        <f t="shared" si="106"/>
        <v>Listeria innocua</v>
      </c>
      <c r="W530" s="178" t="str">
        <f t="shared" si="107"/>
        <v>Listeria innocua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1393</v>
      </c>
      <c r="G531" s="26" t="s">
        <v>1378</v>
      </c>
      <c r="H531" s="26" t="s">
        <v>114</v>
      </c>
      <c r="I531" s="29">
        <v>42768</v>
      </c>
      <c r="J531" s="26" t="s">
        <v>474</v>
      </c>
      <c r="K531" s="26" t="s">
        <v>1315</v>
      </c>
      <c r="L531" s="26" t="s">
        <v>474</v>
      </c>
      <c r="M531" s="26" t="s">
        <v>1315</v>
      </c>
      <c r="N531" s="27">
        <v>2.48</v>
      </c>
      <c r="O531" s="26" t="s">
        <v>474</v>
      </c>
      <c r="P531" s="26" t="s">
        <v>1315</v>
      </c>
      <c r="Q531" s="27">
        <v>2.46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Listeria innocua</v>
      </c>
      <c r="W531" s="178" t="str">
        <f t="shared" si="107"/>
        <v>Listeria innocua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0</v>
      </c>
      <c r="F532" s="26" t="s">
        <v>1394</v>
      </c>
      <c r="G532" s="26" t="s">
        <v>176</v>
      </c>
      <c r="H532" s="26" t="s">
        <v>114</v>
      </c>
      <c r="I532" s="29">
        <v>42781</v>
      </c>
      <c r="J532" s="26" t="s">
        <v>474</v>
      </c>
      <c r="K532" s="26" t="s">
        <v>1395</v>
      </c>
      <c r="L532" s="26" t="s">
        <v>474</v>
      </c>
      <c r="M532" s="26" t="s">
        <v>1395</v>
      </c>
      <c r="N532" s="27">
        <v>2.38</v>
      </c>
      <c r="O532" s="26" t="s">
        <v>474</v>
      </c>
      <c r="P532" s="26" t="s">
        <v>1320</v>
      </c>
      <c r="Q532" s="27">
        <v>2.2799999999999998</v>
      </c>
      <c r="R532" s="171" t="str">
        <f t="shared" si="102"/>
        <v>B</v>
      </c>
      <c r="S532" s="174">
        <f t="shared" si="103"/>
        <v>0</v>
      </c>
      <c r="T532" s="174">
        <f t="shared" si="104"/>
        <v>0</v>
      </c>
      <c r="U532" s="174">
        <f t="shared" si="105"/>
        <v>1</v>
      </c>
      <c r="V532" s="178" t="str">
        <f t="shared" si="106"/>
        <v>Listeria marthii</v>
      </c>
      <c r="W532" s="178" t="str">
        <f t="shared" si="107"/>
        <v>Listeria monocytogenes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1</v>
      </c>
      <c r="E533" s="169">
        <f t="shared" si="101"/>
        <v>1</v>
      </c>
      <c r="F533" s="26" t="s">
        <v>1396</v>
      </c>
      <c r="G533" s="26" t="s">
        <v>1397</v>
      </c>
      <c r="H533" s="26" t="s">
        <v>162</v>
      </c>
      <c r="I533" s="29">
        <v>45553</v>
      </c>
      <c r="J533" s="26" t="s">
        <v>474</v>
      </c>
      <c r="K533" s="26" t="s">
        <v>1320</v>
      </c>
      <c r="L533" s="26" t="s">
        <v>474</v>
      </c>
      <c r="M533" s="26" t="s">
        <v>1320</v>
      </c>
      <c r="N533" s="27">
        <v>2.48</v>
      </c>
      <c r="O533" s="26" t="s">
        <v>474</v>
      </c>
      <c r="P533" s="26" t="s">
        <v>1320</v>
      </c>
      <c r="Q533" s="27">
        <v>2.4700000000000002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Listeria monocytogenes</v>
      </c>
      <c r="W533" s="178" t="str">
        <f t="shared" si="107"/>
        <v>Listeria monocytogenes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1</v>
      </c>
      <c r="F534" s="26" t="s">
        <v>1398</v>
      </c>
      <c r="G534" s="26" t="s">
        <v>1399</v>
      </c>
      <c r="H534" s="26" t="s">
        <v>162</v>
      </c>
      <c r="I534" s="29">
        <v>42768</v>
      </c>
      <c r="J534" s="26" t="s">
        <v>474</v>
      </c>
      <c r="K534" s="26" t="s">
        <v>1320</v>
      </c>
      <c r="L534" s="26" t="s">
        <v>474</v>
      </c>
      <c r="M534" s="26" t="s">
        <v>1320</v>
      </c>
      <c r="N534" s="27">
        <v>2.4900000000000002</v>
      </c>
      <c r="O534" s="26" t="s">
        <v>474</v>
      </c>
      <c r="P534" s="26" t="s">
        <v>1320</v>
      </c>
      <c r="Q534" s="27">
        <v>2.48</v>
      </c>
      <c r="R534" s="171" t="str">
        <f t="shared" si="102"/>
        <v>A</v>
      </c>
      <c r="S534" s="174">
        <f t="shared" si="103"/>
        <v>1</v>
      </c>
      <c r="T534" s="174">
        <f t="shared" si="104"/>
        <v>1</v>
      </c>
      <c r="U534" s="174">
        <f t="shared" si="105"/>
        <v>0</v>
      </c>
      <c r="V534" s="178" t="str">
        <f t="shared" si="106"/>
        <v>Listeria monocytogenes</v>
      </c>
      <c r="W534" s="178" t="str">
        <f t="shared" si="107"/>
        <v>Listeria monocytogenes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1</v>
      </c>
      <c r="E535" s="169">
        <f t="shared" si="101"/>
        <v>1</v>
      </c>
      <c r="F535" s="26" t="s">
        <v>1400</v>
      </c>
      <c r="G535" s="26" t="s">
        <v>124</v>
      </c>
      <c r="H535" s="26" t="s">
        <v>114</v>
      </c>
      <c r="I535" s="29">
        <v>43853</v>
      </c>
      <c r="J535" s="26" t="s">
        <v>474</v>
      </c>
      <c r="K535" s="26" t="s">
        <v>1320</v>
      </c>
      <c r="L535" s="26" t="s">
        <v>474</v>
      </c>
      <c r="M535" s="26" t="s">
        <v>1320</v>
      </c>
      <c r="N535" s="27">
        <v>2.52</v>
      </c>
      <c r="O535" s="26" t="s">
        <v>474</v>
      </c>
      <c r="P535" s="26" t="s">
        <v>1320</v>
      </c>
      <c r="Q535" s="27">
        <v>2.5099999999999998</v>
      </c>
      <c r="R535" s="171" t="str">
        <f t="shared" si="102"/>
        <v>A</v>
      </c>
      <c r="S535" s="174">
        <f t="shared" si="103"/>
        <v>1</v>
      </c>
      <c r="T535" s="174">
        <f t="shared" si="104"/>
        <v>1</v>
      </c>
      <c r="U535" s="174">
        <f t="shared" si="105"/>
        <v>0</v>
      </c>
      <c r="V535" s="178" t="str">
        <f t="shared" si="106"/>
        <v>Listeria monocytogenes</v>
      </c>
      <c r="W535" s="178" t="str">
        <f t="shared" si="107"/>
        <v>Listeria monocytogenes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1</v>
      </c>
      <c r="E536" s="169">
        <f t="shared" si="101"/>
        <v>1</v>
      </c>
      <c r="F536" s="26" t="s">
        <v>1401</v>
      </c>
      <c r="G536" s="26" t="s">
        <v>1402</v>
      </c>
      <c r="H536" s="26" t="s">
        <v>162</v>
      </c>
      <c r="I536" s="29">
        <v>42768</v>
      </c>
      <c r="J536" s="26" t="s">
        <v>474</v>
      </c>
      <c r="K536" s="26" t="s">
        <v>1320</v>
      </c>
      <c r="L536" s="26" t="s">
        <v>474</v>
      </c>
      <c r="M536" s="26" t="s">
        <v>1320</v>
      </c>
      <c r="N536" s="27">
        <v>2.4700000000000002</v>
      </c>
      <c r="O536" s="26" t="s">
        <v>474</v>
      </c>
      <c r="P536" s="26" t="s">
        <v>1320</v>
      </c>
      <c r="Q536" s="27">
        <v>2.4300000000000002</v>
      </c>
      <c r="R536" s="171" t="str">
        <f t="shared" si="102"/>
        <v>A</v>
      </c>
      <c r="S536" s="174">
        <f t="shared" si="103"/>
        <v>1</v>
      </c>
      <c r="T536" s="174">
        <f t="shared" si="104"/>
        <v>1</v>
      </c>
      <c r="U536" s="174">
        <f t="shared" si="105"/>
        <v>0</v>
      </c>
      <c r="V536" s="178" t="str">
        <f t="shared" si="106"/>
        <v>Listeria monocytogenes</v>
      </c>
      <c r="W536" s="178" t="str">
        <f t="shared" si="107"/>
        <v>Listeria monocytogenes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1</v>
      </c>
      <c r="F537" s="26" t="s">
        <v>1403</v>
      </c>
      <c r="G537" s="26" t="s">
        <v>1402</v>
      </c>
      <c r="H537" s="26" t="s">
        <v>162</v>
      </c>
      <c r="I537" s="29">
        <v>42781</v>
      </c>
      <c r="J537" s="26" t="s">
        <v>474</v>
      </c>
      <c r="K537" s="26" t="s">
        <v>1320</v>
      </c>
      <c r="L537" s="26" t="s">
        <v>474</v>
      </c>
      <c r="M537" s="26" t="s">
        <v>1320</v>
      </c>
      <c r="N537" s="27">
        <v>2.4700000000000002</v>
      </c>
      <c r="O537" s="26" t="s">
        <v>474</v>
      </c>
      <c r="P537" s="26" t="s">
        <v>1320</v>
      </c>
      <c r="Q537" s="27">
        <v>2.4500000000000002</v>
      </c>
      <c r="R537" s="171" t="str">
        <f t="shared" si="102"/>
        <v>A</v>
      </c>
      <c r="S537" s="174">
        <f t="shared" si="103"/>
        <v>1</v>
      </c>
      <c r="T537" s="174">
        <f t="shared" si="104"/>
        <v>1</v>
      </c>
      <c r="U537" s="174">
        <f t="shared" si="105"/>
        <v>0</v>
      </c>
      <c r="V537" s="178" t="str">
        <f t="shared" si="106"/>
        <v>Listeria monocytogenes</v>
      </c>
      <c r="W537" s="178" t="str">
        <f t="shared" si="107"/>
        <v>Listeria monocytogenes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1</v>
      </c>
      <c r="F538" s="26" t="s">
        <v>1404</v>
      </c>
      <c r="G538" s="26" t="s">
        <v>1397</v>
      </c>
      <c r="H538" s="26" t="s">
        <v>114</v>
      </c>
      <c r="I538" s="29">
        <v>44678</v>
      </c>
      <c r="J538" s="26" t="s">
        <v>474</v>
      </c>
      <c r="K538" s="26" t="s">
        <v>1320</v>
      </c>
      <c r="L538" s="26" t="s">
        <v>474</v>
      </c>
      <c r="M538" s="26" t="s">
        <v>1320</v>
      </c>
      <c r="N538" s="27">
        <v>2.4500000000000002</v>
      </c>
      <c r="O538" s="26" t="s">
        <v>474</v>
      </c>
      <c r="P538" s="26" t="s">
        <v>1320</v>
      </c>
      <c r="Q538" s="27">
        <v>2.41</v>
      </c>
      <c r="R538" s="171" t="str">
        <f t="shared" si="102"/>
        <v>A</v>
      </c>
      <c r="S538" s="174">
        <f t="shared" si="103"/>
        <v>1</v>
      </c>
      <c r="T538" s="174">
        <f t="shared" si="104"/>
        <v>1</v>
      </c>
      <c r="U538" s="174">
        <f t="shared" si="105"/>
        <v>0</v>
      </c>
      <c r="V538" s="178" t="str">
        <f t="shared" si="106"/>
        <v>Listeria monocytogenes</v>
      </c>
      <c r="W538" s="178" t="str">
        <f t="shared" si="107"/>
        <v>Listeria monocytogenes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1405</v>
      </c>
      <c r="G539" s="26" t="s">
        <v>1397</v>
      </c>
      <c r="H539" s="26" t="s">
        <v>114</v>
      </c>
      <c r="I539" s="29">
        <v>44678</v>
      </c>
      <c r="J539" s="26" t="s">
        <v>474</v>
      </c>
      <c r="K539" s="26" t="s">
        <v>1320</v>
      </c>
      <c r="L539" s="26" t="s">
        <v>474</v>
      </c>
      <c r="M539" s="26" t="s">
        <v>1320</v>
      </c>
      <c r="N539" s="27">
        <v>2.52</v>
      </c>
      <c r="O539" s="26" t="s">
        <v>474</v>
      </c>
      <c r="P539" s="26" t="s">
        <v>1320</v>
      </c>
      <c r="Q539" s="27">
        <v>2.48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Listeria monocytogenes</v>
      </c>
      <c r="W539" s="178" t="str">
        <f t="shared" si="107"/>
        <v>Listeria monocytogenes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1</v>
      </c>
      <c r="E540" s="169">
        <f t="shared" si="101"/>
        <v>1</v>
      </c>
      <c r="F540" s="26" t="s">
        <v>1406</v>
      </c>
      <c r="G540" s="26" t="s">
        <v>124</v>
      </c>
      <c r="H540" s="26" t="s">
        <v>114</v>
      </c>
      <c r="I540" s="29">
        <v>45273</v>
      </c>
      <c r="J540" s="26" t="s">
        <v>474</v>
      </c>
      <c r="K540" s="26" t="s">
        <v>1320</v>
      </c>
      <c r="L540" s="26" t="s">
        <v>474</v>
      </c>
      <c r="M540" s="26" t="s">
        <v>1320</v>
      </c>
      <c r="N540" s="27">
        <v>2.4</v>
      </c>
      <c r="O540" s="26" t="s">
        <v>474</v>
      </c>
      <c r="P540" s="26" t="s">
        <v>1320</v>
      </c>
      <c r="Q540" s="27">
        <v>2.39</v>
      </c>
      <c r="R540" s="171" t="str">
        <f t="shared" si="102"/>
        <v>A</v>
      </c>
      <c r="S540" s="174">
        <f t="shared" si="103"/>
        <v>1</v>
      </c>
      <c r="T540" s="174">
        <f t="shared" si="104"/>
        <v>1</v>
      </c>
      <c r="U540" s="174">
        <f t="shared" si="105"/>
        <v>0</v>
      </c>
      <c r="V540" s="178" t="str">
        <f t="shared" si="106"/>
        <v>Listeria monocytogenes</v>
      </c>
      <c r="W540" s="178" t="str">
        <f t="shared" si="107"/>
        <v>Listeria monocytogenes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1</v>
      </c>
      <c r="E541" s="169">
        <f t="shared" si="101"/>
        <v>1</v>
      </c>
      <c r="F541" s="26" t="s">
        <v>1407</v>
      </c>
      <c r="G541" s="26" t="s">
        <v>123</v>
      </c>
      <c r="H541" s="26" t="s">
        <v>162</v>
      </c>
      <c r="I541" s="29">
        <v>42768</v>
      </c>
      <c r="J541" s="26" t="s">
        <v>474</v>
      </c>
      <c r="K541" s="26" t="s">
        <v>1320</v>
      </c>
      <c r="L541" s="26" t="s">
        <v>474</v>
      </c>
      <c r="M541" s="26" t="s">
        <v>1320</v>
      </c>
      <c r="N541" s="27">
        <v>2.48</v>
      </c>
      <c r="O541" s="26" t="s">
        <v>474</v>
      </c>
      <c r="P541" s="26" t="s">
        <v>1320</v>
      </c>
      <c r="Q541" s="27">
        <v>2.4500000000000002</v>
      </c>
      <c r="R541" s="171" t="str">
        <f t="shared" si="102"/>
        <v>A</v>
      </c>
      <c r="S541" s="174">
        <f t="shared" si="103"/>
        <v>1</v>
      </c>
      <c r="T541" s="174">
        <f t="shared" si="104"/>
        <v>1</v>
      </c>
      <c r="U541" s="174">
        <f t="shared" si="105"/>
        <v>0</v>
      </c>
      <c r="V541" s="178" t="str">
        <f t="shared" si="106"/>
        <v>Listeria monocytogenes</v>
      </c>
      <c r="W541" s="178" t="str">
        <f t="shared" si="107"/>
        <v>Listeria monocytogenes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1</v>
      </c>
      <c r="E542" s="169">
        <f t="shared" si="101"/>
        <v>1</v>
      </c>
      <c r="F542" s="26" t="s">
        <v>1408</v>
      </c>
      <c r="G542" s="26" t="s">
        <v>1409</v>
      </c>
      <c r="H542" s="26" t="s">
        <v>162</v>
      </c>
      <c r="I542" s="29">
        <v>42789</v>
      </c>
      <c r="J542" s="26" t="s">
        <v>474</v>
      </c>
      <c r="K542" s="26" t="s">
        <v>1320</v>
      </c>
      <c r="L542" s="26" t="s">
        <v>474</v>
      </c>
      <c r="M542" s="26" t="s">
        <v>1320</v>
      </c>
      <c r="N542" s="27">
        <v>2.4300000000000002</v>
      </c>
      <c r="O542" s="26" t="s">
        <v>474</v>
      </c>
      <c r="P542" s="26" t="s">
        <v>1320</v>
      </c>
      <c r="Q542" s="27">
        <v>2.41</v>
      </c>
      <c r="R542" s="171" t="str">
        <f t="shared" si="102"/>
        <v>A</v>
      </c>
      <c r="S542" s="174">
        <f t="shared" si="103"/>
        <v>1</v>
      </c>
      <c r="T542" s="174">
        <f t="shared" si="104"/>
        <v>1</v>
      </c>
      <c r="U542" s="174">
        <f t="shared" si="105"/>
        <v>0</v>
      </c>
      <c r="V542" s="178" t="str">
        <f t="shared" si="106"/>
        <v>Listeria monocytogenes</v>
      </c>
      <c r="W542" s="178" t="str">
        <f t="shared" si="107"/>
        <v>Listeria monocytogenes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1</v>
      </c>
      <c r="F543" s="26" t="s">
        <v>1410</v>
      </c>
      <c r="G543" s="26" t="s">
        <v>1397</v>
      </c>
      <c r="H543" s="26" t="s">
        <v>162</v>
      </c>
      <c r="I543" s="29">
        <v>42789</v>
      </c>
      <c r="J543" s="26" t="s">
        <v>474</v>
      </c>
      <c r="K543" s="26" t="s">
        <v>1320</v>
      </c>
      <c r="L543" s="26" t="s">
        <v>474</v>
      </c>
      <c r="M543" s="26" t="s">
        <v>1320</v>
      </c>
      <c r="N543" s="27">
        <v>2.4700000000000002</v>
      </c>
      <c r="O543" s="26" t="s">
        <v>474</v>
      </c>
      <c r="P543" s="26" t="s">
        <v>1320</v>
      </c>
      <c r="Q543" s="27">
        <v>2.42</v>
      </c>
      <c r="R543" s="171" t="str">
        <f t="shared" si="102"/>
        <v>A</v>
      </c>
      <c r="S543" s="174">
        <f t="shared" si="103"/>
        <v>1</v>
      </c>
      <c r="T543" s="174">
        <f t="shared" si="104"/>
        <v>1</v>
      </c>
      <c r="U543" s="174">
        <f t="shared" si="105"/>
        <v>0</v>
      </c>
      <c r="V543" s="178" t="str">
        <f t="shared" si="106"/>
        <v>Listeria monocytogenes</v>
      </c>
      <c r="W543" s="178" t="str">
        <f t="shared" si="107"/>
        <v>Listeria monocytogenes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1</v>
      </c>
      <c r="E544" s="169">
        <f t="shared" si="101"/>
        <v>1</v>
      </c>
      <c r="F544" s="26" t="s">
        <v>1411</v>
      </c>
      <c r="G544" s="26" t="s">
        <v>1409</v>
      </c>
      <c r="H544" s="26" t="s">
        <v>162</v>
      </c>
      <c r="I544" s="29">
        <v>42789</v>
      </c>
      <c r="J544" s="26" t="s">
        <v>474</v>
      </c>
      <c r="K544" s="26" t="s">
        <v>1320</v>
      </c>
      <c r="L544" s="26" t="s">
        <v>474</v>
      </c>
      <c r="M544" s="26" t="s">
        <v>1320</v>
      </c>
      <c r="N544" s="27">
        <v>2.2400000000000002</v>
      </c>
      <c r="O544" s="26" t="s">
        <v>474</v>
      </c>
      <c r="P544" s="26" t="s">
        <v>1320</v>
      </c>
      <c r="Q544" s="27">
        <v>2.23</v>
      </c>
      <c r="R544" s="171" t="str">
        <f t="shared" si="102"/>
        <v>A</v>
      </c>
      <c r="S544" s="174">
        <f t="shared" si="103"/>
        <v>1</v>
      </c>
      <c r="T544" s="174">
        <f t="shared" si="104"/>
        <v>1</v>
      </c>
      <c r="U544" s="174">
        <f t="shared" si="105"/>
        <v>0</v>
      </c>
      <c r="V544" s="178" t="str">
        <f t="shared" si="106"/>
        <v>Listeria monocytogenes</v>
      </c>
      <c r="W544" s="178" t="str">
        <f t="shared" si="107"/>
        <v>Listeria monocytogenes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1</v>
      </c>
      <c r="F545" s="26" t="s">
        <v>1412</v>
      </c>
      <c r="G545" s="26" t="s">
        <v>1409</v>
      </c>
      <c r="H545" s="26" t="s">
        <v>162</v>
      </c>
      <c r="I545" s="29">
        <v>42789</v>
      </c>
      <c r="J545" s="26" t="s">
        <v>474</v>
      </c>
      <c r="K545" s="26" t="s">
        <v>1320</v>
      </c>
      <c r="L545" s="26" t="s">
        <v>474</v>
      </c>
      <c r="M545" s="26" t="s">
        <v>1320</v>
      </c>
      <c r="N545" s="27">
        <v>2.48</v>
      </c>
      <c r="O545" s="26" t="s">
        <v>474</v>
      </c>
      <c r="P545" s="26" t="s">
        <v>1320</v>
      </c>
      <c r="Q545" s="27">
        <v>2.4500000000000002</v>
      </c>
      <c r="R545" s="171" t="str">
        <f t="shared" si="102"/>
        <v>A</v>
      </c>
      <c r="S545" s="174">
        <f t="shared" si="103"/>
        <v>1</v>
      </c>
      <c r="T545" s="174">
        <f t="shared" si="104"/>
        <v>1</v>
      </c>
      <c r="U545" s="174">
        <f t="shared" si="105"/>
        <v>0</v>
      </c>
      <c r="V545" s="178" t="str">
        <f t="shared" si="106"/>
        <v>Listeria monocytogenes</v>
      </c>
      <c r="W545" s="178" t="str">
        <f t="shared" si="107"/>
        <v>Listeria monocytogenes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1</v>
      </c>
      <c r="F546" s="26" t="s">
        <v>1413</v>
      </c>
      <c r="G546" s="26" t="s">
        <v>1409</v>
      </c>
      <c r="H546" s="26" t="s">
        <v>162</v>
      </c>
      <c r="I546" s="29">
        <v>42789</v>
      </c>
      <c r="J546" s="26" t="s">
        <v>474</v>
      </c>
      <c r="K546" s="26" t="s">
        <v>1320</v>
      </c>
      <c r="L546" s="26" t="s">
        <v>474</v>
      </c>
      <c r="M546" s="26" t="s">
        <v>1320</v>
      </c>
      <c r="N546" s="27">
        <v>2.5</v>
      </c>
      <c r="O546" s="26" t="s">
        <v>474</v>
      </c>
      <c r="P546" s="26" t="s">
        <v>1320</v>
      </c>
      <c r="Q546" s="27">
        <v>2.4900000000000002</v>
      </c>
      <c r="R546" s="171" t="str">
        <f t="shared" si="102"/>
        <v>A</v>
      </c>
      <c r="S546" s="174">
        <f t="shared" si="103"/>
        <v>1</v>
      </c>
      <c r="T546" s="174">
        <f t="shared" si="104"/>
        <v>1</v>
      </c>
      <c r="U546" s="174">
        <f t="shared" si="105"/>
        <v>0</v>
      </c>
      <c r="V546" s="178" t="str">
        <f t="shared" si="106"/>
        <v>Listeria monocytogenes</v>
      </c>
      <c r="W546" s="178" t="str">
        <f t="shared" si="107"/>
        <v>Listeria monocytogenes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1414</v>
      </c>
      <c r="G547" s="26" t="s">
        <v>1409</v>
      </c>
      <c r="H547" s="26" t="s">
        <v>162</v>
      </c>
      <c r="I547" s="29">
        <v>42789</v>
      </c>
      <c r="J547" s="26" t="s">
        <v>474</v>
      </c>
      <c r="K547" s="26" t="s">
        <v>1320</v>
      </c>
      <c r="L547" s="26" t="s">
        <v>474</v>
      </c>
      <c r="M547" s="26" t="s">
        <v>1320</v>
      </c>
      <c r="N547" s="27">
        <v>2.4700000000000002</v>
      </c>
      <c r="O547" s="26" t="s">
        <v>474</v>
      </c>
      <c r="P547" s="26" t="s">
        <v>1320</v>
      </c>
      <c r="Q547" s="27">
        <v>2.4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Listeria monocytogenes</v>
      </c>
      <c r="W547" s="178" t="str">
        <f t="shared" si="107"/>
        <v>Listeria monocytogenes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1</v>
      </c>
      <c r="F548" s="26" t="s">
        <v>1415</v>
      </c>
      <c r="G548" s="26" t="s">
        <v>1409</v>
      </c>
      <c r="H548" s="26" t="s">
        <v>162</v>
      </c>
      <c r="I548" s="29">
        <v>42789</v>
      </c>
      <c r="J548" s="26" t="s">
        <v>474</v>
      </c>
      <c r="K548" s="26" t="s">
        <v>1320</v>
      </c>
      <c r="L548" s="26" t="s">
        <v>474</v>
      </c>
      <c r="M548" s="26" t="s">
        <v>1320</v>
      </c>
      <c r="N548" s="27">
        <v>2.4</v>
      </c>
      <c r="O548" s="26" t="s">
        <v>474</v>
      </c>
      <c r="P548" s="26" t="s">
        <v>1320</v>
      </c>
      <c r="Q548" s="27">
        <v>2.34</v>
      </c>
      <c r="R548" s="171" t="str">
        <f t="shared" si="102"/>
        <v>A</v>
      </c>
      <c r="S548" s="174">
        <f t="shared" si="103"/>
        <v>1</v>
      </c>
      <c r="T548" s="174">
        <f t="shared" si="104"/>
        <v>1</v>
      </c>
      <c r="U548" s="174">
        <f t="shared" si="105"/>
        <v>0</v>
      </c>
      <c r="V548" s="178" t="str">
        <f t="shared" si="106"/>
        <v>Listeria monocytogenes</v>
      </c>
      <c r="W548" s="178" t="str">
        <f t="shared" si="107"/>
        <v>Listeria monocytogenes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1</v>
      </c>
      <c r="F549" s="26" t="s">
        <v>1416</v>
      </c>
      <c r="G549" s="26" t="s">
        <v>1397</v>
      </c>
      <c r="H549" s="26" t="s">
        <v>162</v>
      </c>
      <c r="I549" s="29">
        <v>42760</v>
      </c>
      <c r="J549" s="26" t="s">
        <v>474</v>
      </c>
      <c r="K549" s="26" t="s">
        <v>1320</v>
      </c>
      <c r="L549" s="26" t="s">
        <v>474</v>
      </c>
      <c r="M549" s="26" t="s">
        <v>1320</v>
      </c>
      <c r="N549" s="27">
        <v>2.44</v>
      </c>
      <c r="O549" s="26" t="s">
        <v>474</v>
      </c>
      <c r="P549" s="26" t="s">
        <v>1320</v>
      </c>
      <c r="Q549" s="27">
        <v>2.4</v>
      </c>
      <c r="R549" s="171" t="str">
        <f t="shared" si="102"/>
        <v>A</v>
      </c>
      <c r="S549" s="174">
        <f t="shared" si="103"/>
        <v>1</v>
      </c>
      <c r="T549" s="174">
        <f t="shared" si="104"/>
        <v>1</v>
      </c>
      <c r="U549" s="174">
        <f t="shared" si="105"/>
        <v>0</v>
      </c>
      <c r="V549" s="178" t="str">
        <f t="shared" si="106"/>
        <v>Listeria monocytogenes</v>
      </c>
      <c r="W549" s="178" t="str">
        <f t="shared" si="107"/>
        <v>Listeria monocytogenes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1</v>
      </c>
      <c r="E550" s="169">
        <f t="shared" si="101"/>
        <v>1</v>
      </c>
      <c r="F550" s="26" t="s">
        <v>1417</v>
      </c>
      <c r="G550" s="26" t="s">
        <v>1418</v>
      </c>
      <c r="H550" s="26" t="s">
        <v>162</v>
      </c>
      <c r="I550" s="29">
        <v>42789</v>
      </c>
      <c r="J550" s="26" t="s">
        <v>474</v>
      </c>
      <c r="K550" s="26" t="s">
        <v>1320</v>
      </c>
      <c r="L550" s="26" t="s">
        <v>474</v>
      </c>
      <c r="M550" s="26" t="s">
        <v>1320</v>
      </c>
      <c r="N550" s="27">
        <v>2.4900000000000002</v>
      </c>
      <c r="O550" s="26" t="s">
        <v>474</v>
      </c>
      <c r="P550" s="26" t="s">
        <v>1320</v>
      </c>
      <c r="Q550" s="27">
        <v>2.4900000000000002</v>
      </c>
      <c r="R550" s="171" t="str">
        <f t="shared" si="102"/>
        <v>A</v>
      </c>
      <c r="S550" s="174">
        <f t="shared" si="103"/>
        <v>1</v>
      </c>
      <c r="T550" s="174">
        <f t="shared" si="104"/>
        <v>1</v>
      </c>
      <c r="U550" s="174">
        <f t="shared" si="105"/>
        <v>0</v>
      </c>
      <c r="V550" s="178" t="str">
        <f t="shared" si="106"/>
        <v>Listeria monocytogenes</v>
      </c>
      <c r="W550" s="178" t="str">
        <f t="shared" si="107"/>
        <v>Listeria monocytogenes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1</v>
      </c>
      <c r="F551" s="26" t="s">
        <v>1419</v>
      </c>
      <c r="G551" s="26" t="s">
        <v>1420</v>
      </c>
      <c r="H551" s="26" t="s">
        <v>162</v>
      </c>
      <c r="I551" s="29">
        <v>45553</v>
      </c>
      <c r="J551" s="26" t="s">
        <v>474</v>
      </c>
      <c r="K551" s="26" t="s">
        <v>1320</v>
      </c>
      <c r="L551" s="26" t="s">
        <v>474</v>
      </c>
      <c r="M551" s="26" t="s">
        <v>1320</v>
      </c>
      <c r="N551" s="27">
        <v>2.4300000000000002</v>
      </c>
      <c r="O551" s="26" t="s">
        <v>474</v>
      </c>
      <c r="P551" s="26" t="s">
        <v>1320</v>
      </c>
      <c r="Q551" s="27">
        <v>2.42</v>
      </c>
      <c r="R551" s="171" t="str">
        <f t="shared" si="102"/>
        <v>A</v>
      </c>
      <c r="S551" s="174">
        <f t="shared" si="103"/>
        <v>1</v>
      </c>
      <c r="T551" s="174">
        <f t="shared" si="104"/>
        <v>1</v>
      </c>
      <c r="U551" s="174">
        <f t="shared" si="105"/>
        <v>0</v>
      </c>
      <c r="V551" s="178" t="str">
        <f t="shared" si="106"/>
        <v>Listeria monocytogenes</v>
      </c>
      <c r="W551" s="178" t="str">
        <f t="shared" si="107"/>
        <v>Listeria monocytogenes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1</v>
      </c>
      <c r="E552" s="169">
        <f t="shared" si="101"/>
        <v>1</v>
      </c>
      <c r="F552" s="26" t="s">
        <v>1421</v>
      </c>
      <c r="G552" s="26" t="s">
        <v>1420</v>
      </c>
      <c r="H552" s="26" t="s">
        <v>162</v>
      </c>
      <c r="I552" s="29">
        <v>45553</v>
      </c>
      <c r="J552" s="26" t="s">
        <v>474</v>
      </c>
      <c r="K552" s="26" t="s">
        <v>1320</v>
      </c>
      <c r="L552" s="26" t="s">
        <v>474</v>
      </c>
      <c r="M552" s="26" t="s">
        <v>1320</v>
      </c>
      <c r="N552" s="27">
        <v>2.4500000000000002</v>
      </c>
      <c r="O552" s="26" t="s">
        <v>474</v>
      </c>
      <c r="P552" s="26" t="s">
        <v>1320</v>
      </c>
      <c r="Q552" s="27">
        <v>2.44</v>
      </c>
      <c r="R552" s="171" t="str">
        <f t="shared" si="102"/>
        <v>A</v>
      </c>
      <c r="S552" s="174">
        <f t="shared" si="103"/>
        <v>1</v>
      </c>
      <c r="T552" s="174">
        <f t="shared" si="104"/>
        <v>1</v>
      </c>
      <c r="U552" s="174">
        <f t="shared" si="105"/>
        <v>0</v>
      </c>
      <c r="V552" s="178" t="str">
        <f t="shared" si="106"/>
        <v>Listeria monocytogenes</v>
      </c>
      <c r="W552" s="178" t="str">
        <f t="shared" si="107"/>
        <v>Listeria monocytogenes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1</v>
      </c>
      <c r="E553" s="169">
        <f t="shared" si="101"/>
        <v>1</v>
      </c>
      <c r="F553" s="26" t="s">
        <v>1422</v>
      </c>
      <c r="G553" s="26" t="s">
        <v>1420</v>
      </c>
      <c r="H553" s="26" t="s">
        <v>162</v>
      </c>
      <c r="I553" s="29">
        <v>45553</v>
      </c>
      <c r="J553" s="26" t="s">
        <v>474</v>
      </c>
      <c r="K553" s="26" t="s">
        <v>1320</v>
      </c>
      <c r="L553" s="26" t="s">
        <v>474</v>
      </c>
      <c r="M553" s="26" t="s">
        <v>1320</v>
      </c>
      <c r="N553" s="27">
        <v>2.48</v>
      </c>
      <c r="O553" s="26" t="s">
        <v>474</v>
      </c>
      <c r="P553" s="26" t="s">
        <v>1320</v>
      </c>
      <c r="Q553" s="27">
        <v>2.44</v>
      </c>
      <c r="R553" s="171" t="str">
        <f t="shared" si="102"/>
        <v>A</v>
      </c>
      <c r="S553" s="174">
        <f t="shared" si="103"/>
        <v>1</v>
      </c>
      <c r="T553" s="174">
        <f t="shared" si="104"/>
        <v>1</v>
      </c>
      <c r="U553" s="174">
        <f t="shared" si="105"/>
        <v>0</v>
      </c>
      <c r="V553" s="178" t="str">
        <f t="shared" si="106"/>
        <v>Listeria monocytogenes</v>
      </c>
      <c r="W553" s="178" t="str">
        <f t="shared" si="107"/>
        <v>Listeria monocytogenes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1</v>
      </c>
      <c r="E554" s="169">
        <f t="shared" si="101"/>
        <v>1</v>
      </c>
      <c r="F554" s="26" t="s">
        <v>1423</v>
      </c>
      <c r="G554" s="26" t="s">
        <v>1420</v>
      </c>
      <c r="H554" s="26" t="s">
        <v>162</v>
      </c>
      <c r="I554" s="29">
        <v>45553</v>
      </c>
      <c r="J554" s="26" t="s">
        <v>474</v>
      </c>
      <c r="K554" s="26" t="s">
        <v>1320</v>
      </c>
      <c r="L554" s="26" t="s">
        <v>474</v>
      </c>
      <c r="M554" s="26" t="s">
        <v>1320</v>
      </c>
      <c r="N554" s="27">
        <v>2.3199999999999998</v>
      </c>
      <c r="O554" s="26" t="s">
        <v>474</v>
      </c>
      <c r="P554" s="26" t="s">
        <v>1320</v>
      </c>
      <c r="Q554" s="27">
        <v>2.31</v>
      </c>
      <c r="R554" s="171" t="str">
        <f t="shared" si="102"/>
        <v>A</v>
      </c>
      <c r="S554" s="174">
        <f t="shared" si="103"/>
        <v>1</v>
      </c>
      <c r="T554" s="174">
        <f t="shared" si="104"/>
        <v>1</v>
      </c>
      <c r="U554" s="174">
        <f t="shared" si="105"/>
        <v>0</v>
      </c>
      <c r="V554" s="178" t="str">
        <f t="shared" si="106"/>
        <v>Listeria monocytogenes</v>
      </c>
      <c r="W554" s="178" t="str">
        <f t="shared" si="107"/>
        <v>Listeria monocytogenes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1</v>
      </c>
      <c r="E555" s="169">
        <f t="shared" si="101"/>
        <v>1</v>
      </c>
      <c r="F555" s="26" t="s">
        <v>1424</v>
      </c>
      <c r="G555" s="26" t="s">
        <v>1420</v>
      </c>
      <c r="H555" s="26" t="s">
        <v>162</v>
      </c>
      <c r="I555" s="29">
        <v>45553</v>
      </c>
      <c r="J555" s="26" t="s">
        <v>474</v>
      </c>
      <c r="K555" s="26" t="s">
        <v>1320</v>
      </c>
      <c r="L555" s="26" t="s">
        <v>474</v>
      </c>
      <c r="M555" s="26" t="s">
        <v>1320</v>
      </c>
      <c r="N555" s="27">
        <v>2.4500000000000002</v>
      </c>
      <c r="O555" s="26" t="s">
        <v>474</v>
      </c>
      <c r="P555" s="26" t="s">
        <v>1320</v>
      </c>
      <c r="Q555" s="27">
        <v>2.42</v>
      </c>
      <c r="R555" s="171" t="str">
        <f t="shared" si="102"/>
        <v>A</v>
      </c>
      <c r="S555" s="174">
        <f t="shared" si="103"/>
        <v>1</v>
      </c>
      <c r="T555" s="174">
        <f t="shared" si="104"/>
        <v>1</v>
      </c>
      <c r="U555" s="174">
        <f t="shared" si="105"/>
        <v>0</v>
      </c>
      <c r="V555" s="178" t="str">
        <f t="shared" si="106"/>
        <v>Listeria monocytogenes</v>
      </c>
      <c r="W555" s="178" t="str">
        <f t="shared" si="107"/>
        <v>Listeria monocytogenes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1</v>
      </c>
      <c r="E556" s="169">
        <f t="shared" si="101"/>
        <v>1</v>
      </c>
      <c r="F556" s="26" t="s">
        <v>1425</v>
      </c>
      <c r="G556" s="26" t="s">
        <v>1420</v>
      </c>
      <c r="H556" s="26" t="s">
        <v>162</v>
      </c>
      <c r="I556" s="29">
        <v>45553</v>
      </c>
      <c r="J556" s="26" t="s">
        <v>474</v>
      </c>
      <c r="K556" s="26" t="s">
        <v>1320</v>
      </c>
      <c r="L556" s="26" t="s">
        <v>474</v>
      </c>
      <c r="M556" s="26" t="s">
        <v>1320</v>
      </c>
      <c r="N556" s="27">
        <v>2.37</v>
      </c>
      <c r="O556" s="26" t="s">
        <v>474</v>
      </c>
      <c r="P556" s="26" t="s">
        <v>1320</v>
      </c>
      <c r="Q556" s="27">
        <v>2.35</v>
      </c>
      <c r="R556" s="171" t="str">
        <f t="shared" si="102"/>
        <v>A</v>
      </c>
      <c r="S556" s="174">
        <f t="shared" si="103"/>
        <v>1</v>
      </c>
      <c r="T556" s="174">
        <f t="shared" si="104"/>
        <v>1</v>
      </c>
      <c r="U556" s="174">
        <f t="shared" si="105"/>
        <v>0</v>
      </c>
      <c r="V556" s="178" t="str">
        <f t="shared" si="106"/>
        <v>Listeria monocytogenes</v>
      </c>
      <c r="W556" s="178" t="str">
        <f t="shared" si="107"/>
        <v>Listeria monocytogenes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1</v>
      </c>
      <c r="F557" s="26" t="s">
        <v>1426</v>
      </c>
      <c r="G557" s="26" t="s">
        <v>124</v>
      </c>
      <c r="H557" s="26" t="s">
        <v>162</v>
      </c>
      <c r="I557" s="29">
        <v>45553</v>
      </c>
      <c r="J557" s="26" t="s">
        <v>474</v>
      </c>
      <c r="K557" s="26" t="s">
        <v>1320</v>
      </c>
      <c r="L557" s="26" t="s">
        <v>474</v>
      </c>
      <c r="M557" s="26" t="s">
        <v>1320</v>
      </c>
      <c r="N557" s="27">
        <v>2.46</v>
      </c>
      <c r="O557" s="26" t="s">
        <v>474</v>
      </c>
      <c r="P557" s="26" t="s">
        <v>1320</v>
      </c>
      <c r="Q557" s="27">
        <v>2.44</v>
      </c>
      <c r="R557" s="171" t="str">
        <f t="shared" si="102"/>
        <v>A</v>
      </c>
      <c r="S557" s="174">
        <f t="shared" si="103"/>
        <v>1</v>
      </c>
      <c r="T557" s="174">
        <f t="shared" si="104"/>
        <v>1</v>
      </c>
      <c r="U557" s="174">
        <f t="shared" si="105"/>
        <v>0</v>
      </c>
      <c r="V557" s="178" t="str">
        <f t="shared" si="106"/>
        <v>Listeria monocytogenes</v>
      </c>
      <c r="W557" s="178" t="str">
        <f t="shared" si="107"/>
        <v>Listeria monocytogenes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1</v>
      </c>
      <c r="F558" s="26" t="s">
        <v>1427</v>
      </c>
      <c r="G558" s="26" t="s">
        <v>1420</v>
      </c>
      <c r="H558" s="26" t="s">
        <v>162</v>
      </c>
      <c r="I558" s="29">
        <v>45553</v>
      </c>
      <c r="J558" s="26" t="s">
        <v>474</v>
      </c>
      <c r="K558" s="26" t="s">
        <v>1320</v>
      </c>
      <c r="L558" s="26" t="s">
        <v>474</v>
      </c>
      <c r="M558" s="26" t="s">
        <v>1320</v>
      </c>
      <c r="N558" s="27">
        <v>2.4500000000000002</v>
      </c>
      <c r="O558" s="26" t="s">
        <v>474</v>
      </c>
      <c r="P558" s="26" t="s">
        <v>1320</v>
      </c>
      <c r="Q558" s="27">
        <v>2.41</v>
      </c>
      <c r="R558" s="171" t="str">
        <f t="shared" si="102"/>
        <v>A</v>
      </c>
      <c r="S558" s="174">
        <f t="shared" si="103"/>
        <v>1</v>
      </c>
      <c r="T558" s="174">
        <f t="shared" si="104"/>
        <v>1</v>
      </c>
      <c r="U558" s="174">
        <f t="shared" si="105"/>
        <v>0</v>
      </c>
      <c r="V558" s="178" t="str">
        <f t="shared" si="106"/>
        <v>Listeria monocytogenes</v>
      </c>
      <c r="W558" s="178" t="str">
        <f t="shared" si="107"/>
        <v>Listeria monocytogenes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1</v>
      </c>
      <c r="F559" s="26" t="s">
        <v>1428</v>
      </c>
      <c r="G559" s="26" t="s">
        <v>1420</v>
      </c>
      <c r="H559" s="26" t="s">
        <v>162</v>
      </c>
      <c r="I559" s="29">
        <v>45553</v>
      </c>
      <c r="J559" s="26" t="s">
        <v>474</v>
      </c>
      <c r="K559" s="26" t="s">
        <v>1320</v>
      </c>
      <c r="L559" s="26" t="s">
        <v>474</v>
      </c>
      <c r="M559" s="26" t="s">
        <v>1320</v>
      </c>
      <c r="N559" s="27">
        <v>2.5099999999999998</v>
      </c>
      <c r="O559" s="26" t="s">
        <v>474</v>
      </c>
      <c r="P559" s="26" t="s">
        <v>1320</v>
      </c>
      <c r="Q559" s="27">
        <v>2.5099999999999998</v>
      </c>
      <c r="R559" s="171" t="str">
        <f t="shared" si="102"/>
        <v>A</v>
      </c>
      <c r="S559" s="174">
        <f t="shared" si="103"/>
        <v>1</v>
      </c>
      <c r="T559" s="174">
        <f t="shared" si="104"/>
        <v>1</v>
      </c>
      <c r="U559" s="174">
        <f t="shared" si="105"/>
        <v>0</v>
      </c>
      <c r="V559" s="178" t="str">
        <f t="shared" si="106"/>
        <v>Listeria monocytogenes</v>
      </c>
      <c r="W559" s="178" t="str">
        <f t="shared" si="107"/>
        <v>Listeria monocytogenes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1</v>
      </c>
      <c r="F560" s="26" t="s">
        <v>1429</v>
      </c>
      <c r="G560" s="26" t="s">
        <v>1420</v>
      </c>
      <c r="H560" s="26" t="s">
        <v>162</v>
      </c>
      <c r="I560" s="29">
        <v>45553</v>
      </c>
      <c r="J560" s="26" t="s">
        <v>474</v>
      </c>
      <c r="K560" s="26" t="s">
        <v>1320</v>
      </c>
      <c r="L560" s="26" t="s">
        <v>474</v>
      </c>
      <c r="M560" s="26" t="s">
        <v>1320</v>
      </c>
      <c r="N560" s="27">
        <v>2.5</v>
      </c>
      <c r="O560" s="26" t="s">
        <v>474</v>
      </c>
      <c r="P560" s="26" t="s">
        <v>1320</v>
      </c>
      <c r="Q560" s="27">
        <v>2.4900000000000002</v>
      </c>
      <c r="R560" s="171" t="str">
        <f t="shared" si="102"/>
        <v>A</v>
      </c>
      <c r="S560" s="174">
        <f t="shared" si="103"/>
        <v>1</v>
      </c>
      <c r="T560" s="174">
        <f t="shared" si="104"/>
        <v>1</v>
      </c>
      <c r="U560" s="174">
        <f t="shared" si="105"/>
        <v>0</v>
      </c>
      <c r="V560" s="178" t="str">
        <f t="shared" si="106"/>
        <v>Listeria monocytogenes</v>
      </c>
      <c r="W560" s="178" t="str">
        <f t="shared" si="107"/>
        <v>Listeria monocytogenes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1</v>
      </c>
      <c r="F561" s="26" t="s">
        <v>1430</v>
      </c>
      <c r="G561" s="26" t="s">
        <v>161</v>
      </c>
      <c r="H561" s="26" t="s">
        <v>114</v>
      </c>
      <c r="I561" s="29">
        <v>45273</v>
      </c>
      <c r="J561" s="26" t="s">
        <v>474</v>
      </c>
      <c r="K561" s="26" t="s">
        <v>1320</v>
      </c>
      <c r="L561" s="26" t="s">
        <v>474</v>
      </c>
      <c r="M561" s="26" t="s">
        <v>1320</v>
      </c>
      <c r="N561" s="27">
        <v>2.4500000000000002</v>
      </c>
      <c r="O561" s="26" t="s">
        <v>474</v>
      </c>
      <c r="P561" s="26" t="s">
        <v>1320</v>
      </c>
      <c r="Q561" s="27">
        <v>2.4300000000000002</v>
      </c>
      <c r="R561" s="171" t="str">
        <f t="shared" si="102"/>
        <v>A</v>
      </c>
      <c r="S561" s="174">
        <f t="shared" si="103"/>
        <v>1</v>
      </c>
      <c r="T561" s="174">
        <f t="shared" si="104"/>
        <v>1</v>
      </c>
      <c r="U561" s="174">
        <f t="shared" si="105"/>
        <v>0</v>
      </c>
      <c r="V561" s="178" t="str">
        <f t="shared" si="106"/>
        <v>Listeria monocytogenes</v>
      </c>
      <c r="W561" s="178" t="str">
        <f t="shared" si="107"/>
        <v>Listeria monocytogenes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1</v>
      </c>
      <c r="E562" s="169">
        <f t="shared" si="101"/>
        <v>1</v>
      </c>
      <c r="F562" s="26" t="s">
        <v>1431</v>
      </c>
      <c r="G562" s="26" t="s">
        <v>1409</v>
      </c>
      <c r="H562" s="26" t="s">
        <v>162</v>
      </c>
      <c r="I562" s="29">
        <v>42760</v>
      </c>
      <c r="J562" s="26" t="s">
        <v>474</v>
      </c>
      <c r="K562" s="26" t="s">
        <v>1320</v>
      </c>
      <c r="L562" s="26" t="s">
        <v>474</v>
      </c>
      <c r="M562" s="26" t="s">
        <v>1320</v>
      </c>
      <c r="N562" s="27">
        <v>2.4900000000000002</v>
      </c>
      <c r="O562" s="26" t="s">
        <v>474</v>
      </c>
      <c r="P562" s="26" t="s">
        <v>1320</v>
      </c>
      <c r="Q562" s="27">
        <v>2.44</v>
      </c>
      <c r="R562" s="171" t="str">
        <f t="shared" si="102"/>
        <v>A</v>
      </c>
      <c r="S562" s="174">
        <f t="shared" si="103"/>
        <v>1</v>
      </c>
      <c r="T562" s="174">
        <f t="shared" si="104"/>
        <v>1</v>
      </c>
      <c r="U562" s="174">
        <f t="shared" si="105"/>
        <v>0</v>
      </c>
      <c r="V562" s="178" t="str">
        <f t="shared" si="106"/>
        <v>Listeria monocytogenes</v>
      </c>
      <c r="W562" s="178" t="str">
        <f t="shared" si="107"/>
        <v>Listeria monocytogenes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1</v>
      </c>
      <c r="E563" s="169">
        <f t="shared" si="101"/>
        <v>1</v>
      </c>
      <c r="F563" s="26" t="s">
        <v>1432</v>
      </c>
      <c r="G563" s="26" t="s">
        <v>1409</v>
      </c>
      <c r="H563" s="26" t="s">
        <v>162</v>
      </c>
      <c r="I563" s="29">
        <v>42760</v>
      </c>
      <c r="J563" s="26" t="s">
        <v>474</v>
      </c>
      <c r="K563" s="26" t="s">
        <v>1320</v>
      </c>
      <c r="L563" s="26" t="s">
        <v>474</v>
      </c>
      <c r="M563" s="26" t="s">
        <v>1320</v>
      </c>
      <c r="N563" s="27">
        <v>2.42</v>
      </c>
      <c r="O563" s="26" t="s">
        <v>474</v>
      </c>
      <c r="P563" s="26" t="s">
        <v>1320</v>
      </c>
      <c r="Q563" s="27">
        <v>2.42</v>
      </c>
      <c r="R563" s="171" t="str">
        <f t="shared" si="102"/>
        <v>A</v>
      </c>
      <c r="S563" s="174">
        <f t="shared" si="103"/>
        <v>1</v>
      </c>
      <c r="T563" s="174">
        <f t="shared" si="104"/>
        <v>1</v>
      </c>
      <c r="U563" s="174">
        <f t="shared" si="105"/>
        <v>0</v>
      </c>
      <c r="V563" s="178" t="str">
        <f t="shared" si="106"/>
        <v>Listeria monocytogenes</v>
      </c>
      <c r="W563" s="178" t="str">
        <f t="shared" si="107"/>
        <v>Listeria monocytogenes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1</v>
      </c>
      <c r="E564" s="169">
        <f t="shared" si="101"/>
        <v>1</v>
      </c>
      <c r="F564" s="26" t="s">
        <v>1433</v>
      </c>
      <c r="G564" s="26" t="s">
        <v>1409</v>
      </c>
      <c r="H564" s="26" t="s">
        <v>162</v>
      </c>
      <c r="I564" s="29">
        <v>42789</v>
      </c>
      <c r="J564" s="26" t="s">
        <v>474</v>
      </c>
      <c r="K564" s="26" t="s">
        <v>1320</v>
      </c>
      <c r="L564" s="26" t="s">
        <v>474</v>
      </c>
      <c r="M564" s="26" t="s">
        <v>1320</v>
      </c>
      <c r="N564" s="27">
        <v>2.39</v>
      </c>
      <c r="O564" s="26" t="s">
        <v>474</v>
      </c>
      <c r="P564" s="26" t="s">
        <v>1320</v>
      </c>
      <c r="Q564" s="27">
        <v>2.33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Listeria monocytogenes</v>
      </c>
      <c r="W564" s="178" t="str">
        <f t="shared" si="107"/>
        <v>Listeria monocytogenes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1</v>
      </c>
      <c r="E565" s="169">
        <f t="shared" si="101"/>
        <v>1</v>
      </c>
      <c r="F565" s="26" t="s">
        <v>1434</v>
      </c>
      <c r="G565" s="26" t="s">
        <v>1397</v>
      </c>
      <c r="H565" s="26" t="s">
        <v>162</v>
      </c>
      <c r="I565" s="29">
        <v>42789</v>
      </c>
      <c r="J565" s="26" t="s">
        <v>474</v>
      </c>
      <c r="K565" s="26" t="s">
        <v>1320</v>
      </c>
      <c r="L565" s="26" t="s">
        <v>474</v>
      </c>
      <c r="M565" s="26" t="s">
        <v>1320</v>
      </c>
      <c r="N565" s="27">
        <v>2.39</v>
      </c>
      <c r="O565" s="26" t="s">
        <v>474</v>
      </c>
      <c r="P565" s="26" t="s">
        <v>1320</v>
      </c>
      <c r="Q565" s="27">
        <v>2.37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Listeria monocytogenes</v>
      </c>
      <c r="W565" s="178" t="str">
        <f t="shared" si="107"/>
        <v>Listeria monocytogenes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1</v>
      </c>
      <c r="E566" s="169">
        <f t="shared" si="101"/>
        <v>1</v>
      </c>
      <c r="F566" s="26" t="s">
        <v>1435</v>
      </c>
      <c r="G566" s="26" t="s">
        <v>1409</v>
      </c>
      <c r="H566" s="26" t="s">
        <v>162</v>
      </c>
      <c r="I566" s="29">
        <v>42789</v>
      </c>
      <c r="J566" s="26" t="s">
        <v>474</v>
      </c>
      <c r="K566" s="26" t="s">
        <v>1320</v>
      </c>
      <c r="L566" s="26" t="s">
        <v>474</v>
      </c>
      <c r="M566" s="26" t="s">
        <v>1320</v>
      </c>
      <c r="N566" s="27">
        <v>2.4</v>
      </c>
      <c r="O566" s="26" t="s">
        <v>474</v>
      </c>
      <c r="P566" s="26" t="s">
        <v>1320</v>
      </c>
      <c r="Q566" s="27">
        <v>2.4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Listeria monocytogenes</v>
      </c>
      <c r="W566" s="178" t="str">
        <f t="shared" si="107"/>
        <v>Listeria monocytogenes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1</v>
      </c>
      <c r="E567" s="169">
        <f t="shared" si="101"/>
        <v>1</v>
      </c>
      <c r="F567" s="26" t="s">
        <v>1436</v>
      </c>
      <c r="G567" s="26" t="s">
        <v>1409</v>
      </c>
      <c r="H567" s="26" t="s">
        <v>162</v>
      </c>
      <c r="I567" s="29">
        <v>42789</v>
      </c>
      <c r="J567" s="26" t="s">
        <v>474</v>
      </c>
      <c r="K567" s="26" t="s">
        <v>1320</v>
      </c>
      <c r="L567" s="26" t="s">
        <v>474</v>
      </c>
      <c r="M567" s="26" t="s">
        <v>1320</v>
      </c>
      <c r="N567" s="27">
        <v>2.39</v>
      </c>
      <c r="O567" s="26" t="s">
        <v>474</v>
      </c>
      <c r="P567" s="26" t="s">
        <v>1320</v>
      </c>
      <c r="Q567" s="27">
        <v>2.36</v>
      </c>
      <c r="R567" s="171" t="str">
        <f t="shared" si="102"/>
        <v>A</v>
      </c>
      <c r="S567" s="174">
        <f t="shared" si="103"/>
        <v>1</v>
      </c>
      <c r="T567" s="174">
        <f t="shared" si="104"/>
        <v>1</v>
      </c>
      <c r="U567" s="174">
        <f t="shared" si="105"/>
        <v>0</v>
      </c>
      <c r="V567" s="178" t="str">
        <f t="shared" si="106"/>
        <v>Listeria monocytogenes</v>
      </c>
      <c r="W567" s="178" t="str">
        <f t="shared" si="107"/>
        <v>Listeria monocytogenes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1</v>
      </c>
      <c r="E568" s="169">
        <f t="shared" si="101"/>
        <v>1</v>
      </c>
      <c r="F568" s="26" t="s">
        <v>1437</v>
      </c>
      <c r="G568" s="26" t="s">
        <v>430</v>
      </c>
      <c r="H568" s="26" t="s">
        <v>162</v>
      </c>
      <c r="I568" s="29">
        <v>42789</v>
      </c>
      <c r="J568" s="26" t="s">
        <v>474</v>
      </c>
      <c r="K568" s="26" t="s">
        <v>1320</v>
      </c>
      <c r="L568" s="26" t="s">
        <v>474</v>
      </c>
      <c r="M568" s="26" t="s">
        <v>1320</v>
      </c>
      <c r="N568" s="27">
        <v>2.4700000000000002</v>
      </c>
      <c r="O568" s="26" t="s">
        <v>474</v>
      </c>
      <c r="P568" s="26" t="s">
        <v>1320</v>
      </c>
      <c r="Q568" s="27">
        <v>2.44</v>
      </c>
      <c r="R568" s="171" t="str">
        <f t="shared" si="102"/>
        <v>A</v>
      </c>
      <c r="S568" s="174">
        <f t="shared" si="103"/>
        <v>1</v>
      </c>
      <c r="T568" s="174">
        <f t="shared" si="104"/>
        <v>1</v>
      </c>
      <c r="U568" s="174">
        <f t="shared" si="105"/>
        <v>0</v>
      </c>
      <c r="V568" s="178" t="str">
        <f t="shared" si="106"/>
        <v>Listeria monocytogenes</v>
      </c>
      <c r="W568" s="178" t="str">
        <f t="shared" si="107"/>
        <v>Listeria monocytogenes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1</v>
      </c>
      <c r="E569" s="169">
        <f t="shared" si="101"/>
        <v>1</v>
      </c>
      <c r="F569" s="26" t="s">
        <v>1438</v>
      </c>
      <c r="G569" s="26" t="s">
        <v>1397</v>
      </c>
      <c r="H569" s="26" t="s">
        <v>162</v>
      </c>
      <c r="I569" s="29">
        <v>42760</v>
      </c>
      <c r="J569" s="26" t="s">
        <v>474</v>
      </c>
      <c r="K569" s="26" t="s">
        <v>1320</v>
      </c>
      <c r="L569" s="26" t="s">
        <v>474</v>
      </c>
      <c r="M569" s="26" t="s">
        <v>1320</v>
      </c>
      <c r="N569" s="27">
        <v>2.46</v>
      </c>
      <c r="O569" s="26" t="s">
        <v>474</v>
      </c>
      <c r="P569" s="26" t="s">
        <v>1320</v>
      </c>
      <c r="Q569" s="27">
        <v>2.37</v>
      </c>
      <c r="R569" s="171" t="str">
        <f t="shared" si="102"/>
        <v>A</v>
      </c>
      <c r="S569" s="174">
        <f t="shared" si="103"/>
        <v>1</v>
      </c>
      <c r="T569" s="174">
        <f t="shared" si="104"/>
        <v>1</v>
      </c>
      <c r="U569" s="174">
        <f t="shared" si="105"/>
        <v>0</v>
      </c>
      <c r="V569" s="178" t="str">
        <f t="shared" si="106"/>
        <v>Listeria monocytogenes</v>
      </c>
      <c r="W569" s="178" t="str">
        <f t="shared" si="107"/>
        <v>Listeria monocytogenes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1</v>
      </c>
      <c r="E570" s="169">
        <f t="shared" si="101"/>
        <v>1</v>
      </c>
      <c r="F570" s="26" t="s">
        <v>1439</v>
      </c>
      <c r="G570" s="26" t="s">
        <v>1397</v>
      </c>
      <c r="H570" s="26" t="s">
        <v>162</v>
      </c>
      <c r="I570" s="29">
        <v>42789</v>
      </c>
      <c r="J570" s="26" t="s">
        <v>474</v>
      </c>
      <c r="K570" s="26" t="s">
        <v>1320</v>
      </c>
      <c r="L570" s="26" t="s">
        <v>474</v>
      </c>
      <c r="M570" s="26" t="s">
        <v>1320</v>
      </c>
      <c r="N570" s="27">
        <v>2.44</v>
      </c>
      <c r="O570" s="26" t="s">
        <v>474</v>
      </c>
      <c r="P570" s="26" t="s">
        <v>1320</v>
      </c>
      <c r="Q570" s="27">
        <v>2.41</v>
      </c>
      <c r="R570" s="171" t="str">
        <f t="shared" si="102"/>
        <v>A</v>
      </c>
      <c r="S570" s="174">
        <f t="shared" si="103"/>
        <v>1</v>
      </c>
      <c r="T570" s="174">
        <f t="shared" si="104"/>
        <v>1</v>
      </c>
      <c r="U570" s="174">
        <f t="shared" si="105"/>
        <v>0</v>
      </c>
      <c r="V570" s="178" t="str">
        <f t="shared" si="106"/>
        <v>Listeria monocytogenes</v>
      </c>
      <c r="W570" s="178" t="str">
        <f t="shared" si="107"/>
        <v>Listeria monocytogenes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1</v>
      </c>
      <c r="E571" s="169">
        <f t="shared" si="101"/>
        <v>1</v>
      </c>
      <c r="F571" s="26" t="s">
        <v>1440</v>
      </c>
      <c r="G571" s="26" t="s">
        <v>1397</v>
      </c>
      <c r="H571" s="26" t="s">
        <v>162</v>
      </c>
      <c r="I571" s="29">
        <v>42789</v>
      </c>
      <c r="J571" s="26" t="s">
        <v>474</v>
      </c>
      <c r="K571" s="26" t="s">
        <v>1320</v>
      </c>
      <c r="L571" s="26" t="s">
        <v>474</v>
      </c>
      <c r="M571" s="26" t="s">
        <v>1320</v>
      </c>
      <c r="N571" s="27">
        <v>2.37</v>
      </c>
      <c r="O571" s="26" t="s">
        <v>474</v>
      </c>
      <c r="P571" s="26" t="s">
        <v>1320</v>
      </c>
      <c r="Q571" s="27">
        <v>2.34</v>
      </c>
      <c r="R571" s="171" t="str">
        <f t="shared" si="102"/>
        <v>A</v>
      </c>
      <c r="S571" s="174">
        <f t="shared" si="103"/>
        <v>1</v>
      </c>
      <c r="T571" s="174">
        <f t="shared" si="104"/>
        <v>1</v>
      </c>
      <c r="U571" s="174">
        <f t="shared" si="105"/>
        <v>0</v>
      </c>
      <c r="V571" s="178" t="str">
        <f t="shared" si="106"/>
        <v>Listeria monocytogenes</v>
      </c>
      <c r="W571" s="178" t="str">
        <f t="shared" si="107"/>
        <v>Listeria monocytogenes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1</v>
      </c>
      <c r="E572" s="169">
        <f t="shared" si="101"/>
        <v>1</v>
      </c>
      <c r="F572" s="26" t="s">
        <v>1441</v>
      </c>
      <c r="G572" s="26" t="s">
        <v>1397</v>
      </c>
      <c r="H572" s="26" t="s">
        <v>162</v>
      </c>
      <c r="I572" s="29">
        <v>42789</v>
      </c>
      <c r="J572" s="26" t="s">
        <v>474</v>
      </c>
      <c r="K572" s="26" t="s">
        <v>1320</v>
      </c>
      <c r="L572" s="26" t="s">
        <v>474</v>
      </c>
      <c r="M572" s="26" t="s">
        <v>1320</v>
      </c>
      <c r="N572" s="27">
        <v>2.42</v>
      </c>
      <c r="O572" s="26" t="s">
        <v>474</v>
      </c>
      <c r="P572" s="26" t="s">
        <v>1320</v>
      </c>
      <c r="Q572" s="27">
        <v>2.37</v>
      </c>
      <c r="R572" s="171" t="str">
        <f t="shared" si="102"/>
        <v>A</v>
      </c>
      <c r="S572" s="174">
        <f t="shared" si="103"/>
        <v>1</v>
      </c>
      <c r="T572" s="174">
        <f t="shared" si="104"/>
        <v>1</v>
      </c>
      <c r="U572" s="174">
        <f t="shared" si="105"/>
        <v>0</v>
      </c>
      <c r="V572" s="178" t="str">
        <f t="shared" si="106"/>
        <v>Listeria monocytogenes</v>
      </c>
      <c r="W572" s="178" t="str">
        <f t="shared" si="107"/>
        <v>Listeria monocytogenes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01"/>
        <v>1</v>
      </c>
      <c r="F573" s="26" t="s">
        <v>1442</v>
      </c>
      <c r="G573" s="26" t="s">
        <v>1397</v>
      </c>
      <c r="H573" s="26" t="s">
        <v>162</v>
      </c>
      <c r="I573" s="29">
        <v>42789</v>
      </c>
      <c r="J573" s="26" t="s">
        <v>474</v>
      </c>
      <c r="K573" s="26" t="s">
        <v>1320</v>
      </c>
      <c r="L573" s="26" t="s">
        <v>474</v>
      </c>
      <c r="M573" s="26" t="s">
        <v>1320</v>
      </c>
      <c r="N573" s="27">
        <v>2.41</v>
      </c>
      <c r="O573" s="26" t="s">
        <v>474</v>
      </c>
      <c r="P573" s="26" t="s">
        <v>1320</v>
      </c>
      <c r="Q573" s="27">
        <v>2.4</v>
      </c>
      <c r="R573" s="171" t="str">
        <f t="shared" si="102"/>
        <v>A</v>
      </c>
      <c r="S573" s="174">
        <f t="shared" si="103"/>
        <v>1</v>
      </c>
      <c r="T573" s="174">
        <f t="shared" si="104"/>
        <v>1</v>
      </c>
      <c r="U573" s="174">
        <f t="shared" si="105"/>
        <v>0</v>
      </c>
      <c r="V573" s="178" t="str">
        <f t="shared" si="106"/>
        <v>Listeria monocytogenes</v>
      </c>
      <c r="W573" s="178" t="str">
        <f t="shared" si="107"/>
        <v>Listeria monocytogenes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1</v>
      </c>
      <c r="E574" s="169">
        <f t="shared" ref="E574:E629" si="112">D574*S574</f>
        <v>1</v>
      </c>
      <c r="F574" s="26" t="s">
        <v>1443</v>
      </c>
      <c r="G574" s="26" t="s">
        <v>1397</v>
      </c>
      <c r="H574" s="26" t="s">
        <v>162</v>
      </c>
      <c r="I574" s="29">
        <v>42789</v>
      </c>
      <c r="J574" s="26" t="s">
        <v>474</v>
      </c>
      <c r="K574" s="26" t="s">
        <v>1320</v>
      </c>
      <c r="L574" s="26" t="s">
        <v>474</v>
      </c>
      <c r="M574" s="26" t="s">
        <v>1320</v>
      </c>
      <c r="N574" s="27">
        <v>2.48</v>
      </c>
      <c r="O574" s="26" t="s">
        <v>474</v>
      </c>
      <c r="P574" s="26" t="s">
        <v>1320</v>
      </c>
      <c r="Q574" s="27">
        <v>2.42</v>
      </c>
      <c r="R574" s="171" t="str">
        <f t="shared" si="102"/>
        <v>A</v>
      </c>
      <c r="S574" s="174">
        <f t="shared" si="103"/>
        <v>1</v>
      </c>
      <c r="T574" s="174">
        <f t="shared" si="104"/>
        <v>1</v>
      </c>
      <c r="U574" s="174">
        <f t="shared" si="105"/>
        <v>0</v>
      </c>
      <c r="V574" s="178" t="str">
        <f t="shared" si="106"/>
        <v>Listeria monocytogenes</v>
      </c>
      <c r="W574" s="178" t="str">
        <f t="shared" si="107"/>
        <v>Listeria monocytogenes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1</v>
      </c>
      <c r="E575" s="169">
        <f t="shared" si="112"/>
        <v>1</v>
      </c>
      <c r="F575" s="26" t="s">
        <v>1444</v>
      </c>
      <c r="G575" s="26" t="s">
        <v>1397</v>
      </c>
      <c r="H575" s="26" t="s">
        <v>162</v>
      </c>
      <c r="I575" s="29">
        <v>42789</v>
      </c>
      <c r="J575" s="26" t="s">
        <v>474</v>
      </c>
      <c r="K575" s="26" t="s">
        <v>1320</v>
      </c>
      <c r="L575" s="26" t="s">
        <v>474</v>
      </c>
      <c r="M575" s="26" t="s">
        <v>1320</v>
      </c>
      <c r="N575" s="27">
        <v>2.2999999999999998</v>
      </c>
      <c r="O575" s="26" t="s">
        <v>474</v>
      </c>
      <c r="P575" s="26" t="s">
        <v>1320</v>
      </c>
      <c r="Q575" s="27">
        <v>2.2599999999999998</v>
      </c>
      <c r="R575" s="171" t="str">
        <f t="shared" si="102"/>
        <v>A</v>
      </c>
      <c r="S575" s="174">
        <f t="shared" si="103"/>
        <v>1</v>
      </c>
      <c r="T575" s="174">
        <f t="shared" si="104"/>
        <v>1</v>
      </c>
      <c r="U575" s="174">
        <f t="shared" si="105"/>
        <v>0</v>
      </c>
      <c r="V575" s="178" t="str">
        <f t="shared" si="106"/>
        <v>Listeria monocytogenes</v>
      </c>
      <c r="W575" s="178" t="str">
        <f t="shared" si="107"/>
        <v>Listeria monocytogenes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12"/>
        <v>1</v>
      </c>
      <c r="F576" s="26" t="s">
        <v>1445</v>
      </c>
      <c r="G576" s="26" t="s">
        <v>1397</v>
      </c>
      <c r="H576" s="26" t="s">
        <v>162</v>
      </c>
      <c r="I576" s="29">
        <v>42789</v>
      </c>
      <c r="J576" s="26" t="s">
        <v>474</v>
      </c>
      <c r="K576" s="26" t="s">
        <v>1320</v>
      </c>
      <c r="L576" s="26" t="s">
        <v>474</v>
      </c>
      <c r="M576" s="26" t="s">
        <v>1320</v>
      </c>
      <c r="N576" s="27">
        <v>2.4700000000000002</v>
      </c>
      <c r="O576" s="26" t="s">
        <v>474</v>
      </c>
      <c r="P576" s="26" t="s">
        <v>1320</v>
      </c>
      <c r="Q576" s="27">
        <v>2.4700000000000002</v>
      </c>
      <c r="R576" s="171" t="str">
        <f t="shared" si="102"/>
        <v>A</v>
      </c>
      <c r="S576" s="174">
        <f t="shared" si="103"/>
        <v>1</v>
      </c>
      <c r="T576" s="174">
        <f t="shared" si="104"/>
        <v>1</v>
      </c>
      <c r="U576" s="174">
        <f t="shared" si="105"/>
        <v>0</v>
      </c>
      <c r="V576" s="178" t="str">
        <f t="shared" si="106"/>
        <v>Listeria monocytogenes</v>
      </c>
      <c r="W576" s="178" t="str">
        <f t="shared" si="107"/>
        <v>Listeria monocytogenes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12"/>
        <v>1</v>
      </c>
      <c r="F577" s="26" t="s">
        <v>1446</v>
      </c>
      <c r="G577" s="26" t="s">
        <v>1397</v>
      </c>
      <c r="H577" s="26" t="s">
        <v>162</v>
      </c>
      <c r="I577" s="29">
        <v>42760</v>
      </c>
      <c r="J577" s="26" t="s">
        <v>474</v>
      </c>
      <c r="K577" s="26" t="s">
        <v>1320</v>
      </c>
      <c r="L577" s="26" t="s">
        <v>474</v>
      </c>
      <c r="M577" s="26" t="s">
        <v>1320</v>
      </c>
      <c r="N577" s="27">
        <v>2.46</v>
      </c>
      <c r="O577" s="26" t="s">
        <v>474</v>
      </c>
      <c r="P577" s="26" t="s">
        <v>1320</v>
      </c>
      <c r="Q577" s="27">
        <v>2.41</v>
      </c>
      <c r="R577" s="171" t="str">
        <f t="shared" si="102"/>
        <v>A</v>
      </c>
      <c r="S577" s="174">
        <f t="shared" si="103"/>
        <v>1</v>
      </c>
      <c r="T577" s="174">
        <f t="shared" si="104"/>
        <v>1</v>
      </c>
      <c r="U577" s="174">
        <f t="shared" si="105"/>
        <v>0</v>
      </c>
      <c r="V577" s="178" t="str">
        <f t="shared" si="106"/>
        <v>Listeria monocytogenes</v>
      </c>
      <c r="W577" s="178" t="str">
        <f t="shared" si="107"/>
        <v>Listeria monocytogenes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1</v>
      </c>
      <c r="E578" s="169">
        <f t="shared" si="112"/>
        <v>1</v>
      </c>
      <c r="F578" s="26" t="s">
        <v>1447</v>
      </c>
      <c r="G578" s="26" t="s">
        <v>1397</v>
      </c>
      <c r="H578" s="26" t="s">
        <v>162</v>
      </c>
      <c r="I578" s="29">
        <v>42768</v>
      </c>
      <c r="J578" s="26" t="s">
        <v>474</v>
      </c>
      <c r="K578" s="26" t="s">
        <v>1320</v>
      </c>
      <c r="L578" s="26" t="s">
        <v>474</v>
      </c>
      <c r="M578" s="26" t="s">
        <v>1320</v>
      </c>
      <c r="N578" s="27">
        <v>2.4300000000000002</v>
      </c>
      <c r="O578" s="26" t="s">
        <v>474</v>
      </c>
      <c r="P578" s="26" t="s">
        <v>1320</v>
      </c>
      <c r="Q578" s="27">
        <v>2.42</v>
      </c>
      <c r="R578" s="171" t="str">
        <f t="shared" si="102"/>
        <v>A</v>
      </c>
      <c r="S578" s="174">
        <f t="shared" si="103"/>
        <v>1</v>
      </c>
      <c r="T578" s="174">
        <f t="shared" si="104"/>
        <v>1</v>
      </c>
      <c r="U578" s="174">
        <f t="shared" si="105"/>
        <v>0</v>
      </c>
      <c r="V578" s="178" t="str">
        <f t="shared" si="106"/>
        <v>Listeria monocytogenes</v>
      </c>
      <c r="W578" s="178" t="str">
        <f t="shared" si="107"/>
        <v>Listeria monocytogenes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si="112"/>
        <v>1</v>
      </c>
      <c r="F579" s="26" t="s">
        <v>1448</v>
      </c>
      <c r="G579" s="26" t="s">
        <v>1397</v>
      </c>
      <c r="H579" s="26" t="s">
        <v>162</v>
      </c>
      <c r="I579" s="29">
        <v>42760</v>
      </c>
      <c r="J579" s="26" t="s">
        <v>474</v>
      </c>
      <c r="K579" s="26" t="s">
        <v>1320</v>
      </c>
      <c r="L579" s="26" t="s">
        <v>474</v>
      </c>
      <c r="M579" s="26" t="s">
        <v>1320</v>
      </c>
      <c r="N579" s="27">
        <v>2.5</v>
      </c>
      <c r="O579" s="26" t="s">
        <v>474</v>
      </c>
      <c r="P579" s="26" t="s">
        <v>1320</v>
      </c>
      <c r="Q579" s="27">
        <v>2.4900000000000002</v>
      </c>
      <c r="R579" s="171" t="str">
        <f t="shared" si="102"/>
        <v>A</v>
      </c>
      <c r="S579" s="174">
        <f t="shared" si="103"/>
        <v>1</v>
      </c>
      <c r="T579" s="174">
        <f t="shared" si="104"/>
        <v>1</v>
      </c>
      <c r="U579" s="174">
        <f t="shared" si="105"/>
        <v>0</v>
      </c>
      <c r="V579" s="178" t="str">
        <f t="shared" si="106"/>
        <v>Listeria monocytogenes</v>
      </c>
      <c r="W579" s="178" t="str">
        <f t="shared" si="107"/>
        <v>Listeria monocytogenes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1</v>
      </c>
      <c r="F580" s="26" t="s">
        <v>1449</v>
      </c>
      <c r="G580" s="26" t="s">
        <v>1397</v>
      </c>
      <c r="H580" s="26" t="s">
        <v>162</v>
      </c>
      <c r="I580" s="29">
        <v>42789</v>
      </c>
      <c r="J580" s="26" t="s">
        <v>474</v>
      </c>
      <c r="K580" s="26" t="s">
        <v>1320</v>
      </c>
      <c r="L580" s="26" t="s">
        <v>474</v>
      </c>
      <c r="M580" s="26" t="s">
        <v>1320</v>
      </c>
      <c r="N580" s="27">
        <v>2.4300000000000002</v>
      </c>
      <c r="O580" s="26" t="s">
        <v>474</v>
      </c>
      <c r="P580" s="26" t="s">
        <v>1320</v>
      </c>
      <c r="Q580" s="27">
        <v>2.41</v>
      </c>
      <c r="R580" s="171" t="str">
        <f t="shared" si="102"/>
        <v>A</v>
      </c>
      <c r="S580" s="174">
        <f t="shared" si="103"/>
        <v>1</v>
      </c>
      <c r="T580" s="174">
        <f t="shared" si="104"/>
        <v>1</v>
      </c>
      <c r="U580" s="174">
        <f t="shared" si="105"/>
        <v>0</v>
      </c>
      <c r="V580" s="178" t="str">
        <f t="shared" si="106"/>
        <v>Listeria monocytogenes</v>
      </c>
      <c r="W580" s="178" t="str">
        <f t="shared" si="107"/>
        <v>Listeria monocytogenes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1</v>
      </c>
      <c r="E581" s="169">
        <f t="shared" si="112"/>
        <v>1</v>
      </c>
      <c r="F581" s="26" t="s">
        <v>1450</v>
      </c>
      <c r="G581" s="26" t="s">
        <v>1397</v>
      </c>
      <c r="H581" s="26" t="s">
        <v>162</v>
      </c>
      <c r="I581" s="29">
        <v>42760</v>
      </c>
      <c r="J581" s="26" t="s">
        <v>474</v>
      </c>
      <c r="K581" s="26" t="s">
        <v>1320</v>
      </c>
      <c r="L581" s="26" t="s">
        <v>474</v>
      </c>
      <c r="M581" s="26" t="s">
        <v>1320</v>
      </c>
      <c r="N581" s="27">
        <v>2.15</v>
      </c>
      <c r="O581" s="26" t="s">
        <v>474</v>
      </c>
      <c r="P581" s="26" t="s">
        <v>1320</v>
      </c>
      <c r="Q581" s="27">
        <v>2.13</v>
      </c>
      <c r="R581" s="171" t="str">
        <f t="shared" si="102"/>
        <v>A</v>
      </c>
      <c r="S581" s="174">
        <f t="shared" si="103"/>
        <v>1</v>
      </c>
      <c r="T581" s="174">
        <f t="shared" si="104"/>
        <v>1</v>
      </c>
      <c r="U581" s="174">
        <f t="shared" si="105"/>
        <v>0</v>
      </c>
      <c r="V581" s="178" t="str">
        <f t="shared" si="106"/>
        <v>Listeria monocytogenes</v>
      </c>
      <c r="W581" s="178" t="str">
        <f t="shared" si="107"/>
        <v>Listeria monocytogenes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1</v>
      </c>
      <c r="F582" s="26" t="s">
        <v>1451</v>
      </c>
      <c r="G582" s="26" t="s">
        <v>1397</v>
      </c>
      <c r="H582" s="26" t="s">
        <v>162</v>
      </c>
      <c r="I582" s="29">
        <v>42760</v>
      </c>
      <c r="J582" s="26" t="s">
        <v>474</v>
      </c>
      <c r="K582" s="26" t="s">
        <v>1320</v>
      </c>
      <c r="L582" s="26" t="s">
        <v>474</v>
      </c>
      <c r="M582" s="26" t="s">
        <v>1320</v>
      </c>
      <c r="N582" s="27">
        <v>2.4300000000000002</v>
      </c>
      <c r="O582" s="26" t="s">
        <v>474</v>
      </c>
      <c r="P582" s="26" t="s">
        <v>1320</v>
      </c>
      <c r="Q582" s="27">
        <v>2.41</v>
      </c>
      <c r="R582" s="171" t="str">
        <f t="shared" si="102"/>
        <v>A</v>
      </c>
      <c r="S582" s="174">
        <f t="shared" si="103"/>
        <v>1</v>
      </c>
      <c r="T582" s="174">
        <f t="shared" si="104"/>
        <v>1</v>
      </c>
      <c r="U582" s="174">
        <f t="shared" si="105"/>
        <v>0</v>
      </c>
      <c r="V582" s="178" t="str">
        <f t="shared" si="106"/>
        <v>Listeria monocytogenes</v>
      </c>
      <c r="W582" s="178" t="str">
        <f t="shared" si="107"/>
        <v>Listeria monocytogenes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1</v>
      </c>
      <c r="E583" s="169">
        <f t="shared" si="112"/>
        <v>1</v>
      </c>
      <c r="F583" s="26" t="s">
        <v>1452</v>
      </c>
      <c r="G583" s="26" t="s">
        <v>1397</v>
      </c>
      <c r="H583" s="26" t="s">
        <v>162</v>
      </c>
      <c r="I583" s="29">
        <v>42760</v>
      </c>
      <c r="J583" s="26" t="s">
        <v>474</v>
      </c>
      <c r="K583" s="26" t="s">
        <v>1320</v>
      </c>
      <c r="L583" s="26" t="s">
        <v>474</v>
      </c>
      <c r="M583" s="26" t="s">
        <v>1320</v>
      </c>
      <c r="N583" s="27">
        <v>2.29</v>
      </c>
      <c r="O583" s="26" t="s">
        <v>474</v>
      </c>
      <c r="P583" s="26" t="s">
        <v>1320</v>
      </c>
      <c r="Q583" s="27">
        <v>2.2400000000000002</v>
      </c>
      <c r="R583" s="171" t="str">
        <f t="shared" si="102"/>
        <v>A</v>
      </c>
      <c r="S583" s="174">
        <f t="shared" si="103"/>
        <v>1</v>
      </c>
      <c r="T583" s="174">
        <f t="shared" si="104"/>
        <v>1</v>
      </c>
      <c r="U583" s="174">
        <f t="shared" si="105"/>
        <v>0</v>
      </c>
      <c r="V583" s="178" t="str">
        <f t="shared" si="106"/>
        <v>Listeria monocytogenes</v>
      </c>
      <c r="W583" s="178" t="str">
        <f t="shared" si="107"/>
        <v>Listeria monocytogenes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1</v>
      </c>
      <c r="F584" s="26" t="s">
        <v>1453</v>
      </c>
      <c r="G584" s="26" t="s">
        <v>1397</v>
      </c>
      <c r="H584" s="26" t="s">
        <v>162</v>
      </c>
      <c r="I584" s="29">
        <v>42760</v>
      </c>
      <c r="J584" s="26" t="s">
        <v>474</v>
      </c>
      <c r="K584" s="26" t="s">
        <v>1320</v>
      </c>
      <c r="L584" s="26" t="s">
        <v>474</v>
      </c>
      <c r="M584" s="26" t="s">
        <v>1320</v>
      </c>
      <c r="N584" s="27">
        <v>2.13</v>
      </c>
      <c r="O584" s="26" t="s">
        <v>474</v>
      </c>
      <c r="P584" s="26" t="s">
        <v>1320</v>
      </c>
      <c r="Q584" s="27">
        <v>2.09</v>
      </c>
      <c r="R584" s="171" t="str">
        <f t="shared" si="102"/>
        <v>A</v>
      </c>
      <c r="S584" s="174">
        <f t="shared" si="103"/>
        <v>1</v>
      </c>
      <c r="T584" s="174">
        <f t="shared" si="104"/>
        <v>1</v>
      </c>
      <c r="U584" s="174">
        <f t="shared" si="105"/>
        <v>0</v>
      </c>
      <c r="V584" s="178" t="str">
        <f t="shared" si="106"/>
        <v>Listeria monocytogenes</v>
      </c>
      <c r="W584" s="178" t="str">
        <f t="shared" si="107"/>
        <v>Listeria monocytogenes</v>
      </c>
      <c r="X584" s="174">
        <f t="shared" si="108"/>
        <v>0</v>
      </c>
      <c r="Y584" s="174">
        <f t="shared" si="109"/>
        <v>0</v>
      </c>
      <c r="Z584" s="174">
        <f t="shared" si="110"/>
        <v>0</v>
      </c>
      <c r="AA584" s="174">
        <f t="shared" si="111"/>
        <v>0</v>
      </c>
    </row>
    <row r="585" spans="4:27" ht="15" customHeight="1" x14ac:dyDescent="0.25">
      <c r="D585" s="176">
        <v>1</v>
      </c>
      <c r="E585" s="169">
        <f t="shared" si="112"/>
        <v>1</v>
      </c>
      <c r="F585" s="26" t="s">
        <v>1454</v>
      </c>
      <c r="G585" s="26" t="s">
        <v>1397</v>
      </c>
      <c r="H585" s="26" t="s">
        <v>162</v>
      </c>
      <c r="I585" s="29">
        <v>42760</v>
      </c>
      <c r="J585" s="26" t="s">
        <v>474</v>
      </c>
      <c r="K585" s="26" t="s">
        <v>1320</v>
      </c>
      <c r="L585" s="26" t="s">
        <v>474</v>
      </c>
      <c r="M585" s="26" t="s">
        <v>1320</v>
      </c>
      <c r="N585" s="27">
        <v>2.4500000000000002</v>
      </c>
      <c r="O585" s="26" t="s">
        <v>474</v>
      </c>
      <c r="P585" s="26" t="s">
        <v>1320</v>
      </c>
      <c r="Q585" s="27">
        <v>2.4</v>
      </c>
      <c r="R585" s="171" t="str">
        <f t="shared" si="102"/>
        <v>A</v>
      </c>
      <c r="S585" s="174">
        <f t="shared" si="103"/>
        <v>1</v>
      </c>
      <c r="T585" s="174">
        <f t="shared" si="104"/>
        <v>1</v>
      </c>
      <c r="U585" s="174">
        <f t="shared" si="105"/>
        <v>0</v>
      </c>
      <c r="V585" s="178" t="str">
        <f t="shared" si="106"/>
        <v>Listeria monocytogenes</v>
      </c>
      <c r="W585" s="178" t="str">
        <f t="shared" si="107"/>
        <v>Listeria monocytogenes</v>
      </c>
      <c r="X585" s="174">
        <f t="shared" si="108"/>
        <v>0</v>
      </c>
      <c r="Y585" s="174">
        <f t="shared" si="109"/>
        <v>0</v>
      </c>
      <c r="Z585" s="174">
        <f t="shared" si="110"/>
        <v>0</v>
      </c>
      <c r="AA585" s="174">
        <f t="shared" si="111"/>
        <v>0</v>
      </c>
    </row>
    <row r="586" spans="4:27" ht="15" customHeight="1" x14ac:dyDescent="0.25">
      <c r="D586" s="176">
        <v>1</v>
      </c>
      <c r="E586" s="169">
        <f t="shared" si="112"/>
        <v>1</v>
      </c>
      <c r="F586" s="26" t="s">
        <v>1455</v>
      </c>
      <c r="G586" s="26" t="s">
        <v>1397</v>
      </c>
      <c r="H586" s="26" t="s">
        <v>162</v>
      </c>
      <c r="I586" s="29">
        <v>42760</v>
      </c>
      <c r="J586" s="26" t="s">
        <v>474</v>
      </c>
      <c r="K586" s="26" t="s">
        <v>1320</v>
      </c>
      <c r="L586" s="26" t="s">
        <v>474</v>
      </c>
      <c r="M586" s="26" t="s">
        <v>1320</v>
      </c>
      <c r="N586" s="27">
        <v>2.48</v>
      </c>
      <c r="O586" s="26" t="s">
        <v>474</v>
      </c>
      <c r="P586" s="26" t="s">
        <v>1320</v>
      </c>
      <c r="Q586" s="27">
        <v>2.44</v>
      </c>
      <c r="R586" s="171" t="str">
        <f t="shared" si="102"/>
        <v>A</v>
      </c>
      <c r="S586" s="174">
        <f t="shared" si="103"/>
        <v>1</v>
      </c>
      <c r="T586" s="174">
        <f t="shared" si="104"/>
        <v>1</v>
      </c>
      <c r="U586" s="174">
        <f t="shared" si="105"/>
        <v>0</v>
      </c>
      <c r="V586" s="178" t="str">
        <f t="shared" si="106"/>
        <v>Listeria monocytogenes</v>
      </c>
      <c r="W586" s="178" t="str">
        <f t="shared" si="107"/>
        <v>Listeria monocytogenes</v>
      </c>
      <c r="X586" s="174">
        <f t="shared" si="108"/>
        <v>0</v>
      </c>
      <c r="Y586" s="174">
        <f t="shared" si="109"/>
        <v>0</v>
      </c>
      <c r="Z586" s="174">
        <f t="shared" si="110"/>
        <v>0</v>
      </c>
      <c r="AA586" s="174">
        <f t="shared" si="111"/>
        <v>0</v>
      </c>
    </row>
    <row r="587" spans="4:27" ht="15" customHeight="1" x14ac:dyDescent="0.25">
      <c r="D587" s="176">
        <v>1</v>
      </c>
      <c r="E587" s="169">
        <f t="shared" si="112"/>
        <v>1</v>
      </c>
      <c r="F587" s="26" t="s">
        <v>1456</v>
      </c>
      <c r="G587" s="26" t="s">
        <v>1397</v>
      </c>
      <c r="H587" s="26" t="s">
        <v>162</v>
      </c>
      <c r="I587" s="29">
        <v>42789</v>
      </c>
      <c r="J587" s="26" t="s">
        <v>474</v>
      </c>
      <c r="K587" s="26" t="s">
        <v>1320</v>
      </c>
      <c r="L587" s="26" t="s">
        <v>474</v>
      </c>
      <c r="M587" s="26" t="s">
        <v>1320</v>
      </c>
      <c r="N587" s="27">
        <v>2.4300000000000002</v>
      </c>
      <c r="O587" s="26" t="s">
        <v>474</v>
      </c>
      <c r="P587" s="26" t="s">
        <v>1320</v>
      </c>
      <c r="Q587" s="27">
        <v>2.42</v>
      </c>
      <c r="R587" s="171" t="str">
        <f t="shared" ref="R587:R642" si="113">IF(OR(AND(N587&gt;=$B$20,Q587&lt;$B$21),AND(L587=O587,M587=P587,N587&gt;=$B$20,Q587&gt;=$B$20),AND(L587=O587,N587&gt;=$B$20,Q587&lt;2,Q587&gt;=$B$21)),"A",IF(OR(AND(N587&lt;$B$20,Q587&lt;$B$21),AND(L587=O587,OR(M587&lt;&gt;P587,M587=P587),N587&gt;=$B$21,Q587&gt;=$B$21)),"B",
IF(AND(L587&lt;&gt;O587,N587&gt;=$B$21,Q587&gt;=$B$21),"C",0)))</f>
        <v>A</v>
      </c>
      <c r="S587" s="174">
        <f t="shared" ref="S587:S642" si="114">1-U587+Z587</f>
        <v>1</v>
      </c>
      <c r="T587" s="174">
        <f t="shared" ref="T587:T642" si="115">IF(AND(L587=J587,M587=K587,N587&gt;=$B$20,R587="A"),1,0)</f>
        <v>1</v>
      </c>
      <c r="U587" s="174">
        <f t="shared" ref="U587:U642" si="116">IF(T587=1,0,1)</f>
        <v>0</v>
      </c>
      <c r="V587" s="178" t="str">
        <f t="shared" ref="V587:V642" si="117">L587&amp;" "&amp;M587</f>
        <v>Listeria monocytogenes</v>
      </c>
      <c r="W587" s="178" t="str">
        <f t="shared" ref="W587:W642" si="118">O587&amp;" "&amp;P587</f>
        <v>Listeria monocytogenes</v>
      </c>
      <c r="X587" s="174">
        <f t="shared" ref="X587:X642" si="119">IF(AND(V587=$B$1,N587&gt;=$B$20),1,0)</f>
        <v>0</v>
      </c>
      <c r="Y587" s="174">
        <f t="shared" ref="Y587:Y642" si="120">IF(AND(W587=$B$1,Q587&gt;=$B$20),1,0)</f>
        <v>0</v>
      </c>
      <c r="Z587" s="174">
        <f t="shared" ref="Z587:Z642" si="121">IF(AND(V587=$B$1,N587&gt;=$B$20,R587="A"),1,0)</f>
        <v>0</v>
      </c>
      <c r="AA587" s="174">
        <f t="shared" ref="AA587:AA642" si="122">IF(1-(X587+Y587)&gt;0,0,1)</f>
        <v>0</v>
      </c>
    </row>
    <row r="588" spans="4:27" ht="15" customHeight="1" x14ac:dyDescent="0.25">
      <c r="D588" s="176">
        <v>1</v>
      </c>
      <c r="E588" s="169">
        <f t="shared" si="112"/>
        <v>1</v>
      </c>
      <c r="F588" s="26" t="s">
        <v>1457</v>
      </c>
      <c r="G588" s="26" t="s">
        <v>1397</v>
      </c>
      <c r="H588" s="26" t="s">
        <v>162</v>
      </c>
      <c r="I588" s="29">
        <v>42789</v>
      </c>
      <c r="J588" s="26" t="s">
        <v>474</v>
      </c>
      <c r="K588" s="26" t="s">
        <v>1320</v>
      </c>
      <c r="L588" s="26" t="s">
        <v>474</v>
      </c>
      <c r="M588" s="26" t="s">
        <v>1320</v>
      </c>
      <c r="N588" s="27">
        <v>2.4500000000000002</v>
      </c>
      <c r="O588" s="26" t="s">
        <v>474</v>
      </c>
      <c r="P588" s="26" t="s">
        <v>1320</v>
      </c>
      <c r="Q588" s="27">
        <v>2.4300000000000002</v>
      </c>
      <c r="R588" s="171" t="str">
        <f t="shared" si="113"/>
        <v>A</v>
      </c>
      <c r="S588" s="174">
        <f t="shared" si="114"/>
        <v>1</v>
      </c>
      <c r="T588" s="174">
        <f t="shared" si="115"/>
        <v>1</v>
      </c>
      <c r="U588" s="174">
        <f t="shared" si="116"/>
        <v>0</v>
      </c>
      <c r="V588" s="178" t="str">
        <f t="shared" si="117"/>
        <v>Listeria monocytogenes</v>
      </c>
      <c r="W588" s="178" t="str">
        <f t="shared" si="118"/>
        <v>Listeria monocytogenes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1</v>
      </c>
      <c r="E589" s="169">
        <f t="shared" si="112"/>
        <v>1</v>
      </c>
      <c r="F589" s="26" t="s">
        <v>1458</v>
      </c>
      <c r="G589" s="26" t="s">
        <v>1397</v>
      </c>
      <c r="H589" s="26" t="s">
        <v>162</v>
      </c>
      <c r="I589" s="29">
        <v>42789</v>
      </c>
      <c r="J589" s="26" t="s">
        <v>474</v>
      </c>
      <c r="K589" s="26" t="s">
        <v>1320</v>
      </c>
      <c r="L589" s="26" t="s">
        <v>474</v>
      </c>
      <c r="M589" s="26" t="s">
        <v>1320</v>
      </c>
      <c r="N589" s="27">
        <v>2.3199999999999998</v>
      </c>
      <c r="O589" s="26" t="s">
        <v>474</v>
      </c>
      <c r="P589" s="26" t="s">
        <v>1320</v>
      </c>
      <c r="Q589" s="27">
        <v>2.27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Listeria monocytogenes</v>
      </c>
      <c r="W589" s="178" t="str">
        <f t="shared" si="118"/>
        <v>Listeria monocytogenes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1</v>
      </c>
      <c r="E590" s="169">
        <f t="shared" si="112"/>
        <v>1</v>
      </c>
      <c r="F590" s="26" t="s">
        <v>1459</v>
      </c>
      <c r="G590" s="26" t="s">
        <v>1397</v>
      </c>
      <c r="H590" s="26" t="s">
        <v>162</v>
      </c>
      <c r="I590" s="29">
        <v>42789</v>
      </c>
      <c r="J590" s="26" t="s">
        <v>474</v>
      </c>
      <c r="K590" s="26" t="s">
        <v>1320</v>
      </c>
      <c r="L590" s="26" t="s">
        <v>474</v>
      </c>
      <c r="M590" s="26" t="s">
        <v>1320</v>
      </c>
      <c r="N590" s="27">
        <v>2.4700000000000002</v>
      </c>
      <c r="O590" s="26" t="s">
        <v>474</v>
      </c>
      <c r="P590" s="26" t="s">
        <v>1320</v>
      </c>
      <c r="Q590" s="27">
        <v>2.4500000000000002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Listeria monocytogenes</v>
      </c>
      <c r="W590" s="178" t="str">
        <f t="shared" si="118"/>
        <v>Listeria monocytogenes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1</v>
      </c>
      <c r="F591" s="26" t="s">
        <v>1460</v>
      </c>
      <c r="G591" s="26" t="s">
        <v>1397</v>
      </c>
      <c r="H591" s="26" t="s">
        <v>162</v>
      </c>
      <c r="I591" s="29">
        <v>42789</v>
      </c>
      <c r="J591" s="26" t="s">
        <v>474</v>
      </c>
      <c r="K591" s="26" t="s">
        <v>1320</v>
      </c>
      <c r="L591" s="26" t="s">
        <v>474</v>
      </c>
      <c r="M591" s="26" t="s">
        <v>1320</v>
      </c>
      <c r="N591" s="27">
        <v>2.4900000000000002</v>
      </c>
      <c r="O591" s="26" t="s">
        <v>474</v>
      </c>
      <c r="P591" s="26" t="s">
        <v>1320</v>
      </c>
      <c r="Q591" s="27">
        <v>2.46</v>
      </c>
      <c r="R591" s="171" t="str">
        <f t="shared" si="113"/>
        <v>A</v>
      </c>
      <c r="S591" s="174">
        <f t="shared" si="114"/>
        <v>1</v>
      </c>
      <c r="T591" s="174">
        <f t="shared" si="115"/>
        <v>1</v>
      </c>
      <c r="U591" s="174">
        <f t="shared" si="116"/>
        <v>0</v>
      </c>
      <c r="V591" s="178" t="str">
        <f t="shared" si="117"/>
        <v>Listeria monocytogenes</v>
      </c>
      <c r="W591" s="178" t="str">
        <f t="shared" si="118"/>
        <v>Listeria monocytogenes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1</v>
      </c>
      <c r="F592" s="26" t="s">
        <v>1461</v>
      </c>
      <c r="G592" s="26" t="s">
        <v>113</v>
      </c>
      <c r="H592" s="26" t="s">
        <v>162</v>
      </c>
      <c r="I592" s="29">
        <v>42760</v>
      </c>
      <c r="J592" s="26" t="s">
        <v>474</v>
      </c>
      <c r="K592" s="26" t="s">
        <v>1320</v>
      </c>
      <c r="L592" s="26" t="s">
        <v>474</v>
      </c>
      <c r="M592" s="26" t="s">
        <v>1320</v>
      </c>
      <c r="N592" s="27">
        <v>2.29</v>
      </c>
      <c r="O592" s="26" t="s">
        <v>474</v>
      </c>
      <c r="P592" s="26" t="s">
        <v>1320</v>
      </c>
      <c r="Q592" s="27">
        <v>2.2799999999999998</v>
      </c>
      <c r="R592" s="171" t="str">
        <f t="shared" si="113"/>
        <v>A</v>
      </c>
      <c r="S592" s="174">
        <f t="shared" si="114"/>
        <v>1</v>
      </c>
      <c r="T592" s="174">
        <f t="shared" si="115"/>
        <v>1</v>
      </c>
      <c r="U592" s="174">
        <f t="shared" si="116"/>
        <v>0</v>
      </c>
      <c r="V592" s="178" t="str">
        <f t="shared" si="117"/>
        <v>Listeria monocytogenes</v>
      </c>
      <c r="W592" s="178" t="str">
        <f t="shared" si="118"/>
        <v>Listeria monocytogenes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1</v>
      </c>
      <c r="F593" s="26" t="s">
        <v>1462</v>
      </c>
      <c r="G593" s="26" t="s">
        <v>1161</v>
      </c>
      <c r="H593" s="26" t="s">
        <v>162</v>
      </c>
      <c r="I593" s="29">
        <v>42789</v>
      </c>
      <c r="J593" s="26" t="s">
        <v>474</v>
      </c>
      <c r="K593" s="26" t="s">
        <v>1320</v>
      </c>
      <c r="L593" s="26" t="s">
        <v>474</v>
      </c>
      <c r="M593" s="26" t="s">
        <v>1320</v>
      </c>
      <c r="N593" s="27">
        <v>2.38</v>
      </c>
      <c r="O593" s="26" t="s">
        <v>474</v>
      </c>
      <c r="P593" s="26" t="s">
        <v>1320</v>
      </c>
      <c r="Q593" s="27">
        <v>2.38</v>
      </c>
      <c r="R593" s="171" t="str">
        <f t="shared" si="113"/>
        <v>A</v>
      </c>
      <c r="S593" s="174">
        <f t="shared" si="114"/>
        <v>1</v>
      </c>
      <c r="T593" s="174">
        <f t="shared" si="115"/>
        <v>1</v>
      </c>
      <c r="U593" s="174">
        <f t="shared" si="116"/>
        <v>0</v>
      </c>
      <c r="V593" s="178" t="str">
        <f t="shared" si="117"/>
        <v>Listeria monocytogenes</v>
      </c>
      <c r="W593" s="178" t="str">
        <f t="shared" si="118"/>
        <v>Listeria monocytogenes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1463</v>
      </c>
      <c r="G594" s="26" t="s">
        <v>1397</v>
      </c>
      <c r="H594" s="26" t="s">
        <v>162</v>
      </c>
      <c r="I594" s="29">
        <v>42789</v>
      </c>
      <c r="J594" s="26" t="s">
        <v>474</v>
      </c>
      <c r="K594" s="26" t="s">
        <v>1320</v>
      </c>
      <c r="L594" s="26" t="s">
        <v>474</v>
      </c>
      <c r="M594" s="26" t="s">
        <v>1320</v>
      </c>
      <c r="N594" s="27">
        <v>2.36</v>
      </c>
      <c r="O594" s="26" t="s">
        <v>474</v>
      </c>
      <c r="P594" s="26" t="s">
        <v>1320</v>
      </c>
      <c r="Q594" s="27">
        <v>2.35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Listeria monocytogenes</v>
      </c>
      <c r="W594" s="178" t="str">
        <f t="shared" si="118"/>
        <v>Listeria monocytogenes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1</v>
      </c>
      <c r="E595" s="169">
        <f t="shared" si="112"/>
        <v>1</v>
      </c>
      <c r="F595" s="26" t="s">
        <v>1464</v>
      </c>
      <c r="G595" s="26" t="s">
        <v>1397</v>
      </c>
      <c r="H595" s="26" t="s">
        <v>162</v>
      </c>
      <c r="I595" s="29">
        <v>42789</v>
      </c>
      <c r="J595" s="26" t="s">
        <v>474</v>
      </c>
      <c r="K595" s="26" t="s">
        <v>1320</v>
      </c>
      <c r="L595" s="26" t="s">
        <v>474</v>
      </c>
      <c r="M595" s="26" t="s">
        <v>1320</v>
      </c>
      <c r="N595" s="27">
        <v>2.4</v>
      </c>
      <c r="O595" s="26" t="s">
        <v>474</v>
      </c>
      <c r="P595" s="26" t="s">
        <v>1320</v>
      </c>
      <c r="Q595" s="27">
        <v>2.34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Listeria monocytogenes</v>
      </c>
      <c r="W595" s="178" t="str">
        <f t="shared" si="118"/>
        <v>Listeria monocytogenes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1465</v>
      </c>
      <c r="G596" s="26" t="s">
        <v>1397</v>
      </c>
      <c r="H596" s="26" t="s">
        <v>162</v>
      </c>
      <c r="I596" s="29">
        <v>42789</v>
      </c>
      <c r="J596" s="26" t="s">
        <v>474</v>
      </c>
      <c r="K596" s="26" t="s">
        <v>1320</v>
      </c>
      <c r="L596" s="26" t="s">
        <v>474</v>
      </c>
      <c r="M596" s="26" t="s">
        <v>1320</v>
      </c>
      <c r="N596" s="27">
        <v>2.48</v>
      </c>
      <c r="O596" s="26" t="s">
        <v>474</v>
      </c>
      <c r="P596" s="26" t="s">
        <v>1320</v>
      </c>
      <c r="Q596" s="27">
        <v>2.4500000000000002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Listeria monocytogenes</v>
      </c>
      <c r="W596" s="178" t="str">
        <f t="shared" si="118"/>
        <v>Listeria monocytogenes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1</v>
      </c>
      <c r="F597" s="26" t="s">
        <v>1466</v>
      </c>
      <c r="G597" s="26" t="s">
        <v>1397</v>
      </c>
      <c r="H597" s="26" t="s">
        <v>162</v>
      </c>
      <c r="I597" s="29">
        <v>42760</v>
      </c>
      <c r="J597" s="26" t="s">
        <v>474</v>
      </c>
      <c r="K597" s="26" t="s">
        <v>1320</v>
      </c>
      <c r="L597" s="26" t="s">
        <v>474</v>
      </c>
      <c r="M597" s="26" t="s">
        <v>1320</v>
      </c>
      <c r="N597" s="27">
        <v>2.31</v>
      </c>
      <c r="O597" s="26" t="s">
        <v>474</v>
      </c>
      <c r="P597" s="26" t="s">
        <v>1320</v>
      </c>
      <c r="Q597" s="27">
        <v>2.27</v>
      </c>
      <c r="R597" s="171" t="str">
        <f t="shared" si="113"/>
        <v>A</v>
      </c>
      <c r="S597" s="174">
        <f t="shared" si="114"/>
        <v>1</v>
      </c>
      <c r="T597" s="174">
        <f t="shared" si="115"/>
        <v>1</v>
      </c>
      <c r="U597" s="174">
        <f t="shared" si="116"/>
        <v>0</v>
      </c>
      <c r="V597" s="178" t="str">
        <f t="shared" si="117"/>
        <v>Listeria monocytogenes</v>
      </c>
      <c r="W597" s="178" t="str">
        <f t="shared" si="118"/>
        <v>Listeria monocytogenes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1467</v>
      </c>
      <c r="G598" s="26" t="s">
        <v>1397</v>
      </c>
      <c r="H598" s="26" t="s">
        <v>162</v>
      </c>
      <c r="I598" s="29">
        <v>42789</v>
      </c>
      <c r="J598" s="26" t="s">
        <v>474</v>
      </c>
      <c r="K598" s="26" t="s">
        <v>1320</v>
      </c>
      <c r="L598" s="26" t="s">
        <v>474</v>
      </c>
      <c r="M598" s="26" t="s">
        <v>1320</v>
      </c>
      <c r="N598" s="27">
        <v>2.41</v>
      </c>
      <c r="O598" s="26" t="s">
        <v>474</v>
      </c>
      <c r="P598" s="26" t="s">
        <v>1320</v>
      </c>
      <c r="Q598" s="27">
        <v>2.36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Listeria monocytogenes</v>
      </c>
      <c r="W598" s="178" t="str">
        <f t="shared" si="118"/>
        <v>Listeria monocytogenes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1</v>
      </c>
      <c r="E599" s="169">
        <f t="shared" si="112"/>
        <v>1</v>
      </c>
      <c r="F599" s="26" t="s">
        <v>1468</v>
      </c>
      <c r="G599" s="26" t="s">
        <v>1161</v>
      </c>
      <c r="H599" s="26" t="s">
        <v>162</v>
      </c>
      <c r="I599" s="29">
        <v>42789</v>
      </c>
      <c r="J599" s="26" t="s">
        <v>474</v>
      </c>
      <c r="K599" s="26" t="s">
        <v>1320</v>
      </c>
      <c r="L599" s="26" t="s">
        <v>474</v>
      </c>
      <c r="M599" s="26" t="s">
        <v>1320</v>
      </c>
      <c r="N599" s="27">
        <v>2.41</v>
      </c>
      <c r="O599" s="26" t="s">
        <v>474</v>
      </c>
      <c r="P599" s="26" t="s">
        <v>1320</v>
      </c>
      <c r="Q599" s="27">
        <v>2.37</v>
      </c>
      <c r="R599" s="171" t="str">
        <f t="shared" si="113"/>
        <v>A</v>
      </c>
      <c r="S599" s="174">
        <f t="shared" si="114"/>
        <v>1</v>
      </c>
      <c r="T599" s="174">
        <f t="shared" si="115"/>
        <v>1</v>
      </c>
      <c r="U599" s="174">
        <f t="shared" si="116"/>
        <v>0</v>
      </c>
      <c r="V599" s="178" t="str">
        <f t="shared" si="117"/>
        <v>Listeria monocytogenes</v>
      </c>
      <c r="W599" s="178" t="str">
        <f t="shared" si="118"/>
        <v>Listeria monocytogenes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1469</v>
      </c>
      <c r="G600" s="26" t="s">
        <v>1397</v>
      </c>
      <c r="H600" s="26" t="s">
        <v>162</v>
      </c>
      <c r="I600" s="29">
        <v>42789</v>
      </c>
      <c r="J600" s="26" t="s">
        <v>474</v>
      </c>
      <c r="K600" s="26" t="s">
        <v>1320</v>
      </c>
      <c r="L600" s="26" t="s">
        <v>474</v>
      </c>
      <c r="M600" s="26" t="s">
        <v>1320</v>
      </c>
      <c r="N600" s="27">
        <v>2.31</v>
      </c>
      <c r="O600" s="26" t="s">
        <v>474</v>
      </c>
      <c r="P600" s="26" t="s">
        <v>1320</v>
      </c>
      <c r="Q600" s="27">
        <v>2.25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Listeria monocytogenes</v>
      </c>
      <c r="W600" s="178" t="str">
        <f t="shared" si="118"/>
        <v>Listeria monocytogenes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1470</v>
      </c>
      <c r="G601" s="26" t="s">
        <v>1161</v>
      </c>
      <c r="H601" s="26" t="s">
        <v>162</v>
      </c>
      <c r="I601" s="29">
        <v>42789</v>
      </c>
      <c r="J601" s="26" t="s">
        <v>474</v>
      </c>
      <c r="K601" s="26" t="s">
        <v>1320</v>
      </c>
      <c r="L601" s="26" t="s">
        <v>474</v>
      </c>
      <c r="M601" s="26" t="s">
        <v>1320</v>
      </c>
      <c r="N601" s="27">
        <v>2.19</v>
      </c>
      <c r="O601" s="26" t="s">
        <v>474</v>
      </c>
      <c r="P601" s="26" t="s">
        <v>1320</v>
      </c>
      <c r="Q601" s="27">
        <v>2.19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Listeria monocytogenes</v>
      </c>
      <c r="W601" s="178" t="str">
        <f t="shared" si="118"/>
        <v>Listeria monocytogenes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1471</v>
      </c>
      <c r="G602" s="26" t="s">
        <v>1409</v>
      </c>
      <c r="H602" s="26" t="s">
        <v>162</v>
      </c>
      <c r="I602" s="29">
        <v>42789</v>
      </c>
      <c r="J602" s="26" t="s">
        <v>474</v>
      </c>
      <c r="K602" s="26" t="s">
        <v>1320</v>
      </c>
      <c r="L602" s="26" t="s">
        <v>474</v>
      </c>
      <c r="M602" s="26" t="s">
        <v>1320</v>
      </c>
      <c r="N602" s="27">
        <v>2.2200000000000002</v>
      </c>
      <c r="O602" s="26" t="s">
        <v>474</v>
      </c>
      <c r="P602" s="26" t="s">
        <v>1320</v>
      </c>
      <c r="Q602" s="27">
        <v>2.21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Listeria monocytogenes</v>
      </c>
      <c r="W602" s="178" t="str">
        <f t="shared" si="118"/>
        <v>Listeria monocytogenes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1</v>
      </c>
      <c r="E603" s="169">
        <f t="shared" si="112"/>
        <v>1</v>
      </c>
      <c r="F603" s="26" t="s">
        <v>1472</v>
      </c>
      <c r="G603" s="26" t="s">
        <v>1161</v>
      </c>
      <c r="H603" s="26" t="s">
        <v>162</v>
      </c>
      <c r="I603" s="29">
        <v>42789</v>
      </c>
      <c r="J603" s="26" t="s">
        <v>474</v>
      </c>
      <c r="K603" s="26" t="s">
        <v>1320</v>
      </c>
      <c r="L603" s="26" t="s">
        <v>474</v>
      </c>
      <c r="M603" s="26" t="s">
        <v>1320</v>
      </c>
      <c r="N603" s="27">
        <v>2.37</v>
      </c>
      <c r="O603" s="26" t="s">
        <v>474</v>
      </c>
      <c r="P603" s="26" t="s">
        <v>1320</v>
      </c>
      <c r="Q603" s="27">
        <v>2.36</v>
      </c>
      <c r="R603" s="171" t="str">
        <f t="shared" si="113"/>
        <v>A</v>
      </c>
      <c r="S603" s="174">
        <f t="shared" si="114"/>
        <v>1</v>
      </c>
      <c r="T603" s="174">
        <f t="shared" si="115"/>
        <v>1</v>
      </c>
      <c r="U603" s="174">
        <f t="shared" si="116"/>
        <v>0</v>
      </c>
      <c r="V603" s="178" t="str">
        <f t="shared" si="117"/>
        <v>Listeria monocytogenes</v>
      </c>
      <c r="W603" s="178" t="str">
        <f t="shared" si="118"/>
        <v>Listeria monocytogenes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1</v>
      </c>
      <c r="F604" s="26" t="s">
        <v>1473</v>
      </c>
      <c r="G604" s="26" t="s">
        <v>1397</v>
      </c>
      <c r="H604" s="26" t="s">
        <v>162</v>
      </c>
      <c r="I604" s="29">
        <v>42789</v>
      </c>
      <c r="J604" s="26" t="s">
        <v>474</v>
      </c>
      <c r="K604" s="26" t="s">
        <v>1320</v>
      </c>
      <c r="L604" s="26" t="s">
        <v>474</v>
      </c>
      <c r="M604" s="26" t="s">
        <v>1320</v>
      </c>
      <c r="N604" s="27">
        <v>2.46</v>
      </c>
      <c r="O604" s="26" t="s">
        <v>474</v>
      </c>
      <c r="P604" s="26" t="s">
        <v>1320</v>
      </c>
      <c r="Q604" s="27">
        <v>2.4</v>
      </c>
      <c r="R604" s="171" t="str">
        <f t="shared" si="113"/>
        <v>A</v>
      </c>
      <c r="S604" s="174">
        <f t="shared" si="114"/>
        <v>1</v>
      </c>
      <c r="T604" s="174">
        <f t="shared" si="115"/>
        <v>1</v>
      </c>
      <c r="U604" s="174">
        <f t="shared" si="116"/>
        <v>0</v>
      </c>
      <c r="V604" s="178" t="str">
        <f t="shared" si="117"/>
        <v>Listeria monocytogenes</v>
      </c>
      <c r="W604" s="178" t="str">
        <f t="shared" si="118"/>
        <v>Listeria monocytogenes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1</v>
      </c>
      <c r="E605" s="169">
        <f t="shared" si="112"/>
        <v>1</v>
      </c>
      <c r="F605" s="26" t="s">
        <v>1474</v>
      </c>
      <c r="G605" s="26" t="s">
        <v>1397</v>
      </c>
      <c r="H605" s="26" t="s">
        <v>162</v>
      </c>
      <c r="I605" s="29">
        <v>42789</v>
      </c>
      <c r="J605" s="26" t="s">
        <v>474</v>
      </c>
      <c r="K605" s="26" t="s">
        <v>1320</v>
      </c>
      <c r="L605" s="26" t="s">
        <v>474</v>
      </c>
      <c r="M605" s="26" t="s">
        <v>1320</v>
      </c>
      <c r="N605" s="27">
        <v>2.4</v>
      </c>
      <c r="O605" s="26" t="s">
        <v>474</v>
      </c>
      <c r="P605" s="26" t="s">
        <v>1320</v>
      </c>
      <c r="Q605" s="27">
        <v>2.36</v>
      </c>
      <c r="R605" s="171" t="str">
        <f t="shared" si="113"/>
        <v>A</v>
      </c>
      <c r="S605" s="174">
        <f t="shared" si="114"/>
        <v>1</v>
      </c>
      <c r="T605" s="174">
        <f t="shared" si="115"/>
        <v>1</v>
      </c>
      <c r="U605" s="174">
        <f t="shared" si="116"/>
        <v>0</v>
      </c>
      <c r="V605" s="178" t="str">
        <f t="shared" si="117"/>
        <v>Listeria monocytogenes</v>
      </c>
      <c r="W605" s="178" t="str">
        <f t="shared" si="118"/>
        <v>Listeria monocytogenes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1</v>
      </c>
      <c r="E606" s="169">
        <f t="shared" si="112"/>
        <v>1</v>
      </c>
      <c r="F606" s="26" t="s">
        <v>1475</v>
      </c>
      <c r="G606" s="26" t="s">
        <v>1397</v>
      </c>
      <c r="H606" s="26" t="s">
        <v>162</v>
      </c>
      <c r="I606" s="29">
        <v>42789</v>
      </c>
      <c r="J606" s="26" t="s">
        <v>474</v>
      </c>
      <c r="K606" s="26" t="s">
        <v>1320</v>
      </c>
      <c r="L606" s="26" t="s">
        <v>474</v>
      </c>
      <c r="M606" s="26" t="s">
        <v>1320</v>
      </c>
      <c r="N606" s="27">
        <v>2.4500000000000002</v>
      </c>
      <c r="O606" s="26" t="s">
        <v>474</v>
      </c>
      <c r="P606" s="26" t="s">
        <v>1320</v>
      </c>
      <c r="Q606" s="27">
        <v>2.42</v>
      </c>
      <c r="R606" s="171" t="str">
        <f t="shared" si="113"/>
        <v>A</v>
      </c>
      <c r="S606" s="174">
        <f t="shared" si="114"/>
        <v>1</v>
      </c>
      <c r="T606" s="174">
        <f t="shared" si="115"/>
        <v>1</v>
      </c>
      <c r="U606" s="174">
        <f t="shared" si="116"/>
        <v>0</v>
      </c>
      <c r="V606" s="178" t="str">
        <f t="shared" si="117"/>
        <v>Listeria monocytogenes</v>
      </c>
      <c r="W606" s="178" t="str">
        <f t="shared" si="118"/>
        <v>Listeria monocytogenes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1</v>
      </c>
      <c r="E607" s="169">
        <f t="shared" si="112"/>
        <v>1</v>
      </c>
      <c r="F607" s="26" t="s">
        <v>1476</v>
      </c>
      <c r="G607" s="26" t="s">
        <v>1397</v>
      </c>
      <c r="H607" s="26" t="s">
        <v>162</v>
      </c>
      <c r="I607" s="29">
        <v>42789</v>
      </c>
      <c r="J607" s="26" t="s">
        <v>474</v>
      </c>
      <c r="K607" s="26" t="s">
        <v>1320</v>
      </c>
      <c r="L607" s="26" t="s">
        <v>474</v>
      </c>
      <c r="M607" s="26" t="s">
        <v>1320</v>
      </c>
      <c r="N607" s="27">
        <v>2.46</v>
      </c>
      <c r="O607" s="26" t="s">
        <v>474</v>
      </c>
      <c r="P607" s="26" t="s">
        <v>1320</v>
      </c>
      <c r="Q607" s="27">
        <v>2.4300000000000002</v>
      </c>
      <c r="R607" s="171" t="str">
        <f t="shared" si="113"/>
        <v>A</v>
      </c>
      <c r="S607" s="174">
        <f t="shared" si="114"/>
        <v>1</v>
      </c>
      <c r="T607" s="174">
        <f t="shared" si="115"/>
        <v>1</v>
      </c>
      <c r="U607" s="174">
        <f t="shared" si="116"/>
        <v>0</v>
      </c>
      <c r="V607" s="178" t="str">
        <f t="shared" si="117"/>
        <v>Listeria monocytogenes</v>
      </c>
      <c r="W607" s="178" t="str">
        <f t="shared" si="118"/>
        <v>Listeria monocytogenes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1</v>
      </c>
      <c r="E608" s="169">
        <f t="shared" si="112"/>
        <v>1</v>
      </c>
      <c r="F608" s="26" t="s">
        <v>1477</v>
      </c>
      <c r="G608" s="26" t="s">
        <v>1397</v>
      </c>
      <c r="H608" s="26" t="s">
        <v>162</v>
      </c>
      <c r="I608" s="29">
        <v>42789</v>
      </c>
      <c r="J608" s="26" t="s">
        <v>474</v>
      </c>
      <c r="K608" s="26" t="s">
        <v>1320</v>
      </c>
      <c r="L608" s="26" t="s">
        <v>474</v>
      </c>
      <c r="M608" s="26" t="s">
        <v>1320</v>
      </c>
      <c r="N608" s="27">
        <v>2.42</v>
      </c>
      <c r="O608" s="26" t="s">
        <v>474</v>
      </c>
      <c r="P608" s="26" t="s">
        <v>1320</v>
      </c>
      <c r="Q608" s="27">
        <v>2.39</v>
      </c>
      <c r="R608" s="171" t="str">
        <f t="shared" si="113"/>
        <v>A</v>
      </c>
      <c r="S608" s="174">
        <f t="shared" si="114"/>
        <v>1</v>
      </c>
      <c r="T608" s="174">
        <f t="shared" si="115"/>
        <v>1</v>
      </c>
      <c r="U608" s="174">
        <f t="shared" si="116"/>
        <v>0</v>
      </c>
      <c r="V608" s="178" t="str">
        <f t="shared" si="117"/>
        <v>Listeria monocytogenes</v>
      </c>
      <c r="W608" s="178" t="str">
        <f t="shared" si="118"/>
        <v>Listeria monocytogenes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1</v>
      </c>
      <c r="F609" s="26" t="s">
        <v>1478</v>
      </c>
      <c r="G609" s="26" t="s">
        <v>1397</v>
      </c>
      <c r="H609" s="26" t="s">
        <v>162</v>
      </c>
      <c r="I609" s="29">
        <v>42789</v>
      </c>
      <c r="J609" s="26" t="s">
        <v>474</v>
      </c>
      <c r="K609" s="26" t="s">
        <v>1320</v>
      </c>
      <c r="L609" s="26" t="s">
        <v>474</v>
      </c>
      <c r="M609" s="26" t="s">
        <v>1320</v>
      </c>
      <c r="N609" s="27">
        <v>2.4900000000000002</v>
      </c>
      <c r="O609" s="26" t="s">
        <v>474</v>
      </c>
      <c r="P609" s="26" t="s">
        <v>1320</v>
      </c>
      <c r="Q609" s="27">
        <v>2.48</v>
      </c>
      <c r="R609" s="171" t="str">
        <f t="shared" si="113"/>
        <v>A</v>
      </c>
      <c r="S609" s="174">
        <f t="shared" si="114"/>
        <v>1</v>
      </c>
      <c r="T609" s="174">
        <f t="shared" si="115"/>
        <v>1</v>
      </c>
      <c r="U609" s="174">
        <f t="shared" si="116"/>
        <v>0</v>
      </c>
      <c r="V609" s="178" t="str">
        <f t="shared" si="117"/>
        <v>Listeria monocytogenes</v>
      </c>
      <c r="W609" s="178" t="str">
        <f t="shared" si="118"/>
        <v>Listeria monocytogenes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1</v>
      </c>
      <c r="F610" s="26" t="s">
        <v>1479</v>
      </c>
      <c r="G610" s="26" t="s">
        <v>1397</v>
      </c>
      <c r="H610" s="26" t="s">
        <v>162</v>
      </c>
      <c r="I610" s="29">
        <v>42760</v>
      </c>
      <c r="J610" s="26" t="s">
        <v>474</v>
      </c>
      <c r="K610" s="26" t="s">
        <v>1320</v>
      </c>
      <c r="L610" s="26" t="s">
        <v>474</v>
      </c>
      <c r="M610" s="26" t="s">
        <v>1320</v>
      </c>
      <c r="N610" s="27">
        <v>2.4700000000000002</v>
      </c>
      <c r="O610" s="26" t="s">
        <v>474</v>
      </c>
      <c r="P610" s="26" t="s">
        <v>1320</v>
      </c>
      <c r="Q610" s="27">
        <v>2.4300000000000002</v>
      </c>
      <c r="R610" s="171" t="str">
        <f t="shared" si="113"/>
        <v>A</v>
      </c>
      <c r="S610" s="174">
        <f t="shared" si="114"/>
        <v>1</v>
      </c>
      <c r="T610" s="174">
        <f t="shared" si="115"/>
        <v>1</v>
      </c>
      <c r="U610" s="174">
        <f t="shared" si="116"/>
        <v>0</v>
      </c>
      <c r="V610" s="178" t="str">
        <f t="shared" si="117"/>
        <v>Listeria monocytogenes</v>
      </c>
      <c r="W610" s="178" t="str">
        <f t="shared" si="118"/>
        <v>Listeria monocytogenes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1</v>
      </c>
      <c r="F611" s="26" t="s">
        <v>1480</v>
      </c>
      <c r="G611" s="26" t="s">
        <v>1397</v>
      </c>
      <c r="H611" s="26" t="s">
        <v>162</v>
      </c>
      <c r="I611" s="29">
        <v>42760</v>
      </c>
      <c r="J611" s="26" t="s">
        <v>474</v>
      </c>
      <c r="K611" s="26" t="s">
        <v>1320</v>
      </c>
      <c r="L611" s="26" t="s">
        <v>474</v>
      </c>
      <c r="M611" s="26" t="s">
        <v>1320</v>
      </c>
      <c r="N611" s="27">
        <v>2.39</v>
      </c>
      <c r="O611" s="26" t="s">
        <v>474</v>
      </c>
      <c r="P611" s="26" t="s">
        <v>1320</v>
      </c>
      <c r="Q611" s="27">
        <v>2.39</v>
      </c>
      <c r="R611" s="171" t="str">
        <f t="shared" si="113"/>
        <v>A</v>
      </c>
      <c r="S611" s="174">
        <f t="shared" si="114"/>
        <v>1</v>
      </c>
      <c r="T611" s="174">
        <f t="shared" si="115"/>
        <v>1</v>
      </c>
      <c r="U611" s="174">
        <f t="shared" si="116"/>
        <v>0</v>
      </c>
      <c r="V611" s="178" t="str">
        <f t="shared" si="117"/>
        <v>Listeria monocytogenes</v>
      </c>
      <c r="W611" s="178" t="str">
        <f t="shared" si="118"/>
        <v>Listeria monocytogenes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1</v>
      </c>
      <c r="E612" s="169">
        <f t="shared" si="112"/>
        <v>1</v>
      </c>
      <c r="F612" s="26" t="s">
        <v>1481</v>
      </c>
      <c r="G612" s="26" t="s">
        <v>1397</v>
      </c>
      <c r="H612" s="26" t="s">
        <v>162</v>
      </c>
      <c r="I612" s="29">
        <v>42760</v>
      </c>
      <c r="J612" s="26" t="s">
        <v>474</v>
      </c>
      <c r="K612" s="26" t="s">
        <v>1320</v>
      </c>
      <c r="L612" s="26" t="s">
        <v>474</v>
      </c>
      <c r="M612" s="26" t="s">
        <v>1320</v>
      </c>
      <c r="N612" s="27">
        <v>2.54</v>
      </c>
      <c r="O612" s="26" t="s">
        <v>474</v>
      </c>
      <c r="P612" s="26" t="s">
        <v>1320</v>
      </c>
      <c r="Q612" s="27">
        <v>2.5099999999999998</v>
      </c>
      <c r="R612" s="171" t="str">
        <f t="shared" si="113"/>
        <v>A</v>
      </c>
      <c r="S612" s="174">
        <f t="shared" si="114"/>
        <v>1</v>
      </c>
      <c r="T612" s="174">
        <f t="shared" si="115"/>
        <v>1</v>
      </c>
      <c r="U612" s="174">
        <f t="shared" si="116"/>
        <v>0</v>
      </c>
      <c r="V612" s="178" t="str">
        <f t="shared" si="117"/>
        <v>Listeria monocytogenes</v>
      </c>
      <c r="W612" s="178" t="str">
        <f t="shared" si="118"/>
        <v>Listeria monocytogenes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1</v>
      </c>
      <c r="E613" s="169">
        <f t="shared" si="112"/>
        <v>1</v>
      </c>
      <c r="F613" s="26" t="s">
        <v>1482</v>
      </c>
      <c r="G613" s="26" t="s">
        <v>1483</v>
      </c>
      <c r="H613" s="26" t="s">
        <v>134</v>
      </c>
      <c r="I613" s="29">
        <v>43488</v>
      </c>
      <c r="J613" s="26" t="s">
        <v>474</v>
      </c>
      <c r="K613" s="26" t="s">
        <v>1320</v>
      </c>
      <c r="L613" s="26" t="s">
        <v>474</v>
      </c>
      <c r="M613" s="26" t="s">
        <v>1320</v>
      </c>
      <c r="N613" s="27">
        <v>2.38</v>
      </c>
      <c r="O613" s="26" t="s">
        <v>474</v>
      </c>
      <c r="P613" s="26" t="s">
        <v>1320</v>
      </c>
      <c r="Q613" s="27">
        <v>2.36</v>
      </c>
      <c r="R613" s="171" t="str">
        <f t="shared" si="113"/>
        <v>A</v>
      </c>
      <c r="S613" s="174">
        <f t="shared" si="114"/>
        <v>1</v>
      </c>
      <c r="T613" s="174">
        <f t="shared" si="115"/>
        <v>1</v>
      </c>
      <c r="U613" s="174">
        <f t="shared" si="116"/>
        <v>0</v>
      </c>
      <c r="V613" s="178" t="str">
        <f t="shared" si="117"/>
        <v>Listeria monocytogenes</v>
      </c>
      <c r="W613" s="178" t="str">
        <f t="shared" si="118"/>
        <v>Listeria monocytogenes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1</v>
      </c>
      <c r="E614" s="169">
        <f t="shared" si="112"/>
        <v>0</v>
      </c>
      <c r="F614" s="26" t="s">
        <v>1484</v>
      </c>
      <c r="G614" s="26" t="s">
        <v>133</v>
      </c>
      <c r="H614" s="26" t="s">
        <v>114</v>
      </c>
      <c r="I614" s="29">
        <v>44522</v>
      </c>
      <c r="J614" s="26" t="s">
        <v>474</v>
      </c>
      <c r="K614" s="26" t="s">
        <v>1485</v>
      </c>
      <c r="L614" s="26" t="s">
        <v>474</v>
      </c>
      <c r="M614" s="26" t="s">
        <v>1485</v>
      </c>
      <c r="N614" s="27">
        <v>2.4700000000000002</v>
      </c>
      <c r="O614" s="26" t="s">
        <v>474</v>
      </c>
      <c r="P614" s="26" t="s">
        <v>258</v>
      </c>
      <c r="Q614" s="27">
        <v>2.17</v>
      </c>
      <c r="R614" s="171" t="str">
        <f t="shared" si="113"/>
        <v>B</v>
      </c>
      <c r="S614" s="174">
        <f t="shared" si="114"/>
        <v>0</v>
      </c>
      <c r="T614" s="174">
        <f t="shared" si="115"/>
        <v>0</v>
      </c>
      <c r="U614" s="174">
        <f t="shared" si="116"/>
        <v>1</v>
      </c>
      <c r="V614" s="178" t="str">
        <f t="shared" si="117"/>
        <v>Listeria newyorkensis</v>
      </c>
      <c r="W614" s="178" t="str">
        <f t="shared" si="118"/>
        <v>Listeria sp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1</v>
      </c>
      <c r="E615" s="169">
        <f t="shared" si="112"/>
        <v>0</v>
      </c>
      <c r="F615" s="26" t="s">
        <v>1486</v>
      </c>
      <c r="G615" s="26" t="s">
        <v>133</v>
      </c>
      <c r="H615" s="26" t="s">
        <v>162</v>
      </c>
      <c r="I615" s="29">
        <v>45357</v>
      </c>
      <c r="J615" s="26" t="s">
        <v>474</v>
      </c>
      <c r="K615" s="26" t="s">
        <v>1485</v>
      </c>
      <c r="L615" s="26" t="s">
        <v>474</v>
      </c>
      <c r="M615" s="26" t="s">
        <v>1485</v>
      </c>
      <c r="N615" s="27">
        <v>2.21</v>
      </c>
      <c r="O615" s="26" t="s">
        <v>474</v>
      </c>
      <c r="P615" s="26" t="s">
        <v>258</v>
      </c>
      <c r="Q615" s="27">
        <v>2.17</v>
      </c>
      <c r="R615" s="171" t="str">
        <f t="shared" si="113"/>
        <v>B</v>
      </c>
      <c r="S615" s="174">
        <f t="shared" si="114"/>
        <v>0</v>
      </c>
      <c r="T615" s="174">
        <f t="shared" si="115"/>
        <v>0</v>
      </c>
      <c r="U615" s="174">
        <f t="shared" si="116"/>
        <v>1</v>
      </c>
      <c r="V615" s="178" t="str">
        <f t="shared" si="117"/>
        <v>Listeria newyorkensis</v>
      </c>
      <c r="W615" s="178" t="str">
        <f t="shared" si="118"/>
        <v>Listeria sp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1</v>
      </c>
      <c r="E616" s="169">
        <f t="shared" si="112"/>
        <v>1</v>
      </c>
      <c r="F616" s="26" t="s">
        <v>1487</v>
      </c>
      <c r="G616" s="26" t="s">
        <v>176</v>
      </c>
      <c r="H616" s="26" t="s">
        <v>114</v>
      </c>
      <c r="I616" s="29">
        <v>42781</v>
      </c>
      <c r="J616" s="26" t="s">
        <v>474</v>
      </c>
      <c r="K616" s="26" t="s">
        <v>1488</v>
      </c>
      <c r="L616" s="26" t="s">
        <v>474</v>
      </c>
      <c r="M616" s="26" t="s">
        <v>1488</v>
      </c>
      <c r="N616" s="27">
        <v>2.4500000000000002</v>
      </c>
      <c r="O616" s="26" t="s">
        <v>474</v>
      </c>
      <c r="P616" s="26" t="s">
        <v>1488</v>
      </c>
      <c r="Q616" s="27">
        <v>2.1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Listeria rocourtiae</v>
      </c>
      <c r="W616" s="178" t="str">
        <f t="shared" si="118"/>
        <v>Listeria rocourtiae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1</v>
      </c>
      <c r="E617" s="169">
        <f t="shared" si="112"/>
        <v>0</v>
      </c>
      <c r="F617" s="26" t="s">
        <v>1489</v>
      </c>
      <c r="G617" s="26" t="s">
        <v>791</v>
      </c>
      <c r="H617" s="26" t="s">
        <v>114</v>
      </c>
      <c r="I617" s="29">
        <v>45798</v>
      </c>
      <c r="J617" s="26" t="s">
        <v>474</v>
      </c>
      <c r="K617" s="26" t="s">
        <v>1488</v>
      </c>
      <c r="L617" s="26" t="s">
        <v>474</v>
      </c>
      <c r="M617" s="26" t="s">
        <v>1488</v>
      </c>
      <c r="N617" s="27">
        <v>2.31</v>
      </c>
      <c r="O617" s="26" t="s">
        <v>474</v>
      </c>
      <c r="P617" s="26" t="s">
        <v>258</v>
      </c>
      <c r="Q617" s="27">
        <v>2.11</v>
      </c>
      <c r="R617" s="171" t="str">
        <f t="shared" si="113"/>
        <v>B</v>
      </c>
      <c r="S617" s="174">
        <f t="shared" si="114"/>
        <v>0</v>
      </c>
      <c r="T617" s="174">
        <f t="shared" si="115"/>
        <v>0</v>
      </c>
      <c r="U617" s="174">
        <f t="shared" si="116"/>
        <v>1</v>
      </c>
      <c r="V617" s="178" t="str">
        <f t="shared" si="117"/>
        <v>Listeria rocourtiae</v>
      </c>
      <c r="W617" s="178" t="str">
        <f t="shared" si="118"/>
        <v>Listeria sp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1</v>
      </c>
      <c r="E618" s="169">
        <f t="shared" si="112"/>
        <v>1</v>
      </c>
      <c r="F618" s="26" t="s">
        <v>1490</v>
      </c>
      <c r="G618" s="26" t="s">
        <v>1378</v>
      </c>
      <c r="H618" s="26" t="s">
        <v>114</v>
      </c>
      <c r="I618" s="29">
        <v>42781</v>
      </c>
      <c r="J618" s="26" t="s">
        <v>474</v>
      </c>
      <c r="K618" s="26" t="s">
        <v>1343</v>
      </c>
      <c r="L618" s="26" t="s">
        <v>474</v>
      </c>
      <c r="M618" s="26" t="s">
        <v>1343</v>
      </c>
      <c r="N618" s="27">
        <v>2.37</v>
      </c>
      <c r="O618" s="26" t="s">
        <v>474</v>
      </c>
      <c r="P618" s="26" t="s">
        <v>1343</v>
      </c>
      <c r="Q618" s="27">
        <v>2.37</v>
      </c>
      <c r="R618" s="171" t="str">
        <f t="shared" si="113"/>
        <v>A</v>
      </c>
      <c r="S618" s="174">
        <f t="shared" si="114"/>
        <v>1</v>
      </c>
      <c r="T618" s="174">
        <f t="shared" si="115"/>
        <v>1</v>
      </c>
      <c r="U618" s="174">
        <f t="shared" si="116"/>
        <v>0</v>
      </c>
      <c r="V618" s="178" t="str">
        <f t="shared" si="117"/>
        <v>Listeria seeligeri</v>
      </c>
      <c r="W618" s="178" t="str">
        <f t="shared" si="118"/>
        <v>Listeria seeligeri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1</v>
      </c>
      <c r="E619" s="169">
        <f t="shared" si="112"/>
        <v>1</v>
      </c>
      <c r="F619" s="26" t="s">
        <v>1491</v>
      </c>
      <c r="G619" s="26" t="s">
        <v>1378</v>
      </c>
      <c r="H619" s="26" t="s">
        <v>114</v>
      </c>
      <c r="I619" s="29">
        <v>42768</v>
      </c>
      <c r="J619" s="26" t="s">
        <v>474</v>
      </c>
      <c r="K619" s="26" t="s">
        <v>1343</v>
      </c>
      <c r="L619" s="26" t="s">
        <v>474</v>
      </c>
      <c r="M619" s="26" t="s">
        <v>1343</v>
      </c>
      <c r="N619" s="27">
        <v>2.39</v>
      </c>
      <c r="O619" s="26" t="s">
        <v>474</v>
      </c>
      <c r="P619" s="26" t="s">
        <v>1343</v>
      </c>
      <c r="Q619" s="27">
        <v>2.38</v>
      </c>
      <c r="R619" s="171" t="str">
        <f t="shared" si="113"/>
        <v>A</v>
      </c>
      <c r="S619" s="174">
        <f t="shared" si="114"/>
        <v>1</v>
      </c>
      <c r="T619" s="174">
        <f t="shared" si="115"/>
        <v>1</v>
      </c>
      <c r="U619" s="174">
        <f t="shared" si="116"/>
        <v>0</v>
      </c>
      <c r="V619" s="178" t="str">
        <f t="shared" si="117"/>
        <v>Listeria seeligeri</v>
      </c>
      <c r="W619" s="178" t="str">
        <f t="shared" si="118"/>
        <v>Listeria seeligeri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1</v>
      </c>
      <c r="E620" s="169">
        <f t="shared" si="112"/>
        <v>1</v>
      </c>
      <c r="F620" s="26" t="s">
        <v>1492</v>
      </c>
      <c r="G620" s="26" t="s">
        <v>1378</v>
      </c>
      <c r="H620" s="26" t="s">
        <v>114</v>
      </c>
      <c r="I620" s="29">
        <v>42781</v>
      </c>
      <c r="J620" s="26" t="s">
        <v>474</v>
      </c>
      <c r="K620" s="26" t="s">
        <v>1343</v>
      </c>
      <c r="L620" s="26" t="s">
        <v>474</v>
      </c>
      <c r="M620" s="26" t="s">
        <v>1343</v>
      </c>
      <c r="N620" s="27">
        <v>2.39</v>
      </c>
      <c r="O620" s="26" t="s">
        <v>474</v>
      </c>
      <c r="P620" s="26" t="s">
        <v>1343</v>
      </c>
      <c r="Q620" s="27">
        <v>2.39</v>
      </c>
      <c r="R620" s="171" t="str">
        <f t="shared" si="113"/>
        <v>A</v>
      </c>
      <c r="S620" s="174">
        <f t="shared" si="114"/>
        <v>1</v>
      </c>
      <c r="T620" s="174">
        <f t="shared" si="115"/>
        <v>1</v>
      </c>
      <c r="U620" s="174">
        <f t="shared" si="116"/>
        <v>0</v>
      </c>
      <c r="V620" s="178" t="str">
        <f t="shared" si="117"/>
        <v>Listeria seeligeri</v>
      </c>
      <c r="W620" s="178" t="str">
        <f t="shared" si="118"/>
        <v>Listeria seeligeri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1</v>
      </c>
      <c r="E621" s="169">
        <f t="shared" si="112"/>
        <v>1</v>
      </c>
      <c r="F621" s="26" t="s">
        <v>1493</v>
      </c>
      <c r="G621" s="26" t="s">
        <v>1378</v>
      </c>
      <c r="H621" s="26" t="s">
        <v>114</v>
      </c>
      <c r="I621" s="29">
        <v>42781</v>
      </c>
      <c r="J621" s="26" t="s">
        <v>474</v>
      </c>
      <c r="K621" s="26" t="s">
        <v>1343</v>
      </c>
      <c r="L621" s="26" t="s">
        <v>474</v>
      </c>
      <c r="M621" s="26" t="s">
        <v>1343</v>
      </c>
      <c r="N621" s="27">
        <v>2.34</v>
      </c>
      <c r="O621" s="26" t="s">
        <v>474</v>
      </c>
      <c r="P621" s="26" t="s">
        <v>1343</v>
      </c>
      <c r="Q621" s="27">
        <v>2.2799999999999998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Listeria seeligeri</v>
      </c>
      <c r="W621" s="178" t="str">
        <f t="shared" si="118"/>
        <v>Listeria seeligeri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1</v>
      </c>
      <c r="E622" s="169">
        <f t="shared" si="112"/>
        <v>1</v>
      </c>
      <c r="F622" s="26" t="s">
        <v>1494</v>
      </c>
      <c r="G622" s="26" t="s">
        <v>1378</v>
      </c>
      <c r="H622" s="26" t="s">
        <v>114</v>
      </c>
      <c r="I622" s="29">
        <v>44812</v>
      </c>
      <c r="J622" s="26" t="s">
        <v>474</v>
      </c>
      <c r="K622" s="26" t="s">
        <v>1343</v>
      </c>
      <c r="L622" s="26" t="s">
        <v>474</v>
      </c>
      <c r="M622" s="26" t="s">
        <v>1343</v>
      </c>
      <c r="N622" s="27">
        <v>2.39</v>
      </c>
      <c r="O622" s="26" t="s">
        <v>474</v>
      </c>
      <c r="P622" s="26" t="s">
        <v>1343</v>
      </c>
      <c r="Q622" s="27">
        <v>2.36</v>
      </c>
      <c r="R622" s="171" t="str">
        <f t="shared" si="113"/>
        <v>A</v>
      </c>
      <c r="S622" s="174">
        <f t="shared" si="114"/>
        <v>1</v>
      </c>
      <c r="T622" s="174">
        <f t="shared" si="115"/>
        <v>1</v>
      </c>
      <c r="U622" s="174">
        <f t="shared" si="116"/>
        <v>0</v>
      </c>
      <c r="V622" s="178" t="str">
        <f t="shared" si="117"/>
        <v>Listeria seeligeri</v>
      </c>
      <c r="W622" s="178" t="str">
        <f t="shared" si="118"/>
        <v>Listeria seeligeri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1</v>
      </c>
      <c r="E623" s="169">
        <f t="shared" si="112"/>
        <v>1</v>
      </c>
      <c r="F623" s="26" t="s">
        <v>1495</v>
      </c>
      <c r="G623" s="26" t="s">
        <v>1378</v>
      </c>
      <c r="H623" s="26" t="s">
        <v>114</v>
      </c>
      <c r="I623" s="29">
        <v>42781</v>
      </c>
      <c r="J623" s="26" t="s">
        <v>474</v>
      </c>
      <c r="K623" s="26" t="s">
        <v>1343</v>
      </c>
      <c r="L623" s="26" t="s">
        <v>474</v>
      </c>
      <c r="M623" s="26" t="s">
        <v>1343</v>
      </c>
      <c r="N623" s="27">
        <v>2.41</v>
      </c>
      <c r="O623" s="26" t="s">
        <v>474</v>
      </c>
      <c r="P623" s="26" t="s">
        <v>1343</v>
      </c>
      <c r="Q623" s="27">
        <v>2.34</v>
      </c>
      <c r="R623" s="171" t="str">
        <f t="shared" si="113"/>
        <v>A</v>
      </c>
      <c r="S623" s="174">
        <f t="shared" si="114"/>
        <v>1</v>
      </c>
      <c r="T623" s="174">
        <f t="shared" si="115"/>
        <v>1</v>
      </c>
      <c r="U623" s="174">
        <f t="shared" si="116"/>
        <v>0</v>
      </c>
      <c r="V623" s="178" t="str">
        <f t="shared" si="117"/>
        <v>Listeria seeligeri</v>
      </c>
      <c r="W623" s="178" t="str">
        <f t="shared" si="118"/>
        <v>Listeria seeligeri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1</v>
      </c>
      <c r="E624" s="169">
        <f t="shared" si="112"/>
        <v>1</v>
      </c>
      <c r="F624" s="26" t="s">
        <v>1496</v>
      </c>
      <c r="G624" s="26" t="s">
        <v>1378</v>
      </c>
      <c r="H624" s="26" t="s">
        <v>114</v>
      </c>
      <c r="I624" s="29">
        <v>42768</v>
      </c>
      <c r="J624" s="26" t="s">
        <v>474</v>
      </c>
      <c r="K624" s="26" t="s">
        <v>1343</v>
      </c>
      <c r="L624" s="26" t="s">
        <v>474</v>
      </c>
      <c r="M624" s="26" t="s">
        <v>1343</v>
      </c>
      <c r="N624" s="27">
        <v>2.46</v>
      </c>
      <c r="O624" s="26" t="s">
        <v>474</v>
      </c>
      <c r="P624" s="26" t="s">
        <v>1343</v>
      </c>
      <c r="Q624" s="27">
        <v>2.4500000000000002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Listeria seeligeri</v>
      </c>
      <c r="W624" s="178" t="str">
        <f t="shared" si="118"/>
        <v>Listeria seeligeri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1</v>
      </c>
      <c r="E625" s="169">
        <f t="shared" si="112"/>
        <v>1</v>
      </c>
      <c r="F625" s="26" t="s">
        <v>1497</v>
      </c>
      <c r="G625" s="26" t="s">
        <v>1378</v>
      </c>
      <c r="H625" s="26" t="s">
        <v>114</v>
      </c>
      <c r="I625" s="29">
        <v>42768</v>
      </c>
      <c r="J625" s="26" t="s">
        <v>474</v>
      </c>
      <c r="K625" s="26" t="s">
        <v>1343</v>
      </c>
      <c r="L625" s="26" t="s">
        <v>474</v>
      </c>
      <c r="M625" s="26" t="s">
        <v>1343</v>
      </c>
      <c r="N625" s="27">
        <v>2.4</v>
      </c>
      <c r="O625" s="26" t="s">
        <v>474</v>
      </c>
      <c r="P625" s="26" t="s">
        <v>1343</v>
      </c>
      <c r="Q625" s="27">
        <v>2.35</v>
      </c>
      <c r="R625" s="171" t="str">
        <f t="shared" si="113"/>
        <v>A</v>
      </c>
      <c r="S625" s="174">
        <f t="shared" si="114"/>
        <v>1</v>
      </c>
      <c r="T625" s="174">
        <f t="shared" si="115"/>
        <v>1</v>
      </c>
      <c r="U625" s="174">
        <f t="shared" si="116"/>
        <v>0</v>
      </c>
      <c r="V625" s="178" t="str">
        <f t="shared" si="117"/>
        <v>Listeria seeligeri</v>
      </c>
      <c r="W625" s="178" t="str">
        <f t="shared" si="118"/>
        <v>Listeria seeligeri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1</v>
      </c>
      <c r="E626" s="169">
        <f t="shared" si="112"/>
        <v>1</v>
      </c>
      <c r="F626" s="26" t="s">
        <v>1498</v>
      </c>
      <c r="G626" s="26" t="s">
        <v>1378</v>
      </c>
      <c r="H626" s="26" t="s">
        <v>114</v>
      </c>
      <c r="I626" s="29">
        <v>42768</v>
      </c>
      <c r="J626" s="26" t="s">
        <v>474</v>
      </c>
      <c r="K626" s="26" t="s">
        <v>1343</v>
      </c>
      <c r="L626" s="26" t="s">
        <v>474</v>
      </c>
      <c r="M626" s="26" t="s">
        <v>1343</v>
      </c>
      <c r="N626" s="27">
        <v>2.39</v>
      </c>
      <c r="O626" s="26" t="s">
        <v>474</v>
      </c>
      <c r="P626" s="26" t="s">
        <v>1343</v>
      </c>
      <c r="Q626" s="27">
        <v>2.36</v>
      </c>
      <c r="R626" s="171" t="str">
        <f t="shared" si="113"/>
        <v>A</v>
      </c>
      <c r="S626" s="174">
        <f t="shared" si="114"/>
        <v>1</v>
      </c>
      <c r="T626" s="174">
        <f t="shared" si="115"/>
        <v>1</v>
      </c>
      <c r="U626" s="174">
        <f t="shared" si="116"/>
        <v>0</v>
      </c>
      <c r="V626" s="178" t="str">
        <f t="shared" si="117"/>
        <v>Listeria seeligeri</v>
      </c>
      <c r="W626" s="178" t="str">
        <f t="shared" si="118"/>
        <v>Listeria seeligeri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1</v>
      </c>
      <c r="E627" s="169">
        <f t="shared" si="112"/>
        <v>1</v>
      </c>
      <c r="F627" s="26" t="s">
        <v>1499</v>
      </c>
      <c r="G627" s="26" t="s">
        <v>1378</v>
      </c>
      <c r="H627" s="26" t="s">
        <v>114</v>
      </c>
      <c r="I627" s="29">
        <v>42781</v>
      </c>
      <c r="J627" s="26" t="s">
        <v>474</v>
      </c>
      <c r="K627" s="26" t="s">
        <v>1343</v>
      </c>
      <c r="L627" s="26" t="s">
        <v>474</v>
      </c>
      <c r="M627" s="26" t="s">
        <v>1343</v>
      </c>
      <c r="N627" s="27">
        <v>2.2799999999999998</v>
      </c>
      <c r="O627" s="26" t="s">
        <v>474</v>
      </c>
      <c r="P627" s="26" t="s">
        <v>1343</v>
      </c>
      <c r="Q627" s="27">
        <v>2.2000000000000002</v>
      </c>
      <c r="R627" s="171" t="str">
        <f t="shared" si="113"/>
        <v>A</v>
      </c>
      <c r="S627" s="174">
        <f t="shared" si="114"/>
        <v>1</v>
      </c>
      <c r="T627" s="174">
        <f t="shared" si="115"/>
        <v>1</v>
      </c>
      <c r="U627" s="174">
        <f t="shared" si="116"/>
        <v>0</v>
      </c>
      <c r="V627" s="178" t="str">
        <f t="shared" si="117"/>
        <v>Listeria seeligeri</v>
      </c>
      <c r="W627" s="178" t="str">
        <f t="shared" si="118"/>
        <v>Listeria seeligeri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1</v>
      </c>
      <c r="E628" s="169">
        <f t="shared" si="112"/>
        <v>1</v>
      </c>
      <c r="F628" s="26" t="s">
        <v>1500</v>
      </c>
      <c r="G628" s="26" t="s">
        <v>1378</v>
      </c>
      <c r="H628" s="26" t="s">
        <v>114</v>
      </c>
      <c r="I628" s="29">
        <v>44812</v>
      </c>
      <c r="J628" s="26" t="s">
        <v>474</v>
      </c>
      <c r="K628" s="26" t="s">
        <v>1343</v>
      </c>
      <c r="L628" s="26" t="s">
        <v>474</v>
      </c>
      <c r="M628" s="26" t="s">
        <v>1343</v>
      </c>
      <c r="N628" s="27">
        <v>2.02</v>
      </c>
      <c r="O628" s="26" t="s">
        <v>474</v>
      </c>
      <c r="P628" s="26" t="s">
        <v>1343</v>
      </c>
      <c r="Q628" s="27">
        <v>2.0099999999999998</v>
      </c>
      <c r="R628" s="171" t="str">
        <f t="shared" si="113"/>
        <v>A</v>
      </c>
      <c r="S628" s="174">
        <f t="shared" si="114"/>
        <v>1</v>
      </c>
      <c r="T628" s="174">
        <f t="shared" si="115"/>
        <v>1</v>
      </c>
      <c r="U628" s="174">
        <f t="shared" si="116"/>
        <v>0</v>
      </c>
      <c r="V628" s="178" t="str">
        <f t="shared" si="117"/>
        <v>Listeria seeligeri</v>
      </c>
      <c r="W628" s="178" t="str">
        <f t="shared" si="118"/>
        <v>Listeria seeligeri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1</v>
      </c>
      <c r="E629" s="169">
        <f t="shared" si="112"/>
        <v>1</v>
      </c>
      <c r="F629" s="26" t="s">
        <v>1501</v>
      </c>
      <c r="G629" s="26" t="s">
        <v>1378</v>
      </c>
      <c r="H629" s="26" t="s">
        <v>114</v>
      </c>
      <c r="I629" s="29">
        <v>42781</v>
      </c>
      <c r="J629" s="26" t="s">
        <v>474</v>
      </c>
      <c r="K629" s="26" t="s">
        <v>1343</v>
      </c>
      <c r="L629" s="26" t="s">
        <v>474</v>
      </c>
      <c r="M629" s="26" t="s">
        <v>1343</v>
      </c>
      <c r="N629" s="27">
        <v>2.4500000000000002</v>
      </c>
      <c r="O629" s="26" t="s">
        <v>474</v>
      </c>
      <c r="P629" s="26" t="s">
        <v>1343</v>
      </c>
      <c r="Q629" s="27">
        <v>2.38</v>
      </c>
      <c r="R629" s="171" t="str">
        <f t="shared" si="113"/>
        <v>A</v>
      </c>
      <c r="S629" s="174">
        <f t="shared" si="114"/>
        <v>1</v>
      </c>
      <c r="T629" s="174">
        <f t="shared" si="115"/>
        <v>1</v>
      </c>
      <c r="U629" s="174">
        <f t="shared" si="116"/>
        <v>0</v>
      </c>
      <c r="V629" s="178" t="str">
        <f t="shared" si="117"/>
        <v>Listeria seeligeri</v>
      </c>
      <c r="W629" s="178" t="str">
        <f t="shared" si="118"/>
        <v>Listeria seeligeri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1</v>
      </c>
      <c r="E630" s="169">
        <f t="shared" ref="E630:E689" si="123">D630*S630</f>
        <v>1</v>
      </c>
      <c r="F630" s="26" t="s">
        <v>1502</v>
      </c>
      <c r="G630" s="26" t="s">
        <v>1378</v>
      </c>
      <c r="H630" s="26" t="s">
        <v>114</v>
      </c>
      <c r="I630" s="29">
        <v>42768</v>
      </c>
      <c r="J630" s="26" t="s">
        <v>474</v>
      </c>
      <c r="K630" s="26" t="s">
        <v>1343</v>
      </c>
      <c r="L630" s="26" t="s">
        <v>474</v>
      </c>
      <c r="M630" s="26" t="s">
        <v>1343</v>
      </c>
      <c r="N630" s="27">
        <v>2.4500000000000002</v>
      </c>
      <c r="O630" s="26" t="s">
        <v>474</v>
      </c>
      <c r="P630" s="26" t="s">
        <v>1343</v>
      </c>
      <c r="Q630" s="27">
        <v>2.42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Listeria seeligeri</v>
      </c>
      <c r="W630" s="178" t="str">
        <f t="shared" si="118"/>
        <v>Listeria seeligeri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1</v>
      </c>
      <c r="E631" s="169">
        <f t="shared" si="123"/>
        <v>1</v>
      </c>
      <c r="F631" s="26" t="s">
        <v>1503</v>
      </c>
      <c r="G631" s="26" t="s">
        <v>1378</v>
      </c>
      <c r="H631" s="26" t="s">
        <v>114</v>
      </c>
      <c r="I631" s="29">
        <v>42768</v>
      </c>
      <c r="J631" s="26" t="s">
        <v>474</v>
      </c>
      <c r="K631" s="26" t="s">
        <v>1343</v>
      </c>
      <c r="L631" s="26" t="s">
        <v>474</v>
      </c>
      <c r="M631" s="26" t="s">
        <v>1343</v>
      </c>
      <c r="N631" s="27">
        <v>2.4500000000000002</v>
      </c>
      <c r="O631" s="26" t="s">
        <v>474</v>
      </c>
      <c r="P631" s="26" t="s">
        <v>1343</v>
      </c>
      <c r="Q631" s="27">
        <v>2.4500000000000002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Listeria seeligeri</v>
      </c>
      <c r="W631" s="178" t="str">
        <f t="shared" si="118"/>
        <v>Listeria seeligeri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23"/>
        <v>1</v>
      </c>
      <c r="F632" s="26" t="s">
        <v>1504</v>
      </c>
      <c r="G632" s="26" t="s">
        <v>1378</v>
      </c>
      <c r="H632" s="26" t="s">
        <v>114</v>
      </c>
      <c r="I632" s="29">
        <v>42781</v>
      </c>
      <c r="J632" s="26" t="s">
        <v>474</v>
      </c>
      <c r="K632" s="26" t="s">
        <v>1343</v>
      </c>
      <c r="L632" s="26" t="s">
        <v>474</v>
      </c>
      <c r="M632" s="26" t="s">
        <v>1343</v>
      </c>
      <c r="N632" s="27">
        <v>2.36</v>
      </c>
      <c r="O632" s="26" t="s">
        <v>474</v>
      </c>
      <c r="P632" s="26" t="s">
        <v>1343</v>
      </c>
      <c r="Q632" s="27">
        <v>2.2999999999999998</v>
      </c>
      <c r="R632" s="171" t="str">
        <f t="shared" si="113"/>
        <v>A</v>
      </c>
      <c r="S632" s="174">
        <f t="shared" si="114"/>
        <v>1</v>
      </c>
      <c r="T632" s="174">
        <f t="shared" si="115"/>
        <v>1</v>
      </c>
      <c r="U632" s="174">
        <f t="shared" si="116"/>
        <v>0</v>
      </c>
      <c r="V632" s="178" t="str">
        <f t="shared" si="117"/>
        <v>Listeria seeligeri</v>
      </c>
      <c r="W632" s="178" t="str">
        <f t="shared" si="118"/>
        <v>Listeria seeligeri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1</v>
      </c>
      <c r="E633" s="169">
        <f t="shared" si="123"/>
        <v>1</v>
      </c>
      <c r="F633" s="26" t="s">
        <v>1505</v>
      </c>
      <c r="G633" s="26" t="s">
        <v>124</v>
      </c>
      <c r="H633" s="26" t="s">
        <v>114</v>
      </c>
      <c r="I633" s="29">
        <v>43361</v>
      </c>
      <c r="J633" s="26" t="s">
        <v>474</v>
      </c>
      <c r="K633" s="26" t="s">
        <v>258</v>
      </c>
      <c r="L633" s="26" t="s">
        <v>474</v>
      </c>
      <c r="M633" s="26" t="s">
        <v>258</v>
      </c>
      <c r="N633" s="27">
        <v>2.31</v>
      </c>
      <c r="O633" s="26" t="s">
        <v>474</v>
      </c>
      <c r="P633" s="26" t="s">
        <v>258</v>
      </c>
      <c r="Q633" s="27">
        <v>2.29</v>
      </c>
      <c r="R633" s="171" t="str">
        <f t="shared" si="113"/>
        <v>A</v>
      </c>
      <c r="S633" s="174">
        <f t="shared" si="114"/>
        <v>1</v>
      </c>
      <c r="T633" s="174">
        <f t="shared" si="115"/>
        <v>1</v>
      </c>
      <c r="U633" s="174">
        <f t="shared" si="116"/>
        <v>0</v>
      </c>
      <c r="V633" s="178" t="str">
        <f t="shared" si="117"/>
        <v>Listeria sp</v>
      </c>
      <c r="W633" s="178" t="str">
        <f t="shared" si="118"/>
        <v>Listeria sp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1</v>
      </c>
      <c r="E634" s="169">
        <f t="shared" si="123"/>
        <v>0</v>
      </c>
      <c r="F634" s="26" t="s">
        <v>1506</v>
      </c>
      <c r="G634" s="26" t="s">
        <v>124</v>
      </c>
      <c r="H634" s="26" t="s">
        <v>162</v>
      </c>
      <c r="I634" s="29">
        <v>45105</v>
      </c>
      <c r="J634" s="26" t="s">
        <v>474</v>
      </c>
      <c r="K634" s="26" t="s">
        <v>1507</v>
      </c>
      <c r="L634" s="26" t="s">
        <v>474</v>
      </c>
      <c r="M634" s="26" t="s">
        <v>1508</v>
      </c>
      <c r="N634" s="27">
        <v>2.37</v>
      </c>
      <c r="O634" s="26" t="s">
        <v>474</v>
      </c>
      <c r="P634" s="26" t="s">
        <v>1360</v>
      </c>
      <c r="Q634" s="27">
        <v>1.87</v>
      </c>
      <c r="R634" s="171" t="str">
        <f t="shared" si="113"/>
        <v>A</v>
      </c>
      <c r="S634" s="174">
        <f t="shared" si="114"/>
        <v>0</v>
      </c>
      <c r="T634" s="174">
        <f t="shared" si="115"/>
        <v>0</v>
      </c>
      <c r="U634" s="174">
        <f t="shared" si="116"/>
        <v>1</v>
      </c>
      <c r="V634" s="178" t="str">
        <f t="shared" si="117"/>
        <v>Listeria sp-CVUAS-2487.4</v>
      </c>
      <c r="W634" s="178" t="str">
        <f t="shared" si="118"/>
        <v>Listeria aquatica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1</v>
      </c>
      <c r="E635" s="169">
        <f t="shared" si="123"/>
        <v>1</v>
      </c>
      <c r="F635" s="26" t="s">
        <v>1509</v>
      </c>
      <c r="G635" s="26" t="s">
        <v>1378</v>
      </c>
      <c r="H635" s="26" t="s">
        <v>114</v>
      </c>
      <c r="I635" s="29">
        <v>42781</v>
      </c>
      <c r="J635" s="26" t="s">
        <v>474</v>
      </c>
      <c r="K635" s="26" t="s">
        <v>1349</v>
      </c>
      <c r="L635" s="26" t="s">
        <v>474</v>
      </c>
      <c r="M635" s="26" t="s">
        <v>1349</v>
      </c>
      <c r="N635" s="27">
        <v>2.38</v>
      </c>
      <c r="O635" s="26" t="s">
        <v>474</v>
      </c>
      <c r="P635" s="26" t="s">
        <v>1349</v>
      </c>
      <c r="Q635" s="27">
        <v>2.2799999999999998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Listeria welshimeri</v>
      </c>
      <c r="W635" s="178" t="str">
        <f t="shared" si="118"/>
        <v>Listeria welshimeri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1</v>
      </c>
      <c r="E636" s="169">
        <f t="shared" si="123"/>
        <v>1</v>
      </c>
      <c r="F636" s="26" t="s">
        <v>1510</v>
      </c>
      <c r="G636" s="26" t="s">
        <v>124</v>
      </c>
      <c r="H636" s="26" t="s">
        <v>114</v>
      </c>
      <c r="I636" s="29">
        <v>42768</v>
      </c>
      <c r="J636" s="26" t="s">
        <v>474</v>
      </c>
      <c r="K636" s="26" t="s">
        <v>1349</v>
      </c>
      <c r="L636" s="26" t="s">
        <v>474</v>
      </c>
      <c r="M636" s="26" t="s">
        <v>1349</v>
      </c>
      <c r="N636" s="27">
        <v>2.4700000000000002</v>
      </c>
      <c r="O636" s="26" t="s">
        <v>474</v>
      </c>
      <c r="P636" s="26" t="s">
        <v>1349</v>
      </c>
      <c r="Q636" s="27">
        <v>2.4300000000000002</v>
      </c>
      <c r="R636" s="171" t="str">
        <f t="shared" si="113"/>
        <v>A</v>
      </c>
      <c r="S636" s="174">
        <f t="shared" si="114"/>
        <v>1</v>
      </c>
      <c r="T636" s="174">
        <f t="shared" si="115"/>
        <v>1</v>
      </c>
      <c r="U636" s="174">
        <f t="shared" si="116"/>
        <v>0</v>
      </c>
      <c r="V636" s="178" t="str">
        <f t="shared" si="117"/>
        <v>Listeria welshimeri</v>
      </c>
      <c r="W636" s="178" t="str">
        <f t="shared" si="118"/>
        <v>Listeria welshimeri</v>
      </c>
      <c r="X636" s="174">
        <f t="shared" si="119"/>
        <v>0</v>
      </c>
      <c r="Y636" s="174">
        <f t="shared" si="120"/>
        <v>0</v>
      </c>
      <c r="Z636" s="174">
        <f t="shared" si="121"/>
        <v>0</v>
      </c>
      <c r="AA636" s="174">
        <f t="shared" si="122"/>
        <v>0</v>
      </c>
    </row>
    <row r="637" spans="4:27" ht="15" customHeight="1" x14ac:dyDescent="0.25">
      <c r="D637" s="176">
        <v>1</v>
      </c>
      <c r="E637" s="169">
        <f t="shared" si="123"/>
        <v>1</v>
      </c>
      <c r="F637" s="26" t="s">
        <v>1511</v>
      </c>
      <c r="G637" s="26" t="s">
        <v>124</v>
      </c>
      <c r="H637" s="26" t="s">
        <v>114</v>
      </c>
      <c r="I637" s="29">
        <v>43854</v>
      </c>
      <c r="J637" s="26" t="s">
        <v>474</v>
      </c>
      <c r="K637" s="26" t="s">
        <v>1349</v>
      </c>
      <c r="L637" s="26" t="s">
        <v>474</v>
      </c>
      <c r="M637" s="26" t="s">
        <v>1349</v>
      </c>
      <c r="N637" s="27">
        <v>2.48</v>
      </c>
      <c r="O637" s="26" t="s">
        <v>474</v>
      </c>
      <c r="P637" s="26" t="s">
        <v>1349</v>
      </c>
      <c r="Q637" s="27">
        <v>2.4700000000000002</v>
      </c>
      <c r="R637" s="171" t="str">
        <f t="shared" si="113"/>
        <v>A</v>
      </c>
      <c r="S637" s="174">
        <f t="shared" si="114"/>
        <v>1</v>
      </c>
      <c r="T637" s="174">
        <f t="shared" si="115"/>
        <v>1</v>
      </c>
      <c r="U637" s="174">
        <f t="shared" si="116"/>
        <v>0</v>
      </c>
      <c r="V637" s="178" t="str">
        <f t="shared" si="117"/>
        <v>Listeria welshimeri</v>
      </c>
      <c r="W637" s="178" t="str">
        <f t="shared" si="118"/>
        <v>Listeria welshimeri</v>
      </c>
      <c r="X637" s="174">
        <f t="shared" si="119"/>
        <v>0</v>
      </c>
      <c r="Y637" s="174">
        <f t="shared" si="120"/>
        <v>0</v>
      </c>
      <c r="Z637" s="174">
        <f t="shared" si="121"/>
        <v>0</v>
      </c>
      <c r="AA637" s="174">
        <f t="shared" si="122"/>
        <v>0</v>
      </c>
    </row>
    <row r="638" spans="4:27" ht="15" customHeight="1" x14ac:dyDescent="0.25">
      <c r="D638" s="176">
        <v>1</v>
      </c>
      <c r="E638" s="169">
        <f t="shared" si="123"/>
        <v>1</v>
      </c>
      <c r="F638" s="26" t="s">
        <v>1512</v>
      </c>
      <c r="G638" s="26" t="s">
        <v>1378</v>
      </c>
      <c r="H638" s="26" t="s">
        <v>114</v>
      </c>
      <c r="I638" s="29">
        <v>42768</v>
      </c>
      <c r="J638" s="26" t="s">
        <v>474</v>
      </c>
      <c r="K638" s="26" t="s">
        <v>1349</v>
      </c>
      <c r="L638" s="26" t="s">
        <v>474</v>
      </c>
      <c r="M638" s="26" t="s">
        <v>1349</v>
      </c>
      <c r="N638" s="27">
        <v>2.52</v>
      </c>
      <c r="O638" s="26" t="s">
        <v>474</v>
      </c>
      <c r="P638" s="26" t="s">
        <v>1349</v>
      </c>
      <c r="Q638" s="27">
        <v>2.46</v>
      </c>
      <c r="R638" s="171" t="str">
        <f t="shared" si="113"/>
        <v>A</v>
      </c>
      <c r="S638" s="174">
        <f t="shared" si="114"/>
        <v>1</v>
      </c>
      <c r="T638" s="174">
        <f t="shared" si="115"/>
        <v>1</v>
      </c>
      <c r="U638" s="174">
        <f t="shared" si="116"/>
        <v>0</v>
      </c>
      <c r="V638" s="178" t="str">
        <f t="shared" si="117"/>
        <v>Listeria welshimeri</v>
      </c>
      <c r="W638" s="178" t="str">
        <f t="shared" si="118"/>
        <v>Listeria welshimeri</v>
      </c>
      <c r="X638" s="174">
        <f t="shared" si="119"/>
        <v>0</v>
      </c>
      <c r="Y638" s="174">
        <f t="shared" si="120"/>
        <v>0</v>
      </c>
      <c r="Z638" s="174">
        <f t="shared" si="121"/>
        <v>0</v>
      </c>
      <c r="AA638" s="174">
        <f t="shared" si="122"/>
        <v>0</v>
      </c>
    </row>
    <row r="639" spans="4:27" ht="15" customHeight="1" x14ac:dyDescent="0.25">
      <c r="D639" s="176">
        <v>1</v>
      </c>
      <c r="E639" s="169">
        <f t="shared" si="123"/>
        <v>1</v>
      </c>
      <c r="F639" s="26" t="s">
        <v>1513</v>
      </c>
      <c r="G639" s="26" t="s">
        <v>1378</v>
      </c>
      <c r="H639" s="26" t="s">
        <v>114</v>
      </c>
      <c r="I639" s="29">
        <v>42768</v>
      </c>
      <c r="J639" s="26" t="s">
        <v>474</v>
      </c>
      <c r="K639" s="26" t="s">
        <v>1349</v>
      </c>
      <c r="L639" s="26" t="s">
        <v>474</v>
      </c>
      <c r="M639" s="26" t="s">
        <v>1349</v>
      </c>
      <c r="N639" s="27">
        <v>2.46</v>
      </c>
      <c r="O639" s="26" t="s">
        <v>474</v>
      </c>
      <c r="P639" s="26" t="s">
        <v>1349</v>
      </c>
      <c r="Q639" s="27">
        <v>2.44</v>
      </c>
      <c r="R639" s="171" t="str">
        <f t="shared" si="113"/>
        <v>A</v>
      </c>
      <c r="S639" s="174">
        <f t="shared" si="114"/>
        <v>1</v>
      </c>
      <c r="T639" s="174">
        <f t="shared" si="115"/>
        <v>1</v>
      </c>
      <c r="U639" s="174">
        <f t="shared" si="116"/>
        <v>0</v>
      </c>
      <c r="V639" s="178" t="str">
        <f t="shared" si="117"/>
        <v>Listeria welshimeri</v>
      </c>
      <c r="W639" s="178" t="str">
        <f t="shared" si="118"/>
        <v>Listeria welshimeri</v>
      </c>
      <c r="X639" s="174">
        <f t="shared" si="119"/>
        <v>0</v>
      </c>
      <c r="Y639" s="174">
        <f t="shared" si="120"/>
        <v>0</v>
      </c>
      <c r="Z639" s="174">
        <f t="shared" si="121"/>
        <v>0</v>
      </c>
      <c r="AA639" s="174">
        <f t="shared" si="122"/>
        <v>0</v>
      </c>
    </row>
    <row r="640" spans="4:27" ht="15" customHeight="1" x14ac:dyDescent="0.25">
      <c r="D640" s="176">
        <v>1</v>
      </c>
      <c r="E640" s="169">
        <f t="shared" si="123"/>
        <v>1</v>
      </c>
      <c r="F640" s="26" t="s">
        <v>1514</v>
      </c>
      <c r="G640" s="26" t="s">
        <v>124</v>
      </c>
      <c r="H640" s="26" t="s">
        <v>114</v>
      </c>
      <c r="I640" s="29">
        <v>42768</v>
      </c>
      <c r="J640" s="26" t="s">
        <v>474</v>
      </c>
      <c r="K640" s="26" t="s">
        <v>1349</v>
      </c>
      <c r="L640" s="26" t="s">
        <v>474</v>
      </c>
      <c r="M640" s="26" t="s">
        <v>1349</v>
      </c>
      <c r="N640" s="27">
        <v>2.44</v>
      </c>
      <c r="O640" s="26" t="s">
        <v>474</v>
      </c>
      <c r="P640" s="26" t="s">
        <v>1349</v>
      </c>
      <c r="Q640" s="27">
        <v>2.4300000000000002</v>
      </c>
      <c r="R640" s="171" t="str">
        <f t="shared" si="113"/>
        <v>A</v>
      </c>
      <c r="S640" s="174">
        <f t="shared" si="114"/>
        <v>1</v>
      </c>
      <c r="T640" s="174">
        <f t="shared" si="115"/>
        <v>1</v>
      </c>
      <c r="U640" s="174">
        <f t="shared" si="116"/>
        <v>0</v>
      </c>
      <c r="V640" s="178" t="str">
        <f t="shared" si="117"/>
        <v>Listeria welshimeri</v>
      </c>
      <c r="W640" s="178" t="str">
        <f t="shared" si="118"/>
        <v>Listeria welshimeri</v>
      </c>
      <c r="X640" s="174">
        <f t="shared" si="119"/>
        <v>0</v>
      </c>
      <c r="Y640" s="174">
        <f t="shared" si="120"/>
        <v>0</v>
      </c>
      <c r="Z640" s="174">
        <f t="shared" si="121"/>
        <v>0</v>
      </c>
      <c r="AA640" s="174">
        <f t="shared" si="122"/>
        <v>0</v>
      </c>
    </row>
    <row r="641" spans="4:27" ht="15" customHeight="1" x14ac:dyDescent="0.25">
      <c r="D641" s="176">
        <v>1</v>
      </c>
      <c r="E641" s="169">
        <f t="shared" si="123"/>
        <v>1</v>
      </c>
      <c r="F641" s="26" t="s">
        <v>1515</v>
      </c>
      <c r="G641" s="26" t="s">
        <v>124</v>
      </c>
      <c r="H641" s="26" t="s">
        <v>114</v>
      </c>
      <c r="I641" s="29">
        <v>42768</v>
      </c>
      <c r="J641" s="26" t="s">
        <v>474</v>
      </c>
      <c r="K641" s="26" t="s">
        <v>1349</v>
      </c>
      <c r="L641" s="26" t="s">
        <v>474</v>
      </c>
      <c r="M641" s="26" t="s">
        <v>1349</v>
      </c>
      <c r="N641" s="27">
        <v>2.44</v>
      </c>
      <c r="O641" s="26" t="s">
        <v>474</v>
      </c>
      <c r="P641" s="26" t="s">
        <v>1349</v>
      </c>
      <c r="Q641" s="27">
        <v>2.41</v>
      </c>
      <c r="R641" s="171" t="str">
        <f t="shared" si="113"/>
        <v>A</v>
      </c>
      <c r="S641" s="174">
        <f t="shared" si="114"/>
        <v>1</v>
      </c>
      <c r="T641" s="174">
        <f t="shared" si="115"/>
        <v>1</v>
      </c>
      <c r="U641" s="174">
        <f t="shared" si="116"/>
        <v>0</v>
      </c>
      <c r="V641" s="178" t="str">
        <f t="shared" si="117"/>
        <v>Listeria welshimeri</v>
      </c>
      <c r="W641" s="178" t="str">
        <f t="shared" si="118"/>
        <v>Listeria welshimeri</v>
      </c>
      <c r="X641" s="174">
        <f t="shared" si="119"/>
        <v>0</v>
      </c>
      <c r="Y641" s="174">
        <f t="shared" si="120"/>
        <v>0</v>
      </c>
      <c r="Z641" s="174">
        <f t="shared" si="121"/>
        <v>0</v>
      </c>
      <c r="AA641" s="174">
        <f t="shared" si="122"/>
        <v>0</v>
      </c>
    </row>
    <row r="642" spans="4:27" ht="15" customHeight="1" x14ac:dyDescent="0.25">
      <c r="D642" s="176">
        <v>1</v>
      </c>
      <c r="E642" s="169">
        <f t="shared" si="123"/>
        <v>1</v>
      </c>
      <c r="F642" s="26" t="s">
        <v>1516</v>
      </c>
      <c r="G642" s="26" t="s">
        <v>1517</v>
      </c>
      <c r="H642" s="26" t="s">
        <v>112</v>
      </c>
      <c r="I642" s="29">
        <v>42270</v>
      </c>
      <c r="J642" s="26" t="s">
        <v>1518</v>
      </c>
      <c r="K642" s="26" t="s">
        <v>1519</v>
      </c>
      <c r="L642" s="26" t="s">
        <v>1518</v>
      </c>
      <c r="M642" s="26" t="s">
        <v>1519</v>
      </c>
      <c r="N642" s="27">
        <v>2.31</v>
      </c>
      <c r="O642" s="26" t="s">
        <v>1518</v>
      </c>
      <c r="P642" s="26" t="s">
        <v>1519</v>
      </c>
      <c r="Q642" s="27">
        <v>1.95</v>
      </c>
      <c r="R642" s="171" t="str">
        <f t="shared" si="113"/>
        <v>A</v>
      </c>
      <c r="S642" s="174">
        <f t="shared" si="114"/>
        <v>1</v>
      </c>
      <c r="T642" s="174">
        <f t="shared" si="115"/>
        <v>1</v>
      </c>
      <c r="U642" s="174">
        <f t="shared" si="116"/>
        <v>0</v>
      </c>
      <c r="V642" s="178" t="str">
        <f t="shared" si="117"/>
        <v>Brevibacillus laterosporus</v>
      </c>
      <c r="W642" s="178" t="str">
        <f t="shared" si="118"/>
        <v>Brevibacillus laterosporus</v>
      </c>
      <c r="X642" s="174">
        <f t="shared" si="119"/>
        <v>0</v>
      </c>
      <c r="Y642" s="174">
        <f t="shared" si="120"/>
        <v>0</v>
      </c>
      <c r="Z642" s="174">
        <f t="shared" si="121"/>
        <v>0</v>
      </c>
      <c r="AA642" s="174">
        <f t="shared" si="122"/>
        <v>0</v>
      </c>
    </row>
    <row r="643" spans="4:27" ht="15" customHeight="1" x14ac:dyDescent="0.25">
      <c r="D643" s="176">
        <v>1</v>
      </c>
      <c r="E643" s="169">
        <f t="shared" si="123"/>
        <v>1</v>
      </c>
      <c r="F643" s="26" t="s">
        <v>1520</v>
      </c>
      <c r="G643" s="26" t="s">
        <v>176</v>
      </c>
      <c r="H643" s="26" t="s">
        <v>110</v>
      </c>
      <c r="I643" s="29">
        <v>41661</v>
      </c>
      <c r="J643" s="26" t="s">
        <v>1518</v>
      </c>
      <c r="K643" s="26" t="s">
        <v>1519</v>
      </c>
      <c r="L643" s="26" t="s">
        <v>1518</v>
      </c>
      <c r="M643" s="26" t="s">
        <v>1519</v>
      </c>
      <c r="N643" s="27">
        <v>2.42</v>
      </c>
      <c r="O643" s="26" t="s">
        <v>1518</v>
      </c>
      <c r="P643" s="26" t="s">
        <v>1519</v>
      </c>
      <c r="Q643" s="27">
        <v>2.25</v>
      </c>
      <c r="R643" s="171" t="str">
        <f t="shared" ref="R643:R706" si="124">IF(OR(AND(N643&gt;=$B$20,Q643&lt;$B$21),AND(L643=O643,M643=P643,N643&gt;=$B$20,Q643&gt;=$B$20),AND(L643=O643,N643&gt;=$B$20,Q643&lt;2,Q643&gt;=$B$21)),"A",IF(OR(AND(N643&lt;$B$20,Q643&lt;$B$21),AND(L643=O643,OR(M643&lt;&gt;P643,M643=P643),N643&gt;=$B$21,Q643&gt;=$B$21)),"B",
IF(AND(L643&lt;&gt;O643,N643&gt;=$B$21,Q643&gt;=$B$21),"C",0)))</f>
        <v>A</v>
      </c>
      <c r="S643" s="174">
        <f t="shared" ref="S643:S706" si="125">1-U643+Z643</f>
        <v>1</v>
      </c>
      <c r="T643" s="174">
        <f t="shared" ref="T643:T706" si="126">IF(AND(L643=J643,M643=K643,N643&gt;=$B$20,R643="A"),1,0)</f>
        <v>1</v>
      </c>
      <c r="U643" s="174">
        <f t="shared" ref="U643:U706" si="127">IF(T643=1,0,1)</f>
        <v>0</v>
      </c>
      <c r="V643" s="178" t="str">
        <f t="shared" ref="V643:V706" si="128">L643&amp;" "&amp;M643</f>
        <v>Brevibacillus laterosporus</v>
      </c>
      <c r="W643" s="178" t="str">
        <f t="shared" ref="W643:W706" si="129">O643&amp;" "&amp;P643</f>
        <v>Brevibacillus laterosporus</v>
      </c>
      <c r="X643" s="174">
        <f t="shared" ref="X643:X706" si="130">IF(AND(V643=$B$1,N643&gt;=$B$20),1,0)</f>
        <v>0</v>
      </c>
      <c r="Y643" s="174">
        <f t="shared" ref="Y643:Y706" si="131">IF(AND(W643=$B$1,Q643&gt;=$B$20),1,0)</f>
        <v>0</v>
      </c>
      <c r="Z643" s="174">
        <f t="shared" ref="Z643:Z706" si="132">IF(AND(V643=$B$1,N643&gt;=$B$20,R643="A"),1,0)</f>
        <v>0</v>
      </c>
      <c r="AA643" s="174">
        <f t="shared" ref="AA643:AA706" si="133">IF(1-(X643+Y643)&gt;0,0,1)</f>
        <v>0</v>
      </c>
    </row>
    <row r="644" spans="4:27" ht="15" customHeight="1" x14ac:dyDescent="0.25">
      <c r="D644" s="176">
        <v>0</v>
      </c>
      <c r="E644" s="169">
        <f t="shared" si="123"/>
        <v>0</v>
      </c>
      <c r="F644" s="26" t="s">
        <v>1521</v>
      </c>
      <c r="G644" s="26" t="s">
        <v>124</v>
      </c>
      <c r="H644" s="26" t="s">
        <v>1522</v>
      </c>
      <c r="I644" s="29">
        <v>43838</v>
      </c>
      <c r="J644" s="26" t="s">
        <v>1518</v>
      </c>
      <c r="K644" s="26" t="s">
        <v>1523</v>
      </c>
      <c r="L644" s="26" t="s">
        <v>1518</v>
      </c>
      <c r="M644" s="26" t="s">
        <v>1523</v>
      </c>
      <c r="N644" s="27">
        <v>2.4</v>
      </c>
      <c r="O644" s="26" t="s">
        <v>1518</v>
      </c>
      <c r="P644" s="26" t="s">
        <v>1523</v>
      </c>
      <c r="Q644" s="27">
        <v>1.98</v>
      </c>
      <c r="R644" s="171" t="str">
        <f t="shared" si="124"/>
        <v>A</v>
      </c>
      <c r="S644" s="174">
        <f t="shared" si="125"/>
        <v>1</v>
      </c>
      <c r="T644" s="174">
        <f t="shared" si="126"/>
        <v>1</v>
      </c>
      <c r="U644" s="174">
        <f t="shared" si="127"/>
        <v>0</v>
      </c>
      <c r="V644" s="178" t="str">
        <f t="shared" si="128"/>
        <v>Brevibacillus parabrevis</v>
      </c>
      <c r="W644" s="178" t="str">
        <f t="shared" si="129"/>
        <v>Brevibacillus parabrevis</v>
      </c>
      <c r="X644" s="174">
        <f t="shared" si="130"/>
        <v>0</v>
      </c>
      <c r="Y644" s="174">
        <f t="shared" si="131"/>
        <v>0</v>
      </c>
      <c r="Z644" s="174">
        <f t="shared" si="132"/>
        <v>0</v>
      </c>
      <c r="AA644" s="174">
        <f t="shared" si="133"/>
        <v>0</v>
      </c>
    </row>
    <row r="645" spans="4:27" ht="15" customHeight="1" x14ac:dyDescent="0.25">
      <c r="D645" s="176">
        <v>0</v>
      </c>
      <c r="E645" s="169">
        <f t="shared" si="123"/>
        <v>0</v>
      </c>
      <c r="F645" s="26" t="s">
        <v>1524</v>
      </c>
      <c r="G645" s="26" t="s">
        <v>124</v>
      </c>
      <c r="H645" s="26" t="s">
        <v>1522</v>
      </c>
      <c r="I645" s="29">
        <v>43839</v>
      </c>
      <c r="J645" s="26" t="s">
        <v>1518</v>
      </c>
      <c r="K645" s="26" t="s">
        <v>1523</v>
      </c>
      <c r="L645" s="26" t="s">
        <v>1518</v>
      </c>
      <c r="M645" s="26" t="s">
        <v>1523</v>
      </c>
      <c r="N645" s="27">
        <v>2.78</v>
      </c>
      <c r="O645" s="26" t="s">
        <v>1518</v>
      </c>
      <c r="P645" s="26" t="s">
        <v>1523</v>
      </c>
      <c r="Q645" s="27">
        <v>2.1</v>
      </c>
      <c r="R645" s="171" t="str">
        <f t="shared" si="124"/>
        <v>A</v>
      </c>
      <c r="S645" s="174">
        <f t="shared" si="125"/>
        <v>1</v>
      </c>
      <c r="T645" s="174">
        <f t="shared" si="126"/>
        <v>1</v>
      </c>
      <c r="U645" s="174">
        <f t="shared" si="127"/>
        <v>0</v>
      </c>
      <c r="V645" s="178" t="str">
        <f t="shared" si="128"/>
        <v>Brevibacillus parabrevis</v>
      </c>
      <c r="W645" s="178" t="str">
        <f t="shared" si="129"/>
        <v>Brevibacillus parabrevis</v>
      </c>
      <c r="X645" s="174">
        <f t="shared" si="130"/>
        <v>0</v>
      </c>
      <c r="Y645" s="174">
        <f t="shared" si="131"/>
        <v>0</v>
      </c>
      <c r="Z645" s="174">
        <f t="shared" si="132"/>
        <v>0</v>
      </c>
      <c r="AA645" s="174">
        <f t="shared" si="133"/>
        <v>0</v>
      </c>
    </row>
    <row r="646" spans="4:27" ht="15" customHeight="1" x14ac:dyDescent="0.25">
      <c r="D646" s="176">
        <v>0</v>
      </c>
      <c r="E646" s="169">
        <f t="shared" si="123"/>
        <v>0</v>
      </c>
      <c r="F646" s="26" t="s">
        <v>1525</v>
      </c>
      <c r="G646" s="26" t="s">
        <v>124</v>
      </c>
      <c r="H646" s="26" t="s">
        <v>1522</v>
      </c>
      <c r="I646" s="29">
        <v>43796</v>
      </c>
      <c r="J646" s="26" t="s">
        <v>1518</v>
      </c>
      <c r="K646" s="26" t="s">
        <v>1526</v>
      </c>
      <c r="L646" s="26" t="s">
        <v>1518</v>
      </c>
      <c r="M646" s="26" t="s">
        <v>1526</v>
      </c>
      <c r="N646" s="27">
        <v>2.38</v>
      </c>
      <c r="O646" s="26" t="s">
        <v>1518</v>
      </c>
      <c r="P646" s="26" t="s">
        <v>1527</v>
      </c>
      <c r="Q646" s="27">
        <v>1.69</v>
      </c>
      <c r="R646" s="171" t="str">
        <f t="shared" si="124"/>
        <v>A</v>
      </c>
      <c r="S646" s="174">
        <f t="shared" si="125"/>
        <v>1</v>
      </c>
      <c r="T646" s="174">
        <f t="shared" si="126"/>
        <v>1</v>
      </c>
      <c r="U646" s="174">
        <f t="shared" si="127"/>
        <v>0</v>
      </c>
      <c r="V646" s="178" t="str">
        <f t="shared" si="128"/>
        <v>Brevibacillus porteri</v>
      </c>
      <c r="W646" s="178" t="str">
        <f t="shared" si="129"/>
        <v>Brevibacillus choshinensis</v>
      </c>
      <c r="X646" s="174">
        <f t="shared" si="130"/>
        <v>0</v>
      </c>
      <c r="Y646" s="174">
        <f t="shared" si="131"/>
        <v>0</v>
      </c>
      <c r="Z646" s="174">
        <f t="shared" si="132"/>
        <v>0</v>
      </c>
      <c r="AA646" s="174">
        <f t="shared" si="133"/>
        <v>0</v>
      </c>
    </row>
    <row r="647" spans="4:27" ht="15" customHeight="1" x14ac:dyDescent="0.25">
      <c r="D647" s="176">
        <v>0</v>
      </c>
      <c r="E647" s="169">
        <f t="shared" si="123"/>
        <v>0</v>
      </c>
      <c r="F647" s="26" t="s">
        <v>1528</v>
      </c>
      <c r="G647" s="26" t="s">
        <v>124</v>
      </c>
      <c r="H647" s="26" t="s">
        <v>1522</v>
      </c>
      <c r="I647" s="29">
        <v>43796</v>
      </c>
      <c r="J647" s="26" t="s">
        <v>1518</v>
      </c>
      <c r="K647" s="26" t="s">
        <v>1526</v>
      </c>
      <c r="L647" s="26" t="s">
        <v>1518</v>
      </c>
      <c r="M647" s="26" t="s">
        <v>1526</v>
      </c>
      <c r="N647" s="27">
        <v>2.74</v>
      </c>
      <c r="O647" s="26" t="s">
        <v>1518</v>
      </c>
      <c r="P647" s="26" t="s">
        <v>1527</v>
      </c>
      <c r="Q647" s="27">
        <v>1.81</v>
      </c>
      <c r="R647" s="171" t="str">
        <f t="shared" si="124"/>
        <v>A</v>
      </c>
      <c r="S647" s="174">
        <f t="shared" si="125"/>
        <v>1</v>
      </c>
      <c r="T647" s="174">
        <f t="shared" si="126"/>
        <v>1</v>
      </c>
      <c r="U647" s="174">
        <f t="shared" si="127"/>
        <v>0</v>
      </c>
      <c r="V647" s="178" t="str">
        <f t="shared" si="128"/>
        <v>Brevibacillus porteri</v>
      </c>
      <c r="W647" s="178" t="str">
        <f t="shared" si="129"/>
        <v>Brevibacillus choshinensis</v>
      </c>
      <c r="X647" s="174">
        <f t="shared" si="130"/>
        <v>0</v>
      </c>
      <c r="Y647" s="174">
        <f t="shared" si="131"/>
        <v>0</v>
      </c>
      <c r="Z647" s="174">
        <f t="shared" si="132"/>
        <v>0</v>
      </c>
      <c r="AA647" s="174">
        <f t="shared" si="133"/>
        <v>0</v>
      </c>
    </row>
    <row r="648" spans="4:27" ht="15" customHeight="1" x14ac:dyDescent="0.25">
      <c r="D648" s="176">
        <v>0</v>
      </c>
      <c r="E648" s="169">
        <f t="shared" si="123"/>
        <v>0</v>
      </c>
      <c r="F648" s="26" t="s">
        <v>1529</v>
      </c>
      <c r="G648" s="26" t="s">
        <v>1530</v>
      </c>
      <c r="H648" s="26" t="s">
        <v>757</v>
      </c>
      <c r="I648" s="29">
        <v>42430</v>
      </c>
      <c r="J648" s="26" t="s">
        <v>574</v>
      </c>
      <c r="K648" s="26" t="s">
        <v>1531</v>
      </c>
      <c r="L648" s="26" t="s">
        <v>574</v>
      </c>
      <c r="M648" s="26" t="s">
        <v>1531</v>
      </c>
      <c r="N648" s="27">
        <v>1.82</v>
      </c>
      <c r="O648" s="26" t="s">
        <v>574</v>
      </c>
      <c r="P648" s="26" t="s">
        <v>1532</v>
      </c>
      <c r="Q648" s="27">
        <v>1.45</v>
      </c>
      <c r="R648" s="171" t="str">
        <f t="shared" si="124"/>
        <v>B</v>
      </c>
      <c r="S648" s="174">
        <f t="shared" si="125"/>
        <v>0</v>
      </c>
      <c r="T648" s="174">
        <f t="shared" si="126"/>
        <v>0</v>
      </c>
      <c r="U648" s="174">
        <f t="shared" si="127"/>
        <v>1</v>
      </c>
      <c r="V648" s="178" t="str">
        <f t="shared" si="128"/>
        <v>Paenibacillus alvei</v>
      </c>
      <c r="W648" s="178" t="str">
        <f t="shared" si="129"/>
        <v>Paenibacillus curdlanolyticus</v>
      </c>
      <c r="X648" s="174">
        <f t="shared" si="130"/>
        <v>0</v>
      </c>
      <c r="Y648" s="174">
        <f t="shared" si="131"/>
        <v>0</v>
      </c>
      <c r="Z648" s="174">
        <f t="shared" si="132"/>
        <v>0</v>
      </c>
      <c r="AA648" s="174">
        <f t="shared" si="133"/>
        <v>0</v>
      </c>
    </row>
    <row r="649" spans="4:27" ht="15" customHeight="1" x14ac:dyDescent="0.25">
      <c r="D649" s="176">
        <v>1</v>
      </c>
      <c r="E649" s="169">
        <f t="shared" si="123"/>
        <v>1</v>
      </c>
      <c r="F649" s="26" t="s">
        <v>1533</v>
      </c>
      <c r="G649" s="26" t="s">
        <v>165</v>
      </c>
      <c r="H649" s="26" t="s">
        <v>110</v>
      </c>
      <c r="I649" s="29">
        <v>41661</v>
      </c>
      <c r="J649" s="26" t="s">
        <v>574</v>
      </c>
      <c r="K649" s="26" t="s">
        <v>1534</v>
      </c>
      <c r="L649" s="26" t="s">
        <v>574</v>
      </c>
      <c r="M649" s="26" t="s">
        <v>1534</v>
      </c>
      <c r="N649" s="27">
        <v>2.2799999999999998</v>
      </c>
      <c r="O649" s="26" t="s">
        <v>574</v>
      </c>
      <c r="P649" s="26" t="s">
        <v>1534</v>
      </c>
      <c r="Q649" s="27">
        <v>2.15</v>
      </c>
      <c r="R649" s="171" t="str">
        <f t="shared" si="124"/>
        <v>A</v>
      </c>
      <c r="S649" s="174">
        <f t="shared" si="125"/>
        <v>1</v>
      </c>
      <c r="T649" s="174">
        <f t="shared" si="126"/>
        <v>1</v>
      </c>
      <c r="U649" s="174">
        <f t="shared" si="127"/>
        <v>0</v>
      </c>
      <c r="V649" s="178" t="str">
        <f t="shared" si="128"/>
        <v>Paenibacillus chibensis</v>
      </c>
      <c r="W649" s="178" t="str">
        <f t="shared" si="129"/>
        <v>Paenibacillus chibensis</v>
      </c>
      <c r="X649" s="174">
        <f t="shared" si="130"/>
        <v>0</v>
      </c>
      <c r="Y649" s="174">
        <f t="shared" si="131"/>
        <v>0</v>
      </c>
      <c r="Z649" s="174">
        <f t="shared" si="132"/>
        <v>0</v>
      </c>
      <c r="AA649" s="174">
        <f t="shared" si="133"/>
        <v>0</v>
      </c>
    </row>
    <row r="650" spans="4:27" ht="15" customHeight="1" x14ac:dyDescent="0.25">
      <c r="D650" s="176">
        <v>1</v>
      </c>
      <c r="E650" s="169">
        <f t="shared" si="123"/>
        <v>1</v>
      </c>
      <c r="F650" s="26" t="s">
        <v>1535</v>
      </c>
      <c r="G650" s="26" t="s">
        <v>124</v>
      </c>
      <c r="H650" s="26" t="s">
        <v>112</v>
      </c>
      <c r="I650" s="29">
        <v>43987</v>
      </c>
      <c r="J650" s="26" t="s">
        <v>574</v>
      </c>
      <c r="K650" s="26" t="s">
        <v>1536</v>
      </c>
      <c r="L650" s="26" t="s">
        <v>574</v>
      </c>
      <c r="M650" s="26" t="s">
        <v>1536</v>
      </c>
      <c r="N650" s="27">
        <v>2.54</v>
      </c>
      <c r="O650" s="26" t="s">
        <v>643</v>
      </c>
      <c r="P650" s="26" t="s">
        <v>648</v>
      </c>
      <c r="Q650" s="27">
        <v>1.29</v>
      </c>
      <c r="R650" s="171" t="str">
        <f t="shared" si="124"/>
        <v>A</v>
      </c>
      <c r="S650" s="174">
        <f t="shared" si="125"/>
        <v>1</v>
      </c>
      <c r="T650" s="174">
        <f t="shared" si="126"/>
        <v>1</v>
      </c>
      <c r="U650" s="174">
        <f t="shared" si="127"/>
        <v>0</v>
      </c>
      <c r="V650" s="178" t="str">
        <f t="shared" si="128"/>
        <v>Paenibacillus nuruki</v>
      </c>
      <c r="W650" s="178" t="str">
        <f t="shared" si="129"/>
        <v>Ochrobactrum anthropi</v>
      </c>
      <c r="X650" s="174">
        <f t="shared" si="130"/>
        <v>0</v>
      </c>
      <c r="Y650" s="174">
        <f t="shared" si="131"/>
        <v>0</v>
      </c>
      <c r="Z650" s="174">
        <f t="shared" si="132"/>
        <v>0</v>
      </c>
      <c r="AA650" s="174">
        <f t="shared" si="133"/>
        <v>0</v>
      </c>
    </row>
    <row r="651" spans="4:27" ht="15" customHeight="1" x14ac:dyDescent="0.25">
      <c r="D651" s="176">
        <v>0</v>
      </c>
      <c r="E651" s="169">
        <f t="shared" si="123"/>
        <v>0</v>
      </c>
      <c r="F651" s="26" t="s">
        <v>1537</v>
      </c>
      <c r="G651" s="26" t="s">
        <v>118</v>
      </c>
      <c r="H651" s="26" t="s">
        <v>757</v>
      </c>
      <c r="I651" s="29">
        <v>41529</v>
      </c>
      <c r="J651" s="26" t="s">
        <v>574</v>
      </c>
      <c r="K651" s="26" t="s">
        <v>1538</v>
      </c>
      <c r="L651" s="26" t="s">
        <v>574</v>
      </c>
      <c r="M651" s="26" t="s">
        <v>1538</v>
      </c>
      <c r="N651" s="27">
        <v>1.9</v>
      </c>
      <c r="O651" s="26" t="s">
        <v>574</v>
      </c>
      <c r="P651" s="26" t="s">
        <v>1538</v>
      </c>
      <c r="Q651" s="27">
        <v>1.78</v>
      </c>
      <c r="R651" s="171" t="str">
        <f t="shared" si="124"/>
        <v>B</v>
      </c>
      <c r="S651" s="174">
        <f t="shared" si="125"/>
        <v>0</v>
      </c>
      <c r="T651" s="174">
        <f t="shared" si="126"/>
        <v>0</v>
      </c>
      <c r="U651" s="174">
        <f t="shared" si="127"/>
        <v>1</v>
      </c>
      <c r="V651" s="178" t="str">
        <f t="shared" si="128"/>
        <v>Paenibacillus polymyxa</v>
      </c>
      <c r="W651" s="178" t="str">
        <f t="shared" si="129"/>
        <v>Paenibacillus polymyxa</v>
      </c>
      <c r="X651" s="174">
        <f t="shared" si="130"/>
        <v>0</v>
      </c>
      <c r="Y651" s="174">
        <f t="shared" si="131"/>
        <v>0</v>
      </c>
      <c r="Z651" s="174">
        <f t="shared" si="132"/>
        <v>0</v>
      </c>
      <c r="AA651" s="174">
        <f t="shared" si="133"/>
        <v>0</v>
      </c>
    </row>
    <row r="652" spans="4:27" ht="15" customHeight="1" x14ac:dyDescent="0.25">
      <c r="D652" s="176">
        <v>0</v>
      </c>
      <c r="E652" s="169">
        <f t="shared" si="123"/>
        <v>0</v>
      </c>
      <c r="F652" s="26" t="s">
        <v>1539</v>
      </c>
      <c r="G652" s="26" t="s">
        <v>165</v>
      </c>
      <c r="H652" s="26" t="s">
        <v>757</v>
      </c>
      <c r="I652" s="29">
        <v>43063</v>
      </c>
      <c r="J652" s="26" t="s">
        <v>574</v>
      </c>
      <c r="K652" s="26" t="s">
        <v>1538</v>
      </c>
      <c r="L652" s="26" t="s">
        <v>574</v>
      </c>
      <c r="M652" s="26" t="s">
        <v>1538</v>
      </c>
      <c r="N652" s="27">
        <v>2.81</v>
      </c>
      <c r="O652" s="26" t="s">
        <v>574</v>
      </c>
      <c r="P652" s="26" t="s">
        <v>1538</v>
      </c>
      <c r="Q652" s="27">
        <v>2.1</v>
      </c>
      <c r="R652" s="171" t="str">
        <f t="shared" si="124"/>
        <v>A</v>
      </c>
      <c r="S652" s="174">
        <f t="shared" si="125"/>
        <v>1</v>
      </c>
      <c r="T652" s="174">
        <f t="shared" si="126"/>
        <v>1</v>
      </c>
      <c r="U652" s="174">
        <f t="shared" si="127"/>
        <v>0</v>
      </c>
      <c r="V652" s="178" t="str">
        <f t="shared" si="128"/>
        <v>Paenibacillus polymyxa</v>
      </c>
      <c r="W652" s="178" t="str">
        <f t="shared" si="129"/>
        <v>Paenibacillus polymyxa</v>
      </c>
      <c r="X652" s="174">
        <f t="shared" si="130"/>
        <v>0</v>
      </c>
      <c r="Y652" s="174">
        <f t="shared" si="131"/>
        <v>0</v>
      </c>
      <c r="Z652" s="174">
        <f t="shared" si="132"/>
        <v>0</v>
      </c>
      <c r="AA652" s="174">
        <f t="shared" si="133"/>
        <v>0</v>
      </c>
    </row>
    <row r="653" spans="4:27" ht="15" customHeight="1" x14ac:dyDescent="0.25">
      <c r="D653" s="176">
        <v>1</v>
      </c>
      <c r="E653" s="169">
        <f t="shared" si="123"/>
        <v>1</v>
      </c>
      <c r="F653" s="26" t="s">
        <v>1540</v>
      </c>
      <c r="G653" s="26" t="s">
        <v>133</v>
      </c>
      <c r="H653" s="26" t="s">
        <v>112</v>
      </c>
      <c r="I653" s="29">
        <v>41546</v>
      </c>
      <c r="J653" s="26" t="s">
        <v>574</v>
      </c>
      <c r="K653" s="26" t="s">
        <v>1541</v>
      </c>
      <c r="L653" s="26" t="s">
        <v>574</v>
      </c>
      <c r="M653" s="26" t="s">
        <v>1541</v>
      </c>
      <c r="N653" s="27">
        <v>2.08</v>
      </c>
      <c r="O653" s="26" t="s">
        <v>1542</v>
      </c>
      <c r="P653" s="26" t="s">
        <v>1543</v>
      </c>
      <c r="Q653" s="27">
        <v>1.35</v>
      </c>
      <c r="R653" s="171" t="str">
        <f t="shared" si="124"/>
        <v>A</v>
      </c>
      <c r="S653" s="174">
        <f t="shared" si="125"/>
        <v>1</v>
      </c>
      <c r="T653" s="174">
        <f t="shared" si="126"/>
        <v>1</v>
      </c>
      <c r="U653" s="174">
        <f t="shared" si="127"/>
        <v>0</v>
      </c>
      <c r="V653" s="178" t="str">
        <f t="shared" si="128"/>
        <v>Paenibacillus sp-CVUAS-6369</v>
      </c>
      <c r="W653" s="178" t="str">
        <f t="shared" si="129"/>
        <v>Lentilactobacillus parabuchneri</v>
      </c>
      <c r="X653" s="174">
        <f t="shared" si="130"/>
        <v>0</v>
      </c>
      <c r="Y653" s="174">
        <f t="shared" si="131"/>
        <v>0</v>
      </c>
      <c r="Z653" s="174">
        <f t="shared" si="132"/>
        <v>0</v>
      </c>
      <c r="AA653" s="174">
        <f t="shared" si="133"/>
        <v>0</v>
      </c>
    </row>
    <row r="654" spans="4:27" ht="15" customHeight="1" x14ac:dyDescent="0.25">
      <c r="D654" s="176">
        <v>1</v>
      </c>
      <c r="E654" s="169">
        <f t="shared" si="123"/>
        <v>0</v>
      </c>
      <c r="F654" s="26" t="s">
        <v>1544</v>
      </c>
      <c r="G654" s="26" t="s">
        <v>1545</v>
      </c>
      <c r="H654" s="26" t="s">
        <v>112</v>
      </c>
      <c r="I654" s="29">
        <v>41473</v>
      </c>
      <c r="J654" s="26" t="s">
        <v>574</v>
      </c>
      <c r="K654" s="26" t="s">
        <v>1546</v>
      </c>
      <c r="L654" s="26" t="s">
        <v>574</v>
      </c>
      <c r="M654" s="26" t="s">
        <v>1546</v>
      </c>
      <c r="N654" s="27">
        <v>2.2799999999999998</v>
      </c>
      <c r="O654" s="26" t="s">
        <v>574</v>
      </c>
      <c r="P654" s="26" t="s">
        <v>575</v>
      </c>
      <c r="Q654" s="27">
        <v>2.2400000000000002</v>
      </c>
      <c r="R654" s="171" t="str">
        <f t="shared" si="124"/>
        <v>B</v>
      </c>
      <c r="S654" s="174">
        <f t="shared" si="125"/>
        <v>0</v>
      </c>
      <c r="T654" s="174">
        <f t="shared" si="126"/>
        <v>0</v>
      </c>
      <c r="U654" s="174">
        <f t="shared" si="127"/>
        <v>1</v>
      </c>
      <c r="V654" s="178" t="str">
        <f t="shared" si="128"/>
        <v>Paenibacillus sp-E8a</v>
      </c>
      <c r="W654" s="178" t="str">
        <f t="shared" si="129"/>
        <v>Paenibacillus amylolyticus</v>
      </c>
      <c r="X654" s="174">
        <f t="shared" si="130"/>
        <v>0</v>
      </c>
      <c r="Y654" s="174">
        <f t="shared" si="131"/>
        <v>0</v>
      </c>
      <c r="Z654" s="174">
        <f t="shared" si="132"/>
        <v>0</v>
      </c>
      <c r="AA654" s="174">
        <f t="shared" si="133"/>
        <v>0</v>
      </c>
    </row>
    <row r="655" spans="4:27" ht="15" customHeight="1" x14ac:dyDescent="0.25">
      <c r="D655" s="176">
        <v>1</v>
      </c>
      <c r="E655" s="169">
        <f t="shared" si="123"/>
        <v>1</v>
      </c>
      <c r="F655" s="26" t="s">
        <v>1547</v>
      </c>
      <c r="G655" s="26" t="s">
        <v>124</v>
      </c>
      <c r="H655" s="26" t="s">
        <v>110</v>
      </c>
      <c r="I655" s="29">
        <v>41661</v>
      </c>
      <c r="J655" s="26" t="s">
        <v>574</v>
      </c>
      <c r="K655" s="26" t="s">
        <v>1548</v>
      </c>
      <c r="L655" s="26" t="s">
        <v>574</v>
      </c>
      <c r="M655" s="26" t="s">
        <v>1548</v>
      </c>
      <c r="N655" s="27">
        <v>2.29</v>
      </c>
      <c r="O655" s="26" t="s">
        <v>574</v>
      </c>
      <c r="P655" s="26" t="s">
        <v>1548</v>
      </c>
      <c r="Q655" s="27">
        <v>1.9</v>
      </c>
      <c r="R655" s="171" t="str">
        <f t="shared" si="124"/>
        <v>A</v>
      </c>
      <c r="S655" s="174">
        <f t="shared" si="125"/>
        <v>1</v>
      </c>
      <c r="T655" s="174">
        <f t="shared" si="126"/>
        <v>1</v>
      </c>
      <c r="U655" s="174">
        <f t="shared" si="127"/>
        <v>0</v>
      </c>
      <c r="V655" s="178" t="str">
        <f t="shared" si="128"/>
        <v>Paenibacillus taichungensis</v>
      </c>
      <c r="W655" s="178" t="str">
        <f t="shared" si="129"/>
        <v>Paenibacillus taichungensis</v>
      </c>
      <c r="X655" s="174">
        <f t="shared" si="130"/>
        <v>0</v>
      </c>
      <c r="Y655" s="174">
        <f t="shared" si="131"/>
        <v>0</v>
      </c>
      <c r="Z655" s="174">
        <f t="shared" si="132"/>
        <v>0</v>
      </c>
      <c r="AA655" s="174">
        <f t="shared" si="133"/>
        <v>0</v>
      </c>
    </row>
    <row r="656" spans="4:27" ht="15" customHeight="1" x14ac:dyDescent="0.25">
      <c r="D656" s="176">
        <v>1</v>
      </c>
      <c r="E656" s="169">
        <f t="shared" si="123"/>
        <v>1</v>
      </c>
      <c r="F656" s="26" t="s">
        <v>1549</v>
      </c>
      <c r="G656" s="26" t="s">
        <v>133</v>
      </c>
      <c r="H656" s="26" t="s">
        <v>114</v>
      </c>
      <c r="I656" s="29">
        <v>43571</v>
      </c>
      <c r="J656" s="26" t="s">
        <v>574</v>
      </c>
      <c r="K656" s="26" t="s">
        <v>1548</v>
      </c>
      <c r="L656" s="26" t="s">
        <v>574</v>
      </c>
      <c r="M656" s="26" t="s">
        <v>1548</v>
      </c>
      <c r="N656" s="27">
        <v>2.81</v>
      </c>
      <c r="O656" s="26" t="s">
        <v>574</v>
      </c>
      <c r="P656" s="26" t="s">
        <v>1548</v>
      </c>
      <c r="Q656" s="27">
        <v>1.87</v>
      </c>
      <c r="R656" s="171" t="str">
        <f t="shared" si="124"/>
        <v>A</v>
      </c>
      <c r="S656" s="174">
        <f t="shared" si="125"/>
        <v>1</v>
      </c>
      <c r="T656" s="174">
        <f t="shared" si="126"/>
        <v>1</v>
      </c>
      <c r="U656" s="174">
        <f t="shared" si="127"/>
        <v>0</v>
      </c>
      <c r="V656" s="178" t="str">
        <f t="shared" si="128"/>
        <v>Paenibacillus taichungensis</v>
      </c>
      <c r="W656" s="178" t="str">
        <f t="shared" si="129"/>
        <v>Paenibacillus taichungensis</v>
      </c>
      <c r="X656" s="174">
        <f t="shared" si="130"/>
        <v>0</v>
      </c>
      <c r="Y656" s="174">
        <f t="shared" si="131"/>
        <v>0</v>
      </c>
      <c r="Z656" s="174">
        <f t="shared" si="132"/>
        <v>0</v>
      </c>
      <c r="AA656" s="174">
        <f t="shared" si="133"/>
        <v>0</v>
      </c>
    </row>
    <row r="657" spans="4:27" ht="15" customHeight="1" x14ac:dyDescent="0.25">
      <c r="D657" s="176">
        <v>1</v>
      </c>
      <c r="E657" s="169">
        <f t="shared" si="123"/>
        <v>1</v>
      </c>
      <c r="F657" s="26" t="s">
        <v>1550</v>
      </c>
      <c r="G657" s="26" t="s">
        <v>176</v>
      </c>
      <c r="H657" s="26" t="s">
        <v>114</v>
      </c>
      <c r="I657" s="29">
        <v>42605</v>
      </c>
      <c r="J657" s="26" t="s">
        <v>574</v>
      </c>
      <c r="K657" s="26" t="s">
        <v>1551</v>
      </c>
      <c r="L657" s="26" t="s">
        <v>574</v>
      </c>
      <c r="M657" s="26" t="s">
        <v>1551</v>
      </c>
      <c r="N657" s="27">
        <v>2.09</v>
      </c>
      <c r="O657" s="26" t="s">
        <v>574</v>
      </c>
      <c r="P657" s="26" t="s">
        <v>1548</v>
      </c>
      <c r="Q657" s="27">
        <v>1.87</v>
      </c>
      <c r="R657" s="171" t="str">
        <f t="shared" si="124"/>
        <v>A</v>
      </c>
      <c r="S657" s="174">
        <f t="shared" si="125"/>
        <v>1</v>
      </c>
      <c r="T657" s="174">
        <f t="shared" si="126"/>
        <v>1</v>
      </c>
      <c r="U657" s="174">
        <f t="shared" si="127"/>
        <v>0</v>
      </c>
      <c r="V657" s="178" t="str">
        <f t="shared" si="128"/>
        <v>Paenibacillus tundrae</v>
      </c>
      <c r="W657" s="178" t="str">
        <f t="shared" si="129"/>
        <v>Paenibacillus taichungensis</v>
      </c>
      <c r="X657" s="174">
        <f t="shared" si="130"/>
        <v>0</v>
      </c>
      <c r="Y657" s="174">
        <f t="shared" si="131"/>
        <v>0</v>
      </c>
      <c r="Z657" s="174">
        <f t="shared" si="132"/>
        <v>0</v>
      </c>
      <c r="AA657" s="174">
        <f t="shared" si="133"/>
        <v>0</v>
      </c>
    </row>
    <row r="658" spans="4:27" ht="15" customHeight="1" x14ac:dyDescent="0.25">
      <c r="D658" s="176">
        <v>1</v>
      </c>
      <c r="E658" s="169">
        <f t="shared" si="123"/>
        <v>1</v>
      </c>
      <c r="F658" s="26" t="s">
        <v>1552</v>
      </c>
      <c r="G658" s="26" t="s">
        <v>124</v>
      </c>
      <c r="H658" s="26" t="s">
        <v>114</v>
      </c>
      <c r="I658" s="29">
        <v>43034</v>
      </c>
      <c r="J658" s="26" t="s">
        <v>1553</v>
      </c>
      <c r="K658" s="26" t="s">
        <v>1554</v>
      </c>
      <c r="L658" s="26" t="s">
        <v>1553</v>
      </c>
      <c r="M658" s="26" t="s">
        <v>1554</v>
      </c>
      <c r="N658" s="27">
        <v>2.4500000000000002</v>
      </c>
      <c r="O658" s="26" t="s">
        <v>474</v>
      </c>
      <c r="P658" s="26" t="s">
        <v>1315</v>
      </c>
      <c r="Q658" s="27">
        <v>1.68</v>
      </c>
      <c r="R658" s="171" t="str">
        <f t="shared" si="124"/>
        <v>A</v>
      </c>
      <c r="S658" s="174">
        <f t="shared" si="125"/>
        <v>1</v>
      </c>
      <c r="T658" s="174">
        <f t="shared" si="126"/>
        <v>1</v>
      </c>
      <c r="U658" s="174">
        <f t="shared" si="127"/>
        <v>0</v>
      </c>
      <c r="V658" s="178" t="str">
        <f t="shared" si="128"/>
        <v>Jeotgalicoccus halophilus</v>
      </c>
      <c r="W658" s="178" t="str">
        <f t="shared" si="129"/>
        <v>Listeria innocua</v>
      </c>
      <c r="X658" s="174">
        <f t="shared" si="130"/>
        <v>0</v>
      </c>
      <c r="Y658" s="174">
        <f t="shared" si="131"/>
        <v>0</v>
      </c>
      <c r="Z658" s="174">
        <f t="shared" si="132"/>
        <v>0</v>
      </c>
      <c r="AA658" s="174">
        <f t="shared" si="133"/>
        <v>0</v>
      </c>
    </row>
    <row r="659" spans="4:27" ht="15" customHeight="1" x14ac:dyDescent="0.25">
      <c r="D659" s="176">
        <v>1</v>
      </c>
      <c r="E659" s="169">
        <f t="shared" si="123"/>
        <v>1</v>
      </c>
      <c r="F659" s="26" t="s">
        <v>1555</v>
      </c>
      <c r="G659" s="26" t="s">
        <v>124</v>
      </c>
      <c r="H659" s="26" t="s">
        <v>114</v>
      </c>
      <c r="I659" s="29">
        <v>43034</v>
      </c>
      <c r="J659" s="26" t="s">
        <v>1553</v>
      </c>
      <c r="K659" s="26" t="s">
        <v>1556</v>
      </c>
      <c r="L659" s="26" t="s">
        <v>1553</v>
      </c>
      <c r="M659" s="26" t="s">
        <v>1556</v>
      </c>
      <c r="N659" s="27">
        <v>2.6</v>
      </c>
      <c r="O659" s="26" t="s">
        <v>1557</v>
      </c>
      <c r="P659" s="26" t="s">
        <v>120</v>
      </c>
      <c r="Q659" s="27">
        <v>1.37</v>
      </c>
      <c r="R659" s="171" t="str">
        <f t="shared" si="124"/>
        <v>A</v>
      </c>
      <c r="S659" s="174">
        <f t="shared" si="125"/>
        <v>1</v>
      </c>
      <c r="T659" s="174">
        <f t="shared" si="126"/>
        <v>1</v>
      </c>
      <c r="U659" s="174">
        <f t="shared" si="127"/>
        <v>0</v>
      </c>
      <c r="V659" s="178" t="str">
        <f t="shared" si="128"/>
        <v>Jeotgalicoccus huakuii</v>
      </c>
      <c r="W659" s="178" t="str">
        <f t="shared" si="129"/>
        <v>Macrococcus canis</v>
      </c>
      <c r="X659" s="174">
        <f t="shared" si="130"/>
        <v>0</v>
      </c>
      <c r="Y659" s="174">
        <f t="shared" si="131"/>
        <v>0</v>
      </c>
      <c r="Z659" s="174">
        <f t="shared" si="132"/>
        <v>0</v>
      </c>
      <c r="AA659" s="174">
        <f t="shared" si="133"/>
        <v>0</v>
      </c>
    </row>
    <row r="660" spans="4:27" ht="15" customHeight="1" x14ac:dyDescent="0.25">
      <c r="D660" s="176">
        <v>1</v>
      </c>
      <c r="E660" s="169">
        <f t="shared" si="123"/>
        <v>1</v>
      </c>
      <c r="F660" s="26" t="s">
        <v>1558</v>
      </c>
      <c r="G660" s="26" t="s">
        <v>124</v>
      </c>
      <c r="H660" s="26" t="s">
        <v>114</v>
      </c>
      <c r="I660" s="29">
        <v>43034</v>
      </c>
      <c r="J660" s="26" t="s">
        <v>1553</v>
      </c>
      <c r="K660" s="26" t="s">
        <v>1559</v>
      </c>
      <c r="L660" s="26" t="s">
        <v>1553</v>
      </c>
      <c r="M660" s="26" t="s">
        <v>1559</v>
      </c>
      <c r="N660" s="27">
        <v>2.37</v>
      </c>
      <c r="O660" s="26" t="s">
        <v>1553</v>
      </c>
      <c r="P660" s="26" t="s">
        <v>1559</v>
      </c>
      <c r="Q660" s="27">
        <v>1.84</v>
      </c>
      <c r="R660" s="171" t="str">
        <f t="shared" si="124"/>
        <v>A</v>
      </c>
      <c r="S660" s="174">
        <f t="shared" si="125"/>
        <v>1</v>
      </c>
      <c r="T660" s="174">
        <f t="shared" si="126"/>
        <v>1</v>
      </c>
      <c r="U660" s="174">
        <f t="shared" si="127"/>
        <v>0</v>
      </c>
      <c r="V660" s="178" t="str">
        <f t="shared" si="128"/>
        <v>Jeotgalicoccus psychrophilus</v>
      </c>
      <c r="W660" s="178" t="str">
        <f t="shared" si="129"/>
        <v>Jeotgalicoccus psychrophilus</v>
      </c>
      <c r="X660" s="174">
        <f t="shared" si="130"/>
        <v>0</v>
      </c>
      <c r="Y660" s="174">
        <f t="shared" si="131"/>
        <v>0</v>
      </c>
      <c r="Z660" s="174">
        <f t="shared" si="132"/>
        <v>0</v>
      </c>
      <c r="AA660" s="174">
        <f t="shared" si="133"/>
        <v>0</v>
      </c>
    </row>
    <row r="661" spans="4:27" ht="15" customHeight="1" x14ac:dyDescent="0.25">
      <c r="D661" s="176">
        <v>1</v>
      </c>
      <c r="E661" s="169">
        <f t="shared" si="123"/>
        <v>1</v>
      </c>
      <c r="F661" s="26" t="s">
        <v>1560</v>
      </c>
      <c r="G661" s="26" t="s">
        <v>527</v>
      </c>
      <c r="H661" s="26" t="s">
        <v>110</v>
      </c>
      <c r="I661" s="29">
        <v>41347</v>
      </c>
      <c r="J661" s="26" t="s">
        <v>1557</v>
      </c>
      <c r="K661" s="26" t="s">
        <v>1561</v>
      </c>
      <c r="L661" s="26" t="s">
        <v>1557</v>
      </c>
      <c r="M661" s="26" t="s">
        <v>1561</v>
      </c>
      <c r="N661" s="27">
        <v>2.08</v>
      </c>
      <c r="O661" s="26" t="s">
        <v>1557</v>
      </c>
      <c r="P661" s="26" t="s">
        <v>1561</v>
      </c>
      <c r="Q661" s="27">
        <v>1.75</v>
      </c>
      <c r="R661" s="171" t="str">
        <f t="shared" si="124"/>
        <v>A</v>
      </c>
      <c r="S661" s="174">
        <f t="shared" si="125"/>
        <v>1</v>
      </c>
      <c r="T661" s="174">
        <f t="shared" si="126"/>
        <v>1</v>
      </c>
      <c r="U661" s="174">
        <f t="shared" si="127"/>
        <v>0</v>
      </c>
      <c r="V661" s="178" t="str">
        <f t="shared" si="128"/>
        <v>Macrococcus caseolyticus</v>
      </c>
      <c r="W661" s="178" t="str">
        <f t="shared" si="129"/>
        <v>Macrococcus caseolyticus</v>
      </c>
      <c r="X661" s="174">
        <f t="shared" si="130"/>
        <v>0</v>
      </c>
      <c r="Y661" s="174">
        <f t="shared" si="131"/>
        <v>0</v>
      </c>
      <c r="Z661" s="174">
        <f t="shared" si="132"/>
        <v>0</v>
      </c>
      <c r="AA661" s="174">
        <f t="shared" si="133"/>
        <v>0</v>
      </c>
    </row>
    <row r="662" spans="4:27" ht="15" customHeight="1" x14ac:dyDescent="0.25">
      <c r="D662" s="176">
        <v>1</v>
      </c>
      <c r="E662" s="169">
        <f t="shared" si="123"/>
        <v>1</v>
      </c>
      <c r="F662" s="26" t="s">
        <v>1562</v>
      </c>
      <c r="G662" s="26" t="s">
        <v>527</v>
      </c>
      <c r="H662" s="26" t="s">
        <v>110</v>
      </c>
      <c r="I662" s="29">
        <v>41346</v>
      </c>
      <c r="J662" s="26" t="s">
        <v>1557</v>
      </c>
      <c r="K662" s="26" t="s">
        <v>1561</v>
      </c>
      <c r="L662" s="26" t="s">
        <v>1557</v>
      </c>
      <c r="M662" s="26" t="s">
        <v>1561</v>
      </c>
      <c r="N662" s="27">
        <v>2.19</v>
      </c>
      <c r="O662" s="26" t="s">
        <v>1557</v>
      </c>
      <c r="P662" s="26" t="s">
        <v>1561</v>
      </c>
      <c r="Q662" s="27">
        <v>1.87</v>
      </c>
      <c r="R662" s="171" t="str">
        <f t="shared" si="124"/>
        <v>A</v>
      </c>
      <c r="S662" s="174">
        <f t="shared" si="125"/>
        <v>1</v>
      </c>
      <c r="T662" s="174">
        <f t="shared" si="126"/>
        <v>1</v>
      </c>
      <c r="U662" s="174">
        <f t="shared" si="127"/>
        <v>0</v>
      </c>
      <c r="V662" s="178" t="str">
        <f t="shared" si="128"/>
        <v>Macrococcus caseolyticus</v>
      </c>
      <c r="W662" s="178" t="str">
        <f t="shared" si="129"/>
        <v>Macrococcus caseolyticus</v>
      </c>
      <c r="X662" s="174">
        <f t="shared" si="130"/>
        <v>0</v>
      </c>
      <c r="Y662" s="174">
        <f t="shared" si="131"/>
        <v>0</v>
      </c>
      <c r="Z662" s="174">
        <f t="shared" si="132"/>
        <v>0</v>
      </c>
      <c r="AA662" s="174">
        <f t="shared" si="133"/>
        <v>0</v>
      </c>
    </row>
    <row r="663" spans="4:27" ht="15" customHeight="1" x14ac:dyDescent="0.25">
      <c r="D663" s="176">
        <v>1</v>
      </c>
      <c r="E663" s="169">
        <f t="shared" si="123"/>
        <v>1</v>
      </c>
      <c r="F663" s="26" t="s">
        <v>1563</v>
      </c>
      <c r="G663" s="26" t="s">
        <v>527</v>
      </c>
      <c r="H663" s="26" t="s">
        <v>110</v>
      </c>
      <c r="I663" s="29">
        <v>41347</v>
      </c>
      <c r="J663" s="26" t="s">
        <v>1557</v>
      </c>
      <c r="K663" s="26" t="s">
        <v>1561</v>
      </c>
      <c r="L663" s="26" t="s">
        <v>1557</v>
      </c>
      <c r="M663" s="26" t="s">
        <v>1561</v>
      </c>
      <c r="N663" s="27">
        <v>2.41</v>
      </c>
      <c r="O663" s="26" t="s">
        <v>1557</v>
      </c>
      <c r="P663" s="26" t="s">
        <v>1561</v>
      </c>
      <c r="Q663" s="27">
        <v>1.87</v>
      </c>
      <c r="R663" s="171" t="str">
        <f t="shared" si="124"/>
        <v>A</v>
      </c>
      <c r="S663" s="174">
        <f t="shared" si="125"/>
        <v>1</v>
      </c>
      <c r="T663" s="174">
        <f t="shared" si="126"/>
        <v>1</v>
      </c>
      <c r="U663" s="174">
        <f t="shared" si="127"/>
        <v>0</v>
      </c>
      <c r="V663" s="178" t="str">
        <f t="shared" si="128"/>
        <v>Macrococcus caseolyticus</v>
      </c>
      <c r="W663" s="178" t="str">
        <f t="shared" si="129"/>
        <v>Macrococcus caseolyticus</v>
      </c>
      <c r="X663" s="174">
        <f t="shared" si="130"/>
        <v>0</v>
      </c>
      <c r="Y663" s="174">
        <f t="shared" si="131"/>
        <v>0</v>
      </c>
      <c r="Z663" s="174">
        <f t="shared" si="132"/>
        <v>0</v>
      </c>
      <c r="AA663" s="174">
        <f t="shared" si="133"/>
        <v>0</v>
      </c>
    </row>
    <row r="664" spans="4:27" ht="15" customHeight="1" x14ac:dyDescent="0.25">
      <c r="D664" s="176">
        <v>1</v>
      </c>
      <c r="E664" s="169">
        <f t="shared" si="123"/>
        <v>1</v>
      </c>
      <c r="F664" s="26" t="s">
        <v>1564</v>
      </c>
      <c r="G664" s="26" t="s">
        <v>527</v>
      </c>
      <c r="H664" s="26" t="s">
        <v>110</v>
      </c>
      <c r="I664" s="29">
        <v>41346</v>
      </c>
      <c r="J664" s="26" t="s">
        <v>1557</v>
      </c>
      <c r="K664" s="26" t="s">
        <v>1561</v>
      </c>
      <c r="L664" s="26" t="s">
        <v>1557</v>
      </c>
      <c r="M664" s="26" t="s">
        <v>1561</v>
      </c>
      <c r="N664" s="27">
        <v>2.19</v>
      </c>
      <c r="O664" s="26" t="s">
        <v>1557</v>
      </c>
      <c r="P664" s="26" t="s">
        <v>1561</v>
      </c>
      <c r="Q664" s="27">
        <v>1.76</v>
      </c>
      <c r="R664" s="171" t="str">
        <f t="shared" si="124"/>
        <v>A</v>
      </c>
      <c r="S664" s="174">
        <f t="shared" si="125"/>
        <v>1</v>
      </c>
      <c r="T664" s="174">
        <f t="shared" si="126"/>
        <v>1</v>
      </c>
      <c r="U664" s="174">
        <f t="shared" si="127"/>
        <v>0</v>
      </c>
      <c r="V664" s="178" t="str">
        <f t="shared" si="128"/>
        <v>Macrococcus caseolyticus</v>
      </c>
      <c r="W664" s="178" t="str">
        <f t="shared" si="129"/>
        <v>Macrococcus caseolyticus</v>
      </c>
      <c r="X664" s="174">
        <f t="shared" si="130"/>
        <v>0</v>
      </c>
      <c r="Y664" s="174">
        <f t="shared" si="131"/>
        <v>0</v>
      </c>
      <c r="Z664" s="174">
        <f t="shared" si="132"/>
        <v>0</v>
      </c>
      <c r="AA664" s="174">
        <f t="shared" si="133"/>
        <v>0</v>
      </c>
    </row>
    <row r="665" spans="4:27" ht="15" customHeight="1" x14ac:dyDescent="0.25">
      <c r="D665" s="176">
        <v>1</v>
      </c>
      <c r="E665" s="169">
        <f t="shared" si="123"/>
        <v>1</v>
      </c>
      <c r="F665" s="26" t="s">
        <v>1565</v>
      </c>
      <c r="G665" s="26" t="s">
        <v>527</v>
      </c>
      <c r="H665" s="26" t="s">
        <v>110</v>
      </c>
      <c r="I665" s="29">
        <v>41347</v>
      </c>
      <c r="J665" s="26" t="s">
        <v>1557</v>
      </c>
      <c r="K665" s="26" t="s">
        <v>1561</v>
      </c>
      <c r="L665" s="26" t="s">
        <v>1557</v>
      </c>
      <c r="M665" s="26" t="s">
        <v>1561</v>
      </c>
      <c r="N665" s="27">
        <v>2.35</v>
      </c>
      <c r="O665" s="26" t="s">
        <v>1557</v>
      </c>
      <c r="P665" s="26" t="s">
        <v>1561</v>
      </c>
      <c r="Q665" s="27">
        <v>1.67</v>
      </c>
      <c r="R665" s="171" t="str">
        <f t="shared" si="124"/>
        <v>A</v>
      </c>
      <c r="S665" s="174">
        <f t="shared" si="125"/>
        <v>1</v>
      </c>
      <c r="T665" s="174">
        <f t="shared" si="126"/>
        <v>1</v>
      </c>
      <c r="U665" s="174">
        <f t="shared" si="127"/>
        <v>0</v>
      </c>
      <c r="V665" s="178" t="str">
        <f t="shared" si="128"/>
        <v>Macrococcus caseolyticus</v>
      </c>
      <c r="W665" s="178" t="str">
        <f t="shared" si="129"/>
        <v>Macrococcus caseolyticus</v>
      </c>
      <c r="X665" s="174">
        <f t="shared" si="130"/>
        <v>0</v>
      </c>
      <c r="Y665" s="174">
        <f t="shared" si="131"/>
        <v>0</v>
      </c>
      <c r="Z665" s="174">
        <f t="shared" si="132"/>
        <v>0</v>
      </c>
      <c r="AA665" s="174">
        <f t="shared" si="133"/>
        <v>0</v>
      </c>
    </row>
    <row r="666" spans="4:27" ht="15" customHeight="1" x14ac:dyDescent="0.25">
      <c r="D666" s="176">
        <v>1</v>
      </c>
      <c r="E666" s="169">
        <f t="shared" si="123"/>
        <v>1</v>
      </c>
      <c r="F666" s="26" t="s">
        <v>1566</v>
      </c>
      <c r="G666" s="26" t="s">
        <v>124</v>
      </c>
      <c r="H666" s="26" t="s">
        <v>110</v>
      </c>
      <c r="I666" s="29">
        <v>41347</v>
      </c>
      <c r="J666" s="26" t="s">
        <v>1557</v>
      </c>
      <c r="K666" s="26" t="s">
        <v>1561</v>
      </c>
      <c r="L666" s="26" t="s">
        <v>1557</v>
      </c>
      <c r="M666" s="26" t="s">
        <v>1561</v>
      </c>
      <c r="N666" s="27">
        <v>2.42</v>
      </c>
      <c r="O666" s="26" t="s">
        <v>1557</v>
      </c>
      <c r="P666" s="26" t="s">
        <v>1561</v>
      </c>
      <c r="Q666" s="27">
        <v>1.81</v>
      </c>
      <c r="R666" s="171" t="str">
        <f t="shared" si="124"/>
        <v>A</v>
      </c>
      <c r="S666" s="174">
        <f t="shared" si="125"/>
        <v>1</v>
      </c>
      <c r="T666" s="174">
        <f t="shared" si="126"/>
        <v>1</v>
      </c>
      <c r="U666" s="174">
        <f t="shared" si="127"/>
        <v>0</v>
      </c>
      <c r="V666" s="178" t="str">
        <f t="shared" si="128"/>
        <v>Macrococcus caseolyticus</v>
      </c>
      <c r="W666" s="178" t="str">
        <f t="shared" si="129"/>
        <v>Macrococcus caseolyticus</v>
      </c>
      <c r="X666" s="174">
        <f t="shared" si="130"/>
        <v>0</v>
      </c>
      <c r="Y666" s="174">
        <f t="shared" si="131"/>
        <v>0</v>
      </c>
      <c r="Z666" s="174">
        <f t="shared" si="132"/>
        <v>0</v>
      </c>
      <c r="AA666" s="174">
        <f t="shared" si="133"/>
        <v>0</v>
      </c>
    </row>
    <row r="667" spans="4:27" ht="15" customHeight="1" x14ac:dyDescent="0.25">
      <c r="D667" s="176">
        <v>1</v>
      </c>
      <c r="E667" s="169">
        <f t="shared" si="123"/>
        <v>1</v>
      </c>
      <c r="F667" s="26" t="s">
        <v>1567</v>
      </c>
      <c r="G667" s="26" t="s">
        <v>527</v>
      </c>
      <c r="H667" s="26" t="s">
        <v>110</v>
      </c>
      <c r="I667" s="29">
        <v>41346</v>
      </c>
      <c r="J667" s="26" t="s">
        <v>1557</v>
      </c>
      <c r="K667" s="26" t="s">
        <v>1561</v>
      </c>
      <c r="L667" s="26" t="s">
        <v>1557</v>
      </c>
      <c r="M667" s="26" t="s">
        <v>1561</v>
      </c>
      <c r="N667" s="27">
        <v>2.25</v>
      </c>
      <c r="O667" s="26" t="s">
        <v>1557</v>
      </c>
      <c r="P667" s="26" t="s">
        <v>1561</v>
      </c>
      <c r="Q667" s="27">
        <v>1.89</v>
      </c>
      <c r="R667" s="171" t="str">
        <f t="shared" si="124"/>
        <v>A</v>
      </c>
      <c r="S667" s="174">
        <f t="shared" si="125"/>
        <v>1</v>
      </c>
      <c r="T667" s="174">
        <f t="shared" si="126"/>
        <v>1</v>
      </c>
      <c r="U667" s="174">
        <f t="shared" si="127"/>
        <v>0</v>
      </c>
      <c r="V667" s="178" t="str">
        <f t="shared" si="128"/>
        <v>Macrococcus caseolyticus</v>
      </c>
      <c r="W667" s="178" t="str">
        <f t="shared" si="129"/>
        <v>Macrococcus caseolyticus</v>
      </c>
      <c r="X667" s="174">
        <f t="shared" si="130"/>
        <v>0</v>
      </c>
      <c r="Y667" s="174">
        <f t="shared" si="131"/>
        <v>0</v>
      </c>
      <c r="Z667" s="174">
        <f t="shared" si="132"/>
        <v>0</v>
      </c>
      <c r="AA667" s="174">
        <f t="shared" si="133"/>
        <v>0</v>
      </c>
    </row>
    <row r="668" spans="4:27" ht="15" customHeight="1" x14ac:dyDescent="0.25">
      <c r="D668" s="176">
        <v>1</v>
      </c>
      <c r="E668" s="169">
        <f t="shared" si="123"/>
        <v>1</v>
      </c>
      <c r="F668" s="26" t="s">
        <v>1568</v>
      </c>
      <c r="G668" s="26" t="s">
        <v>527</v>
      </c>
      <c r="H668" s="26" t="s">
        <v>110</v>
      </c>
      <c r="I668" s="29">
        <v>41346</v>
      </c>
      <c r="J668" s="26" t="s">
        <v>1557</v>
      </c>
      <c r="K668" s="26" t="s">
        <v>1561</v>
      </c>
      <c r="L668" s="26" t="s">
        <v>1557</v>
      </c>
      <c r="M668" s="26" t="s">
        <v>1561</v>
      </c>
      <c r="N668" s="27">
        <v>2.0299999999999998</v>
      </c>
      <c r="O668" s="26" t="s">
        <v>1557</v>
      </c>
      <c r="P668" s="26" t="s">
        <v>1561</v>
      </c>
      <c r="Q668" s="27">
        <v>1.58</v>
      </c>
      <c r="R668" s="171" t="str">
        <f t="shared" si="124"/>
        <v>A</v>
      </c>
      <c r="S668" s="174">
        <f t="shared" si="125"/>
        <v>1</v>
      </c>
      <c r="T668" s="174">
        <f t="shared" si="126"/>
        <v>1</v>
      </c>
      <c r="U668" s="174">
        <f t="shared" si="127"/>
        <v>0</v>
      </c>
      <c r="V668" s="178" t="str">
        <f t="shared" si="128"/>
        <v>Macrococcus caseolyticus</v>
      </c>
      <c r="W668" s="178" t="str">
        <f t="shared" si="129"/>
        <v>Macrococcus caseolyticus</v>
      </c>
      <c r="X668" s="174">
        <f t="shared" si="130"/>
        <v>0</v>
      </c>
      <c r="Y668" s="174">
        <f t="shared" si="131"/>
        <v>0</v>
      </c>
      <c r="Z668" s="174">
        <f t="shared" si="132"/>
        <v>0</v>
      </c>
      <c r="AA668" s="174">
        <f t="shared" si="133"/>
        <v>0</v>
      </c>
    </row>
    <row r="669" spans="4:27" ht="15" customHeight="1" x14ac:dyDescent="0.25">
      <c r="D669" s="176">
        <v>1</v>
      </c>
      <c r="E669" s="169">
        <f t="shared" si="123"/>
        <v>1</v>
      </c>
      <c r="F669" s="26" t="s">
        <v>1569</v>
      </c>
      <c r="G669" s="26" t="s">
        <v>527</v>
      </c>
      <c r="H669" s="26" t="s">
        <v>110</v>
      </c>
      <c r="I669" s="29">
        <v>41346</v>
      </c>
      <c r="J669" s="26" t="s">
        <v>1557</v>
      </c>
      <c r="K669" s="26" t="s">
        <v>1561</v>
      </c>
      <c r="L669" s="26" t="s">
        <v>1557</v>
      </c>
      <c r="M669" s="26" t="s">
        <v>1561</v>
      </c>
      <c r="N669" s="27">
        <v>2.25</v>
      </c>
      <c r="O669" s="26" t="s">
        <v>1557</v>
      </c>
      <c r="P669" s="26" t="s">
        <v>1561</v>
      </c>
      <c r="Q669" s="27">
        <v>1.59</v>
      </c>
      <c r="R669" s="171" t="str">
        <f t="shared" si="124"/>
        <v>A</v>
      </c>
      <c r="S669" s="174">
        <f t="shared" si="125"/>
        <v>1</v>
      </c>
      <c r="T669" s="174">
        <f t="shared" si="126"/>
        <v>1</v>
      </c>
      <c r="U669" s="174">
        <f t="shared" si="127"/>
        <v>0</v>
      </c>
      <c r="V669" s="178" t="str">
        <f t="shared" si="128"/>
        <v>Macrococcus caseolyticus</v>
      </c>
      <c r="W669" s="178" t="str">
        <f t="shared" si="129"/>
        <v>Macrococcus caseolyticus</v>
      </c>
      <c r="X669" s="174">
        <f t="shared" si="130"/>
        <v>0</v>
      </c>
      <c r="Y669" s="174">
        <f t="shared" si="131"/>
        <v>0</v>
      </c>
      <c r="Z669" s="174">
        <f t="shared" si="132"/>
        <v>0</v>
      </c>
      <c r="AA669" s="174">
        <f t="shared" si="133"/>
        <v>0</v>
      </c>
    </row>
    <row r="670" spans="4:27" ht="15" customHeight="1" x14ac:dyDescent="0.25">
      <c r="D670" s="176">
        <v>1</v>
      </c>
      <c r="E670" s="169">
        <f t="shared" si="123"/>
        <v>1</v>
      </c>
      <c r="F670" s="26" t="s">
        <v>1570</v>
      </c>
      <c r="G670" s="26" t="s">
        <v>527</v>
      </c>
      <c r="H670" s="26" t="s">
        <v>110</v>
      </c>
      <c r="I670" s="29">
        <v>41346</v>
      </c>
      <c r="J670" s="26" t="s">
        <v>1557</v>
      </c>
      <c r="K670" s="26" t="s">
        <v>1561</v>
      </c>
      <c r="L670" s="26" t="s">
        <v>1557</v>
      </c>
      <c r="M670" s="26" t="s">
        <v>1561</v>
      </c>
      <c r="N670" s="27">
        <v>2.33</v>
      </c>
      <c r="O670" s="26" t="s">
        <v>1557</v>
      </c>
      <c r="P670" s="26" t="s">
        <v>1561</v>
      </c>
      <c r="Q670" s="27">
        <v>1.93</v>
      </c>
      <c r="R670" s="171" t="str">
        <f t="shared" si="124"/>
        <v>A</v>
      </c>
      <c r="S670" s="174">
        <f t="shared" si="125"/>
        <v>1</v>
      </c>
      <c r="T670" s="174">
        <f t="shared" si="126"/>
        <v>1</v>
      </c>
      <c r="U670" s="174">
        <f t="shared" si="127"/>
        <v>0</v>
      </c>
      <c r="V670" s="178" t="str">
        <f t="shared" si="128"/>
        <v>Macrococcus caseolyticus</v>
      </c>
      <c r="W670" s="178" t="str">
        <f t="shared" si="129"/>
        <v>Macrococcus caseolyticus</v>
      </c>
      <c r="X670" s="174">
        <f t="shared" si="130"/>
        <v>0</v>
      </c>
      <c r="Y670" s="174">
        <f t="shared" si="131"/>
        <v>0</v>
      </c>
      <c r="Z670" s="174">
        <f t="shared" si="132"/>
        <v>0</v>
      </c>
      <c r="AA670" s="174">
        <f t="shared" si="133"/>
        <v>0</v>
      </c>
    </row>
    <row r="671" spans="4:27" ht="15" customHeight="1" x14ac:dyDescent="0.25">
      <c r="D671" s="176">
        <v>1</v>
      </c>
      <c r="E671" s="169">
        <f t="shared" si="123"/>
        <v>1</v>
      </c>
      <c r="F671" s="26" t="s">
        <v>1571</v>
      </c>
      <c r="G671" s="26" t="s">
        <v>133</v>
      </c>
      <c r="H671" s="26" t="s">
        <v>1572</v>
      </c>
      <c r="I671" s="29">
        <v>43537</v>
      </c>
      <c r="J671" s="26" t="s">
        <v>1557</v>
      </c>
      <c r="K671" s="26" t="s">
        <v>1573</v>
      </c>
      <c r="L671" s="26" t="s">
        <v>1557</v>
      </c>
      <c r="M671" s="26" t="s">
        <v>1573</v>
      </c>
      <c r="N671" s="27">
        <v>2.59</v>
      </c>
      <c r="O671" s="26" t="s">
        <v>512</v>
      </c>
      <c r="P671" s="26" t="s">
        <v>1574</v>
      </c>
      <c r="Q671" s="27">
        <v>1.4</v>
      </c>
      <c r="R671" s="171" t="str">
        <f t="shared" si="124"/>
        <v>A</v>
      </c>
      <c r="S671" s="174">
        <f t="shared" si="125"/>
        <v>1</v>
      </c>
      <c r="T671" s="174">
        <f t="shared" si="126"/>
        <v>1</v>
      </c>
      <c r="U671" s="174">
        <f t="shared" si="127"/>
        <v>0</v>
      </c>
      <c r="V671" s="178" t="str">
        <f t="shared" si="128"/>
        <v>Macrococcus carouselicus</v>
      </c>
      <c r="W671" s="178" t="str">
        <f t="shared" si="129"/>
        <v>Staphylococcus simulans</v>
      </c>
      <c r="X671" s="174">
        <f t="shared" si="130"/>
        <v>0</v>
      </c>
      <c r="Y671" s="174">
        <f t="shared" si="131"/>
        <v>0</v>
      </c>
      <c r="Z671" s="174">
        <f t="shared" si="132"/>
        <v>0</v>
      </c>
      <c r="AA671" s="174">
        <f t="shared" si="133"/>
        <v>0</v>
      </c>
    </row>
    <row r="672" spans="4:27" ht="15" customHeight="1" x14ac:dyDescent="0.25">
      <c r="D672" s="176">
        <v>1</v>
      </c>
      <c r="E672" s="169">
        <f t="shared" si="123"/>
        <v>0</v>
      </c>
      <c r="F672" s="26" t="s">
        <v>1575</v>
      </c>
      <c r="G672" s="26" t="s">
        <v>527</v>
      </c>
      <c r="H672" s="26" t="s">
        <v>110</v>
      </c>
      <c r="I672" s="29">
        <v>41443</v>
      </c>
      <c r="J672" s="26" t="s">
        <v>1576</v>
      </c>
      <c r="K672" s="26" t="s">
        <v>1577</v>
      </c>
      <c r="L672" s="26" t="s">
        <v>1576</v>
      </c>
      <c r="M672" s="26" t="s">
        <v>1577</v>
      </c>
      <c r="N672" s="27">
        <v>2.4</v>
      </c>
      <c r="O672" s="26" t="s">
        <v>512</v>
      </c>
      <c r="P672" s="26" t="s">
        <v>1577</v>
      </c>
      <c r="Q672" s="27">
        <v>1.8</v>
      </c>
      <c r="R672" s="171" t="str">
        <f t="shared" si="124"/>
        <v>C</v>
      </c>
      <c r="S672" s="174">
        <f t="shared" si="125"/>
        <v>0</v>
      </c>
      <c r="T672" s="174">
        <f t="shared" si="126"/>
        <v>0</v>
      </c>
      <c r="U672" s="174">
        <f t="shared" si="127"/>
        <v>1</v>
      </c>
      <c r="V672" s="178" t="str">
        <f t="shared" si="128"/>
        <v>Mammaliicoccus lentus</v>
      </c>
      <c r="W672" s="178" t="str">
        <f t="shared" si="129"/>
        <v>Staphylococcus lentus</v>
      </c>
      <c r="X672" s="174">
        <f t="shared" si="130"/>
        <v>0</v>
      </c>
      <c r="Y672" s="174">
        <f t="shared" si="131"/>
        <v>0</v>
      </c>
      <c r="Z672" s="174">
        <f t="shared" si="132"/>
        <v>0</v>
      </c>
      <c r="AA672" s="174">
        <f t="shared" si="133"/>
        <v>0</v>
      </c>
    </row>
    <row r="673" spans="4:27" ht="15" customHeight="1" x14ac:dyDescent="0.25">
      <c r="D673" s="176">
        <v>1</v>
      </c>
      <c r="E673" s="169">
        <f t="shared" si="123"/>
        <v>0</v>
      </c>
      <c r="F673" s="26">
        <v>4363</v>
      </c>
      <c r="G673" s="26" t="s">
        <v>532</v>
      </c>
      <c r="H673" s="26" t="s">
        <v>110</v>
      </c>
      <c r="I673" s="29">
        <v>41394</v>
      </c>
      <c r="J673" s="26" t="s">
        <v>1576</v>
      </c>
      <c r="K673" s="26" t="s">
        <v>1578</v>
      </c>
      <c r="L673" s="26" t="s">
        <v>1576</v>
      </c>
      <c r="M673" s="26" t="s">
        <v>1578</v>
      </c>
      <c r="N673" s="27">
        <v>1.89</v>
      </c>
      <c r="O673" s="26" t="s">
        <v>512</v>
      </c>
      <c r="P673" s="26" t="s">
        <v>1578</v>
      </c>
      <c r="Q673" s="27">
        <v>1.72</v>
      </c>
      <c r="R673" s="171" t="str">
        <f t="shared" si="124"/>
        <v>C</v>
      </c>
      <c r="S673" s="174">
        <f t="shared" si="125"/>
        <v>0</v>
      </c>
      <c r="T673" s="174">
        <f t="shared" si="126"/>
        <v>0</v>
      </c>
      <c r="U673" s="174">
        <f t="shared" si="127"/>
        <v>1</v>
      </c>
      <c r="V673" s="178" t="str">
        <f t="shared" si="128"/>
        <v>Mammaliicoccus sciuri</v>
      </c>
      <c r="W673" s="178" t="str">
        <f t="shared" si="129"/>
        <v>Staphylococcus sciuri</v>
      </c>
      <c r="X673" s="174">
        <f t="shared" si="130"/>
        <v>0</v>
      </c>
      <c r="Y673" s="174">
        <f t="shared" si="131"/>
        <v>0</v>
      </c>
      <c r="Z673" s="174">
        <f t="shared" si="132"/>
        <v>0</v>
      </c>
      <c r="AA673" s="174">
        <f t="shared" si="133"/>
        <v>0</v>
      </c>
    </row>
    <row r="674" spans="4:27" ht="15" customHeight="1" x14ac:dyDescent="0.25">
      <c r="D674" s="176">
        <v>1</v>
      </c>
      <c r="E674" s="169">
        <f t="shared" si="123"/>
        <v>0</v>
      </c>
      <c r="F674" s="26" t="s">
        <v>1579</v>
      </c>
      <c r="G674" s="26" t="s">
        <v>532</v>
      </c>
      <c r="H674" s="26" t="s">
        <v>110</v>
      </c>
      <c r="I674" s="29">
        <v>41394</v>
      </c>
      <c r="J674" s="26" t="s">
        <v>1576</v>
      </c>
      <c r="K674" s="26" t="s">
        <v>1578</v>
      </c>
      <c r="L674" s="26" t="s">
        <v>512</v>
      </c>
      <c r="M674" s="26" t="s">
        <v>1578</v>
      </c>
      <c r="N674" s="27">
        <v>1.97</v>
      </c>
      <c r="O674" s="26" t="s">
        <v>512</v>
      </c>
      <c r="P674" s="26" t="s">
        <v>1578</v>
      </c>
      <c r="Q674" s="27">
        <v>1.84</v>
      </c>
      <c r="R674" s="171" t="str">
        <f t="shared" si="124"/>
        <v>B</v>
      </c>
      <c r="S674" s="174">
        <f t="shared" si="125"/>
        <v>0</v>
      </c>
      <c r="T674" s="174">
        <f t="shared" si="126"/>
        <v>0</v>
      </c>
      <c r="U674" s="174">
        <f t="shared" si="127"/>
        <v>1</v>
      </c>
      <c r="V674" s="178" t="str">
        <f t="shared" si="128"/>
        <v>Staphylococcus sciuri</v>
      </c>
      <c r="W674" s="178" t="str">
        <f t="shared" si="129"/>
        <v>Staphylococcus sciuri</v>
      </c>
      <c r="X674" s="174">
        <f t="shared" si="130"/>
        <v>0</v>
      </c>
      <c r="Y674" s="174">
        <f t="shared" si="131"/>
        <v>0</v>
      </c>
      <c r="Z674" s="174">
        <f t="shared" si="132"/>
        <v>0</v>
      </c>
      <c r="AA674" s="174">
        <f t="shared" si="133"/>
        <v>0</v>
      </c>
    </row>
    <row r="675" spans="4:27" ht="15" customHeight="1" x14ac:dyDescent="0.25">
      <c r="D675" s="176">
        <v>1</v>
      </c>
      <c r="E675" s="169">
        <f t="shared" si="123"/>
        <v>0</v>
      </c>
      <c r="F675" s="26" t="s">
        <v>1580</v>
      </c>
      <c r="G675" s="26" t="s">
        <v>532</v>
      </c>
      <c r="H675" s="26" t="s">
        <v>110</v>
      </c>
      <c r="I675" s="29">
        <v>41394</v>
      </c>
      <c r="J675" s="26" t="s">
        <v>1576</v>
      </c>
      <c r="K675" s="26" t="s">
        <v>1578</v>
      </c>
      <c r="L675" s="26" t="s">
        <v>512</v>
      </c>
      <c r="M675" s="26" t="s">
        <v>1578</v>
      </c>
      <c r="N675" s="27">
        <v>1.89</v>
      </c>
      <c r="O675" s="26" t="s">
        <v>512</v>
      </c>
      <c r="P675" s="26" t="s">
        <v>1578</v>
      </c>
      <c r="Q675" s="27">
        <v>1.72</v>
      </c>
      <c r="R675" s="171" t="str">
        <f t="shared" si="124"/>
        <v>B</v>
      </c>
      <c r="S675" s="174">
        <f t="shared" si="125"/>
        <v>0</v>
      </c>
      <c r="T675" s="174">
        <f t="shared" si="126"/>
        <v>0</v>
      </c>
      <c r="U675" s="174">
        <f t="shared" si="127"/>
        <v>1</v>
      </c>
      <c r="V675" s="178" t="str">
        <f t="shared" si="128"/>
        <v>Staphylococcus sciuri</v>
      </c>
      <c r="W675" s="178" t="str">
        <f t="shared" si="129"/>
        <v>Staphylococcus sciuri</v>
      </c>
      <c r="X675" s="174">
        <f t="shared" si="130"/>
        <v>0</v>
      </c>
      <c r="Y675" s="174">
        <f t="shared" si="131"/>
        <v>0</v>
      </c>
      <c r="Z675" s="174">
        <f t="shared" si="132"/>
        <v>0</v>
      </c>
      <c r="AA675" s="174">
        <f t="shared" si="133"/>
        <v>0</v>
      </c>
    </row>
    <row r="676" spans="4:27" ht="15" customHeight="1" x14ac:dyDescent="0.25">
      <c r="D676" s="176">
        <v>1</v>
      </c>
      <c r="E676" s="169">
        <f t="shared" si="123"/>
        <v>0</v>
      </c>
      <c r="F676" s="26" t="s">
        <v>1581</v>
      </c>
      <c r="G676" s="26" t="s">
        <v>527</v>
      </c>
      <c r="H676" s="26" t="s">
        <v>110</v>
      </c>
      <c r="I676" s="29">
        <v>41213</v>
      </c>
      <c r="J676" s="26" t="s">
        <v>1576</v>
      </c>
      <c r="K676" s="26" t="s">
        <v>1578</v>
      </c>
      <c r="L676" s="26" t="s">
        <v>512</v>
      </c>
      <c r="M676" s="26" t="s">
        <v>1578</v>
      </c>
      <c r="N676" s="27">
        <v>2.02</v>
      </c>
      <c r="O676" s="26" t="s">
        <v>512</v>
      </c>
      <c r="P676" s="26" t="s">
        <v>1578</v>
      </c>
      <c r="Q676" s="27">
        <v>1.84</v>
      </c>
      <c r="R676" s="171" t="str">
        <f t="shared" si="124"/>
        <v>A</v>
      </c>
      <c r="S676" s="174">
        <f t="shared" si="125"/>
        <v>0</v>
      </c>
      <c r="T676" s="174">
        <f t="shared" si="126"/>
        <v>0</v>
      </c>
      <c r="U676" s="174">
        <f t="shared" si="127"/>
        <v>1</v>
      </c>
      <c r="V676" s="178" t="str">
        <f t="shared" si="128"/>
        <v>Staphylococcus sciuri</v>
      </c>
      <c r="W676" s="178" t="str">
        <f t="shared" si="129"/>
        <v>Staphylococcus sciuri</v>
      </c>
      <c r="X676" s="174">
        <f t="shared" si="130"/>
        <v>0</v>
      </c>
      <c r="Y676" s="174">
        <f t="shared" si="131"/>
        <v>0</v>
      </c>
      <c r="Z676" s="174">
        <f t="shared" si="132"/>
        <v>0</v>
      </c>
      <c r="AA676" s="174">
        <f t="shared" si="133"/>
        <v>0</v>
      </c>
    </row>
    <row r="677" spans="4:27" ht="15" customHeight="1" x14ac:dyDescent="0.25">
      <c r="D677" s="176">
        <v>1</v>
      </c>
      <c r="E677" s="169">
        <f t="shared" si="123"/>
        <v>0</v>
      </c>
      <c r="F677" s="26" t="s">
        <v>1582</v>
      </c>
      <c r="G677" s="26" t="s">
        <v>124</v>
      </c>
      <c r="H677" s="26" t="s">
        <v>114</v>
      </c>
      <c r="I677" s="29">
        <v>43082</v>
      </c>
      <c r="J677" s="26" t="s">
        <v>1576</v>
      </c>
      <c r="K677" s="26" t="s">
        <v>1578</v>
      </c>
      <c r="L677" s="26" t="s">
        <v>1576</v>
      </c>
      <c r="M677" s="26" t="s">
        <v>1578</v>
      </c>
      <c r="N677" s="27">
        <v>2.76</v>
      </c>
      <c r="O677" s="26" t="s">
        <v>512</v>
      </c>
      <c r="P677" s="26" t="s">
        <v>1578</v>
      </c>
      <c r="Q677" s="27">
        <v>2.37</v>
      </c>
      <c r="R677" s="171" t="str">
        <f t="shared" si="124"/>
        <v>C</v>
      </c>
      <c r="S677" s="174">
        <f t="shared" si="125"/>
        <v>0</v>
      </c>
      <c r="T677" s="174">
        <f t="shared" si="126"/>
        <v>0</v>
      </c>
      <c r="U677" s="174">
        <f t="shared" si="127"/>
        <v>1</v>
      </c>
      <c r="V677" s="178" t="str">
        <f t="shared" si="128"/>
        <v>Mammaliicoccus sciuri</v>
      </c>
      <c r="W677" s="178" t="str">
        <f t="shared" si="129"/>
        <v>Staphylococcus sciuri</v>
      </c>
      <c r="X677" s="174">
        <f t="shared" si="130"/>
        <v>0</v>
      </c>
      <c r="Y677" s="174">
        <f t="shared" si="131"/>
        <v>0</v>
      </c>
      <c r="Z677" s="174">
        <f t="shared" si="132"/>
        <v>0</v>
      </c>
      <c r="AA677" s="174">
        <f t="shared" si="133"/>
        <v>0</v>
      </c>
    </row>
    <row r="678" spans="4:27" ht="15" customHeight="1" x14ac:dyDescent="0.25">
      <c r="D678" s="176">
        <v>1</v>
      </c>
      <c r="E678" s="169">
        <f t="shared" si="123"/>
        <v>0</v>
      </c>
      <c r="F678" s="26" t="s">
        <v>1583</v>
      </c>
      <c r="G678" s="26" t="s">
        <v>527</v>
      </c>
      <c r="H678" s="26" t="s">
        <v>110</v>
      </c>
      <c r="I678" s="29">
        <v>41213</v>
      </c>
      <c r="J678" s="26" t="s">
        <v>1576</v>
      </c>
      <c r="K678" s="26" t="s">
        <v>1578</v>
      </c>
      <c r="L678" s="26" t="s">
        <v>512</v>
      </c>
      <c r="M678" s="26" t="s">
        <v>1578</v>
      </c>
      <c r="N678" s="27">
        <v>1.99</v>
      </c>
      <c r="O678" s="26" t="s">
        <v>512</v>
      </c>
      <c r="P678" s="26" t="s">
        <v>1578</v>
      </c>
      <c r="Q678" s="27">
        <v>1.68</v>
      </c>
      <c r="R678" s="171" t="str">
        <f t="shared" si="124"/>
        <v>B</v>
      </c>
      <c r="S678" s="174">
        <f t="shared" si="125"/>
        <v>0</v>
      </c>
      <c r="T678" s="174">
        <f t="shared" si="126"/>
        <v>0</v>
      </c>
      <c r="U678" s="174">
        <f t="shared" si="127"/>
        <v>1</v>
      </c>
      <c r="V678" s="178" t="str">
        <f t="shared" si="128"/>
        <v>Staphylococcus sciuri</v>
      </c>
      <c r="W678" s="178" t="str">
        <f t="shared" si="129"/>
        <v>Staphylococcus sciuri</v>
      </c>
      <c r="X678" s="174">
        <f t="shared" si="130"/>
        <v>0</v>
      </c>
      <c r="Y678" s="174">
        <f t="shared" si="131"/>
        <v>0</v>
      </c>
      <c r="Z678" s="174">
        <f t="shared" si="132"/>
        <v>0</v>
      </c>
      <c r="AA678" s="174">
        <f t="shared" si="133"/>
        <v>0</v>
      </c>
    </row>
    <row r="679" spans="4:27" ht="15" customHeight="1" x14ac:dyDescent="0.25">
      <c r="D679" s="176">
        <v>1</v>
      </c>
      <c r="E679" s="169">
        <f t="shared" si="123"/>
        <v>1</v>
      </c>
      <c r="F679" s="26" t="s">
        <v>1584</v>
      </c>
      <c r="G679" s="26" t="s">
        <v>527</v>
      </c>
      <c r="H679" s="26" t="s">
        <v>110</v>
      </c>
      <c r="I679" s="29">
        <v>42339</v>
      </c>
      <c r="J679" s="26" t="s">
        <v>1576</v>
      </c>
      <c r="K679" s="26" t="s">
        <v>1585</v>
      </c>
      <c r="L679" s="26" t="s">
        <v>1576</v>
      </c>
      <c r="M679" s="26" t="s">
        <v>1585</v>
      </c>
      <c r="N679" s="27">
        <v>2.2599999999999998</v>
      </c>
      <c r="O679" s="26" t="s">
        <v>1576</v>
      </c>
      <c r="P679" s="26" t="s">
        <v>1585</v>
      </c>
      <c r="Q679" s="27">
        <v>1.77</v>
      </c>
      <c r="R679" s="171" t="str">
        <f t="shared" si="124"/>
        <v>A</v>
      </c>
      <c r="S679" s="174">
        <f t="shared" si="125"/>
        <v>1</v>
      </c>
      <c r="T679" s="174">
        <f t="shared" si="126"/>
        <v>1</v>
      </c>
      <c r="U679" s="174">
        <f t="shared" si="127"/>
        <v>0</v>
      </c>
      <c r="V679" s="178" t="str">
        <f t="shared" si="128"/>
        <v>Mammaliicoccus vitulinus</v>
      </c>
      <c r="W679" s="178" t="str">
        <f t="shared" si="129"/>
        <v>Mammaliicoccus vitulinus</v>
      </c>
      <c r="X679" s="174">
        <f t="shared" si="130"/>
        <v>0</v>
      </c>
      <c r="Y679" s="174">
        <f t="shared" si="131"/>
        <v>0</v>
      </c>
      <c r="Z679" s="174">
        <f t="shared" si="132"/>
        <v>0</v>
      </c>
      <c r="AA679" s="174">
        <f t="shared" si="133"/>
        <v>0</v>
      </c>
    </row>
    <row r="680" spans="4:27" ht="15" customHeight="1" x14ac:dyDescent="0.25">
      <c r="D680" s="176">
        <v>1</v>
      </c>
      <c r="E680" s="169">
        <f t="shared" si="123"/>
        <v>0</v>
      </c>
      <c r="F680" s="26" t="s">
        <v>1586</v>
      </c>
      <c r="G680" s="26" t="s">
        <v>527</v>
      </c>
      <c r="H680" s="26" t="s">
        <v>162</v>
      </c>
      <c r="I680" s="29">
        <v>42466</v>
      </c>
      <c r="J680" s="26" t="s">
        <v>1576</v>
      </c>
      <c r="K680" s="26" t="s">
        <v>1585</v>
      </c>
      <c r="L680" s="26" t="s">
        <v>1576</v>
      </c>
      <c r="M680" s="26" t="s">
        <v>1585</v>
      </c>
      <c r="N680" s="27">
        <v>2.31</v>
      </c>
      <c r="O680" s="26" t="s">
        <v>512</v>
      </c>
      <c r="P680" s="26" t="s">
        <v>1585</v>
      </c>
      <c r="Q680" s="27">
        <v>1.87</v>
      </c>
      <c r="R680" s="171" t="str">
        <f t="shared" si="124"/>
        <v>C</v>
      </c>
      <c r="S680" s="174">
        <f t="shared" si="125"/>
        <v>0</v>
      </c>
      <c r="T680" s="174">
        <f t="shared" si="126"/>
        <v>0</v>
      </c>
      <c r="U680" s="174">
        <f t="shared" si="127"/>
        <v>1</v>
      </c>
      <c r="V680" s="178" t="str">
        <f t="shared" si="128"/>
        <v>Mammaliicoccus vitulinus</v>
      </c>
      <c r="W680" s="178" t="str">
        <f t="shared" si="129"/>
        <v>Staphylococcus vitulinus</v>
      </c>
      <c r="X680" s="174">
        <f t="shared" si="130"/>
        <v>0</v>
      </c>
      <c r="Y680" s="174">
        <f t="shared" si="131"/>
        <v>0</v>
      </c>
      <c r="Z680" s="174">
        <f t="shared" si="132"/>
        <v>0</v>
      </c>
      <c r="AA680" s="174">
        <f t="shared" si="133"/>
        <v>0</v>
      </c>
    </row>
    <row r="681" spans="4:27" ht="15" customHeight="1" x14ac:dyDescent="0.25">
      <c r="D681" s="176">
        <v>1</v>
      </c>
      <c r="E681" s="169">
        <f t="shared" si="123"/>
        <v>1</v>
      </c>
      <c r="F681" s="26" t="s">
        <v>1587</v>
      </c>
      <c r="G681" s="26" t="s">
        <v>527</v>
      </c>
      <c r="H681" s="26" t="s">
        <v>162</v>
      </c>
      <c r="I681" s="29">
        <v>41796</v>
      </c>
      <c r="J681" s="26" t="s">
        <v>1576</v>
      </c>
      <c r="K681" s="26" t="s">
        <v>1585</v>
      </c>
      <c r="L681" s="26" t="s">
        <v>1576</v>
      </c>
      <c r="M681" s="26" t="s">
        <v>1585</v>
      </c>
      <c r="N681" s="27">
        <v>2.23</v>
      </c>
      <c r="O681" s="26" t="s">
        <v>1576</v>
      </c>
      <c r="P681" s="26" t="s">
        <v>1585</v>
      </c>
      <c r="Q681" s="27">
        <v>2.23</v>
      </c>
      <c r="R681" s="171" t="str">
        <f t="shared" si="124"/>
        <v>A</v>
      </c>
      <c r="S681" s="174">
        <f t="shared" si="125"/>
        <v>1</v>
      </c>
      <c r="T681" s="174">
        <f t="shared" si="126"/>
        <v>1</v>
      </c>
      <c r="U681" s="174">
        <f t="shared" si="127"/>
        <v>0</v>
      </c>
      <c r="V681" s="178" t="str">
        <f t="shared" si="128"/>
        <v>Mammaliicoccus vitulinus</v>
      </c>
      <c r="W681" s="178" t="str">
        <f t="shared" si="129"/>
        <v>Mammaliicoccus vitulinus</v>
      </c>
      <c r="X681" s="174">
        <f t="shared" si="130"/>
        <v>0</v>
      </c>
      <c r="Y681" s="174">
        <f t="shared" si="131"/>
        <v>0</v>
      </c>
      <c r="Z681" s="174">
        <f t="shared" si="132"/>
        <v>0</v>
      </c>
      <c r="AA681" s="174">
        <f t="shared" si="133"/>
        <v>0</v>
      </c>
    </row>
    <row r="682" spans="4:27" ht="15" customHeight="1" x14ac:dyDescent="0.25">
      <c r="D682" s="176">
        <v>0</v>
      </c>
      <c r="E682" s="169">
        <f t="shared" si="123"/>
        <v>0</v>
      </c>
      <c r="F682" s="26" t="s">
        <v>1588</v>
      </c>
      <c r="G682" s="26" t="s">
        <v>1589</v>
      </c>
      <c r="H682" s="26" t="s">
        <v>110</v>
      </c>
      <c r="I682" s="29">
        <v>43202</v>
      </c>
      <c r="J682" s="26" t="s">
        <v>512</v>
      </c>
      <c r="K682" s="26" t="s">
        <v>1590</v>
      </c>
      <c r="L682" s="26" t="s">
        <v>512</v>
      </c>
      <c r="M682" s="26" t="s">
        <v>1590</v>
      </c>
      <c r="N682" s="27">
        <v>2.39</v>
      </c>
      <c r="O682" s="26" t="s">
        <v>512</v>
      </c>
      <c r="P682" s="26" t="s">
        <v>1590</v>
      </c>
      <c r="Q682" s="27">
        <v>2.38</v>
      </c>
      <c r="R682" s="171" t="str">
        <f t="shared" si="124"/>
        <v>A</v>
      </c>
      <c r="S682" s="174">
        <f t="shared" si="125"/>
        <v>1</v>
      </c>
      <c r="T682" s="174">
        <f t="shared" si="126"/>
        <v>1</v>
      </c>
      <c r="U682" s="174">
        <f t="shared" si="127"/>
        <v>0</v>
      </c>
      <c r="V682" s="178" t="str">
        <f t="shared" si="128"/>
        <v>Staphylococcus argenteus</v>
      </c>
      <c r="W682" s="178" t="str">
        <f t="shared" si="129"/>
        <v>Staphylococcus argenteus</v>
      </c>
      <c r="X682" s="174">
        <f t="shared" si="130"/>
        <v>0</v>
      </c>
      <c r="Y682" s="174">
        <f t="shared" si="131"/>
        <v>0</v>
      </c>
      <c r="Z682" s="174">
        <f t="shared" si="132"/>
        <v>0</v>
      </c>
      <c r="AA682" s="174">
        <f t="shared" si="133"/>
        <v>0</v>
      </c>
    </row>
    <row r="683" spans="4:27" ht="15" customHeight="1" x14ac:dyDescent="0.25">
      <c r="D683" s="176">
        <v>1</v>
      </c>
      <c r="E683" s="169">
        <f t="shared" si="123"/>
        <v>1</v>
      </c>
      <c r="F683" s="26" t="s">
        <v>1591</v>
      </c>
      <c r="G683" s="26" t="s">
        <v>519</v>
      </c>
      <c r="H683" s="26" t="s">
        <v>110</v>
      </c>
      <c r="I683" s="29">
        <v>42115</v>
      </c>
      <c r="J683" s="26" t="s">
        <v>512</v>
      </c>
      <c r="K683" s="26" t="s">
        <v>1590</v>
      </c>
      <c r="L683" s="26" t="s">
        <v>512</v>
      </c>
      <c r="M683" s="26" t="s">
        <v>1590</v>
      </c>
      <c r="N683" s="27">
        <v>2.37</v>
      </c>
      <c r="O683" s="26" t="s">
        <v>512</v>
      </c>
      <c r="P683" s="26" t="s">
        <v>1590</v>
      </c>
      <c r="Q683" s="27">
        <v>2.2799999999999998</v>
      </c>
      <c r="R683" s="171" t="str">
        <f t="shared" si="124"/>
        <v>A</v>
      </c>
      <c r="S683" s="174">
        <f t="shared" si="125"/>
        <v>1</v>
      </c>
      <c r="T683" s="174">
        <f t="shared" si="126"/>
        <v>1</v>
      </c>
      <c r="U683" s="174">
        <f t="shared" si="127"/>
        <v>0</v>
      </c>
      <c r="V683" s="178" t="str">
        <f t="shared" si="128"/>
        <v>Staphylococcus argenteus</v>
      </c>
      <c r="W683" s="178" t="str">
        <f t="shared" si="129"/>
        <v>Staphylococcus argenteus</v>
      </c>
      <c r="X683" s="174">
        <f t="shared" si="130"/>
        <v>0</v>
      </c>
      <c r="Y683" s="174">
        <f t="shared" si="131"/>
        <v>0</v>
      </c>
      <c r="Z683" s="174">
        <f t="shared" si="132"/>
        <v>0</v>
      </c>
      <c r="AA683" s="174">
        <f t="shared" si="133"/>
        <v>0</v>
      </c>
    </row>
    <row r="684" spans="4:27" ht="15" customHeight="1" x14ac:dyDescent="0.25">
      <c r="D684" s="176">
        <v>1</v>
      </c>
      <c r="E684" s="169">
        <f t="shared" si="123"/>
        <v>1</v>
      </c>
      <c r="F684" s="26" t="s">
        <v>1592</v>
      </c>
      <c r="G684" s="26" t="s">
        <v>124</v>
      </c>
      <c r="H684" s="26" t="s">
        <v>112</v>
      </c>
      <c r="I684" s="29">
        <v>42732</v>
      </c>
      <c r="J684" s="26" t="s">
        <v>512</v>
      </c>
      <c r="K684" s="26" t="s">
        <v>1593</v>
      </c>
      <c r="L684" s="26" t="s">
        <v>512</v>
      </c>
      <c r="M684" s="26" t="s">
        <v>1593</v>
      </c>
      <c r="N684" s="27">
        <v>2.0099999999999998</v>
      </c>
      <c r="O684" s="26" t="s">
        <v>512</v>
      </c>
      <c r="P684" s="26" t="s">
        <v>1593</v>
      </c>
      <c r="Q684" s="27">
        <v>1.72</v>
      </c>
      <c r="R684" s="171" t="str">
        <f t="shared" si="124"/>
        <v>A</v>
      </c>
      <c r="S684" s="174">
        <f t="shared" si="125"/>
        <v>1</v>
      </c>
      <c r="T684" s="174">
        <f t="shared" si="126"/>
        <v>1</v>
      </c>
      <c r="U684" s="174">
        <f t="shared" si="127"/>
        <v>0</v>
      </c>
      <c r="V684" s="178" t="str">
        <f t="shared" si="128"/>
        <v>Staphylococcus arlettae</v>
      </c>
      <c r="W684" s="178" t="str">
        <f t="shared" si="129"/>
        <v>Staphylococcus arlettae</v>
      </c>
      <c r="X684" s="174">
        <f t="shared" si="130"/>
        <v>0</v>
      </c>
      <c r="Y684" s="174">
        <f t="shared" si="131"/>
        <v>0</v>
      </c>
      <c r="Z684" s="174">
        <f t="shared" si="132"/>
        <v>0</v>
      </c>
      <c r="AA684" s="174">
        <f t="shared" si="133"/>
        <v>0</v>
      </c>
    </row>
    <row r="685" spans="4:27" ht="15" customHeight="1" x14ac:dyDescent="0.25">
      <c r="D685" s="176">
        <v>1</v>
      </c>
      <c r="E685" s="169">
        <f t="shared" si="123"/>
        <v>1</v>
      </c>
      <c r="F685" s="26" t="s">
        <v>1594</v>
      </c>
      <c r="G685" s="26" t="s">
        <v>791</v>
      </c>
      <c r="H685" s="26" t="s">
        <v>110</v>
      </c>
      <c r="I685" s="29">
        <v>42613</v>
      </c>
      <c r="J685" s="26" t="s">
        <v>512</v>
      </c>
      <c r="K685" s="26" t="s">
        <v>1593</v>
      </c>
      <c r="L685" s="26" t="s">
        <v>512</v>
      </c>
      <c r="M685" s="26" t="s">
        <v>1593</v>
      </c>
      <c r="N685" s="27">
        <v>2.02</v>
      </c>
      <c r="O685" s="26" t="s">
        <v>512</v>
      </c>
      <c r="P685" s="26" t="s">
        <v>1593</v>
      </c>
      <c r="Q685" s="27">
        <v>1.71</v>
      </c>
      <c r="R685" s="171" t="str">
        <f t="shared" si="124"/>
        <v>A</v>
      </c>
      <c r="S685" s="174">
        <f t="shared" si="125"/>
        <v>1</v>
      </c>
      <c r="T685" s="174">
        <f t="shared" si="126"/>
        <v>1</v>
      </c>
      <c r="U685" s="174">
        <f t="shared" si="127"/>
        <v>0</v>
      </c>
      <c r="V685" s="178" t="str">
        <f t="shared" si="128"/>
        <v>Staphylococcus arlettae</v>
      </c>
      <c r="W685" s="178" t="str">
        <f t="shared" si="129"/>
        <v>Staphylococcus arlettae</v>
      </c>
      <c r="X685" s="174">
        <f t="shared" si="130"/>
        <v>0</v>
      </c>
      <c r="Y685" s="174">
        <f t="shared" si="131"/>
        <v>0</v>
      </c>
      <c r="Z685" s="174">
        <f t="shared" si="132"/>
        <v>0</v>
      </c>
      <c r="AA685" s="174">
        <f t="shared" si="133"/>
        <v>0</v>
      </c>
    </row>
    <row r="686" spans="4:27" ht="15" customHeight="1" x14ac:dyDescent="0.25">
      <c r="D686" s="176">
        <v>1</v>
      </c>
      <c r="E686" s="169">
        <f t="shared" si="123"/>
        <v>1</v>
      </c>
      <c r="F686" s="26" t="s">
        <v>1595</v>
      </c>
      <c r="G686" s="26" t="s">
        <v>1596</v>
      </c>
      <c r="H686" s="26" t="s">
        <v>110</v>
      </c>
      <c r="I686" s="29">
        <v>41353</v>
      </c>
      <c r="J686" s="26" t="s">
        <v>512</v>
      </c>
      <c r="K686" s="26" t="s">
        <v>1593</v>
      </c>
      <c r="L686" s="26" t="s">
        <v>512</v>
      </c>
      <c r="M686" s="26" t="s">
        <v>1593</v>
      </c>
      <c r="N686" s="27">
        <v>2.4300000000000002</v>
      </c>
      <c r="O686" s="26" t="s">
        <v>512</v>
      </c>
      <c r="P686" s="26" t="s">
        <v>1597</v>
      </c>
      <c r="Q686" s="27">
        <v>1.48</v>
      </c>
      <c r="R686" s="171" t="str">
        <f t="shared" si="124"/>
        <v>A</v>
      </c>
      <c r="S686" s="174">
        <f t="shared" si="125"/>
        <v>1</v>
      </c>
      <c r="T686" s="174">
        <f t="shared" si="126"/>
        <v>1</v>
      </c>
      <c r="U686" s="174">
        <f t="shared" si="127"/>
        <v>0</v>
      </c>
      <c r="V686" s="178" t="str">
        <f t="shared" si="128"/>
        <v>Staphylococcus arlettae</v>
      </c>
      <c r="W686" s="178" t="str">
        <f t="shared" si="129"/>
        <v>Staphylococcus saprophyticus</v>
      </c>
      <c r="X686" s="174">
        <f t="shared" si="130"/>
        <v>0</v>
      </c>
      <c r="Y686" s="174">
        <f t="shared" si="131"/>
        <v>0</v>
      </c>
      <c r="Z686" s="174">
        <f t="shared" si="132"/>
        <v>0</v>
      </c>
      <c r="AA686" s="174">
        <f t="shared" si="133"/>
        <v>0</v>
      </c>
    </row>
    <row r="687" spans="4:27" ht="15" customHeight="1" x14ac:dyDescent="0.25">
      <c r="D687" s="176">
        <v>1</v>
      </c>
      <c r="E687" s="169">
        <f t="shared" si="123"/>
        <v>1</v>
      </c>
      <c r="F687" s="26" t="s">
        <v>1598</v>
      </c>
      <c r="G687" s="26" t="s">
        <v>124</v>
      </c>
      <c r="H687" s="26" t="s">
        <v>110</v>
      </c>
      <c r="I687" s="29">
        <v>41318</v>
      </c>
      <c r="J687" s="26" t="s">
        <v>512</v>
      </c>
      <c r="K687" s="26" t="s">
        <v>1593</v>
      </c>
      <c r="L687" s="26" t="s">
        <v>512</v>
      </c>
      <c r="M687" s="26" t="s">
        <v>1593</v>
      </c>
      <c r="N687" s="27">
        <v>2.13</v>
      </c>
      <c r="O687" s="26" t="s">
        <v>512</v>
      </c>
      <c r="P687" s="26" t="s">
        <v>1593</v>
      </c>
      <c r="Q687" s="27">
        <v>1.63</v>
      </c>
      <c r="R687" s="171" t="str">
        <f t="shared" si="124"/>
        <v>A</v>
      </c>
      <c r="S687" s="174">
        <f t="shared" si="125"/>
        <v>1</v>
      </c>
      <c r="T687" s="174">
        <f t="shared" si="126"/>
        <v>1</v>
      </c>
      <c r="U687" s="174">
        <f t="shared" si="127"/>
        <v>0</v>
      </c>
      <c r="V687" s="178" t="str">
        <f t="shared" si="128"/>
        <v>Staphylococcus arlettae</v>
      </c>
      <c r="W687" s="178" t="str">
        <f t="shared" si="129"/>
        <v>Staphylococcus arlettae</v>
      </c>
      <c r="X687" s="174">
        <f t="shared" si="130"/>
        <v>0</v>
      </c>
      <c r="Y687" s="174">
        <f t="shared" si="131"/>
        <v>0</v>
      </c>
      <c r="Z687" s="174">
        <f t="shared" si="132"/>
        <v>0</v>
      </c>
      <c r="AA687" s="174">
        <f t="shared" si="133"/>
        <v>0</v>
      </c>
    </row>
    <row r="688" spans="4:27" ht="15" customHeight="1" x14ac:dyDescent="0.25">
      <c r="D688" s="176">
        <v>1</v>
      </c>
      <c r="E688" s="169">
        <f t="shared" si="123"/>
        <v>1</v>
      </c>
      <c r="F688" s="26" t="s">
        <v>1599</v>
      </c>
      <c r="G688" s="26" t="s">
        <v>519</v>
      </c>
      <c r="H688" s="26" t="s">
        <v>110</v>
      </c>
      <c r="I688" s="29" t="s">
        <v>1600</v>
      </c>
      <c r="J688" s="26" t="s">
        <v>512</v>
      </c>
      <c r="K688" s="26" t="s">
        <v>1593</v>
      </c>
      <c r="L688" s="26" t="s">
        <v>512</v>
      </c>
      <c r="M688" s="26" t="s">
        <v>1593</v>
      </c>
      <c r="N688" s="27">
        <v>2.21</v>
      </c>
      <c r="O688" s="26" t="s">
        <v>512</v>
      </c>
      <c r="P688" s="26" t="s">
        <v>1593</v>
      </c>
      <c r="Q688" s="27">
        <v>1.97</v>
      </c>
      <c r="R688" s="171" t="str">
        <f t="shared" si="124"/>
        <v>A</v>
      </c>
      <c r="S688" s="174">
        <f t="shared" si="125"/>
        <v>1</v>
      </c>
      <c r="T688" s="174">
        <f t="shared" si="126"/>
        <v>1</v>
      </c>
      <c r="U688" s="174">
        <f t="shared" si="127"/>
        <v>0</v>
      </c>
      <c r="V688" s="178" t="str">
        <f t="shared" si="128"/>
        <v>Staphylococcus arlettae</v>
      </c>
      <c r="W688" s="178" t="str">
        <f t="shared" si="129"/>
        <v>Staphylococcus arlettae</v>
      </c>
      <c r="X688" s="174">
        <f t="shared" si="130"/>
        <v>0</v>
      </c>
      <c r="Y688" s="174">
        <f t="shared" si="131"/>
        <v>0</v>
      </c>
      <c r="Z688" s="174">
        <f t="shared" si="132"/>
        <v>0</v>
      </c>
      <c r="AA688" s="174">
        <f t="shared" si="133"/>
        <v>0</v>
      </c>
    </row>
    <row r="689" spans="4:27" ht="15" customHeight="1" x14ac:dyDescent="0.25">
      <c r="D689" s="176">
        <v>1</v>
      </c>
      <c r="E689" s="169">
        <f t="shared" si="123"/>
        <v>1</v>
      </c>
      <c r="F689" s="26" t="s">
        <v>1601</v>
      </c>
      <c r="G689" s="26" t="s">
        <v>1602</v>
      </c>
      <c r="H689" s="26" t="s">
        <v>110</v>
      </c>
      <c r="I689" s="29">
        <v>41318</v>
      </c>
      <c r="J689" s="26" t="s">
        <v>512</v>
      </c>
      <c r="K689" s="26" t="s">
        <v>1593</v>
      </c>
      <c r="L689" s="26" t="s">
        <v>512</v>
      </c>
      <c r="M689" s="26" t="s">
        <v>1593</v>
      </c>
      <c r="N689" s="27">
        <v>2.16</v>
      </c>
      <c r="O689" s="26" t="s">
        <v>512</v>
      </c>
      <c r="P689" s="26" t="s">
        <v>1593</v>
      </c>
      <c r="Q689" s="27">
        <v>1.58</v>
      </c>
      <c r="R689" s="171" t="str">
        <f t="shared" si="124"/>
        <v>A</v>
      </c>
      <c r="S689" s="174">
        <f t="shared" si="125"/>
        <v>1</v>
      </c>
      <c r="T689" s="174">
        <f t="shared" si="126"/>
        <v>1</v>
      </c>
      <c r="U689" s="174">
        <f t="shared" si="127"/>
        <v>0</v>
      </c>
      <c r="V689" s="178" t="str">
        <f t="shared" si="128"/>
        <v>Staphylococcus arlettae</v>
      </c>
      <c r="W689" s="178" t="str">
        <f t="shared" si="129"/>
        <v>Staphylococcus arlettae</v>
      </c>
      <c r="X689" s="174">
        <f t="shared" si="130"/>
        <v>0</v>
      </c>
      <c r="Y689" s="174">
        <f t="shared" si="131"/>
        <v>0</v>
      </c>
      <c r="Z689" s="174">
        <f t="shared" si="132"/>
        <v>0</v>
      </c>
      <c r="AA689" s="174">
        <f t="shared" si="133"/>
        <v>0</v>
      </c>
    </row>
    <row r="690" spans="4:27" ht="15" customHeight="1" x14ac:dyDescent="0.25">
      <c r="D690" s="176">
        <v>1</v>
      </c>
      <c r="E690" s="169">
        <f t="shared" ref="E690:E753" si="134">D690*S690</f>
        <v>0</v>
      </c>
      <c r="F690" s="26" t="s">
        <v>1603</v>
      </c>
      <c r="G690" s="26" t="s">
        <v>124</v>
      </c>
      <c r="H690" s="26" t="s">
        <v>110</v>
      </c>
      <c r="I690" s="29" t="s">
        <v>523</v>
      </c>
      <c r="J690" s="26" t="s">
        <v>512</v>
      </c>
      <c r="K690" s="26" t="s">
        <v>1593</v>
      </c>
      <c r="L690" s="26" t="s">
        <v>512</v>
      </c>
      <c r="M690" s="26" t="s">
        <v>1593</v>
      </c>
      <c r="N690" s="27">
        <v>1.95</v>
      </c>
      <c r="O690" s="26" t="s">
        <v>512</v>
      </c>
      <c r="P690" s="26" t="s">
        <v>1593</v>
      </c>
      <c r="Q690" s="27">
        <v>1.7</v>
      </c>
      <c r="R690" s="171" t="str">
        <f t="shared" si="124"/>
        <v>B</v>
      </c>
      <c r="S690" s="174">
        <f t="shared" si="125"/>
        <v>0</v>
      </c>
      <c r="T690" s="174">
        <f t="shared" si="126"/>
        <v>0</v>
      </c>
      <c r="U690" s="174">
        <f t="shared" si="127"/>
        <v>1</v>
      </c>
      <c r="V690" s="178" t="str">
        <f t="shared" si="128"/>
        <v>Staphylococcus arlettae</v>
      </c>
      <c r="W690" s="178" t="str">
        <f t="shared" si="129"/>
        <v>Staphylococcus arlettae</v>
      </c>
      <c r="X690" s="174">
        <f t="shared" si="130"/>
        <v>0</v>
      </c>
      <c r="Y690" s="174">
        <f t="shared" si="131"/>
        <v>0</v>
      </c>
      <c r="Z690" s="174">
        <f t="shared" si="132"/>
        <v>0</v>
      </c>
      <c r="AA690" s="174">
        <f t="shared" si="133"/>
        <v>0</v>
      </c>
    </row>
    <row r="691" spans="4:27" ht="15" customHeight="1" x14ac:dyDescent="0.25">
      <c r="D691" s="176">
        <v>0</v>
      </c>
      <c r="E691" s="169">
        <f t="shared" si="134"/>
        <v>0</v>
      </c>
      <c r="F691" s="26" t="s">
        <v>1604</v>
      </c>
      <c r="G691" s="26" t="s">
        <v>1173</v>
      </c>
      <c r="H691" s="26" t="s">
        <v>1104</v>
      </c>
      <c r="I691" s="29">
        <v>40084</v>
      </c>
      <c r="J691" s="26" t="s">
        <v>512</v>
      </c>
      <c r="K691" s="26" t="s">
        <v>950</v>
      </c>
      <c r="L691" s="26" t="s">
        <v>512</v>
      </c>
      <c r="M691" s="26" t="s">
        <v>950</v>
      </c>
      <c r="N691" s="27">
        <v>2.39</v>
      </c>
      <c r="O691" s="26" t="s">
        <v>512</v>
      </c>
      <c r="P691" s="26" t="s">
        <v>950</v>
      </c>
      <c r="Q691" s="27">
        <v>2.35</v>
      </c>
      <c r="R691" s="171" t="str">
        <f t="shared" si="124"/>
        <v>A</v>
      </c>
      <c r="S691" s="174">
        <f t="shared" si="125"/>
        <v>1</v>
      </c>
      <c r="T691" s="174">
        <f t="shared" si="126"/>
        <v>1</v>
      </c>
      <c r="U691" s="174">
        <f t="shared" si="127"/>
        <v>0</v>
      </c>
      <c r="V691" s="178" t="str">
        <f t="shared" si="128"/>
        <v>Staphylococcus aureus</v>
      </c>
      <c r="W691" s="178" t="str">
        <f t="shared" si="129"/>
        <v>Staphylococcus aureus</v>
      </c>
      <c r="X691" s="174">
        <f t="shared" si="130"/>
        <v>0</v>
      </c>
      <c r="Y691" s="174">
        <f t="shared" si="131"/>
        <v>0</v>
      </c>
      <c r="Z691" s="174">
        <f t="shared" si="132"/>
        <v>0</v>
      </c>
      <c r="AA691" s="174">
        <f t="shared" si="133"/>
        <v>0</v>
      </c>
    </row>
    <row r="692" spans="4:27" ht="15" customHeight="1" x14ac:dyDescent="0.25">
      <c r="D692" s="176">
        <v>0</v>
      </c>
      <c r="E692" s="169">
        <f t="shared" si="134"/>
        <v>0</v>
      </c>
      <c r="F692" s="26" t="s">
        <v>1605</v>
      </c>
      <c r="G692" s="26" t="s">
        <v>187</v>
      </c>
      <c r="H692" s="26" t="s">
        <v>757</v>
      </c>
      <c r="I692" s="29">
        <v>40133</v>
      </c>
      <c r="J692" s="26" t="s">
        <v>512</v>
      </c>
      <c r="K692" s="26" t="s">
        <v>950</v>
      </c>
      <c r="L692" s="26" t="s">
        <v>512</v>
      </c>
      <c r="M692" s="26" t="s">
        <v>950</v>
      </c>
      <c r="N692" s="27">
        <v>2.33</v>
      </c>
      <c r="O692" s="26" t="s">
        <v>512</v>
      </c>
      <c r="P692" s="26" t="s">
        <v>950</v>
      </c>
      <c r="Q692" s="27">
        <v>2.2799999999999998</v>
      </c>
      <c r="R692" s="171" t="str">
        <f t="shared" si="124"/>
        <v>A</v>
      </c>
      <c r="S692" s="174">
        <f t="shared" si="125"/>
        <v>1</v>
      </c>
      <c r="T692" s="174">
        <f t="shared" si="126"/>
        <v>1</v>
      </c>
      <c r="U692" s="174">
        <f t="shared" si="127"/>
        <v>0</v>
      </c>
      <c r="V692" s="178" t="str">
        <f t="shared" si="128"/>
        <v>Staphylococcus aureus</v>
      </c>
      <c r="W692" s="178" t="str">
        <f t="shared" si="129"/>
        <v>Staphylococcus aureus</v>
      </c>
      <c r="X692" s="174">
        <f t="shared" si="130"/>
        <v>0</v>
      </c>
      <c r="Y692" s="174">
        <f t="shared" si="131"/>
        <v>0</v>
      </c>
      <c r="Z692" s="174">
        <f t="shared" si="132"/>
        <v>0</v>
      </c>
      <c r="AA692" s="174">
        <f t="shared" si="133"/>
        <v>0</v>
      </c>
    </row>
    <row r="693" spans="4:27" ht="15" customHeight="1" x14ac:dyDescent="0.25">
      <c r="D693" s="176">
        <v>0</v>
      </c>
      <c r="E693" s="169">
        <f t="shared" si="134"/>
        <v>0</v>
      </c>
      <c r="F693" s="26" t="s">
        <v>1606</v>
      </c>
      <c r="G693" s="26" t="s">
        <v>187</v>
      </c>
      <c r="H693" s="26" t="s">
        <v>757</v>
      </c>
      <c r="I693" s="29">
        <v>40133</v>
      </c>
      <c r="J693" s="26" t="s">
        <v>512</v>
      </c>
      <c r="K693" s="26" t="s">
        <v>950</v>
      </c>
      <c r="L693" s="26" t="s">
        <v>512</v>
      </c>
      <c r="M693" s="26" t="s">
        <v>950</v>
      </c>
      <c r="N693" s="27">
        <v>2.4</v>
      </c>
      <c r="O693" s="26" t="s">
        <v>512</v>
      </c>
      <c r="P693" s="26" t="s">
        <v>950</v>
      </c>
      <c r="Q693" s="27">
        <v>2.36</v>
      </c>
      <c r="R693" s="171" t="str">
        <f t="shared" si="124"/>
        <v>A</v>
      </c>
      <c r="S693" s="174">
        <f t="shared" si="125"/>
        <v>1</v>
      </c>
      <c r="T693" s="174">
        <f t="shared" si="126"/>
        <v>1</v>
      </c>
      <c r="U693" s="174">
        <f t="shared" si="127"/>
        <v>0</v>
      </c>
      <c r="V693" s="178" t="str">
        <f t="shared" si="128"/>
        <v>Staphylococcus aureus</v>
      </c>
      <c r="W693" s="178" t="str">
        <f t="shared" si="129"/>
        <v>Staphylococcus aureus</v>
      </c>
      <c r="X693" s="174">
        <f t="shared" si="130"/>
        <v>0</v>
      </c>
      <c r="Y693" s="174">
        <f t="shared" si="131"/>
        <v>0</v>
      </c>
      <c r="Z693" s="174">
        <f t="shared" si="132"/>
        <v>0</v>
      </c>
      <c r="AA693" s="174">
        <f t="shared" si="133"/>
        <v>0</v>
      </c>
    </row>
    <row r="694" spans="4:27" ht="15" customHeight="1" x14ac:dyDescent="0.25">
      <c r="D694" s="176">
        <v>0</v>
      </c>
      <c r="E694" s="169">
        <f t="shared" si="134"/>
        <v>0</v>
      </c>
      <c r="F694" s="26" t="s">
        <v>1607</v>
      </c>
      <c r="G694" s="26" t="s">
        <v>187</v>
      </c>
      <c r="H694" s="26" t="s">
        <v>757</v>
      </c>
      <c r="I694" s="29">
        <v>40133</v>
      </c>
      <c r="J694" s="26" t="s">
        <v>512</v>
      </c>
      <c r="K694" s="26" t="s">
        <v>950</v>
      </c>
      <c r="L694" s="26" t="s">
        <v>512</v>
      </c>
      <c r="M694" s="26" t="s">
        <v>950</v>
      </c>
      <c r="N694" s="27">
        <v>2.34</v>
      </c>
      <c r="O694" s="26" t="s">
        <v>512</v>
      </c>
      <c r="P694" s="26" t="s">
        <v>950</v>
      </c>
      <c r="Q694" s="27">
        <v>2.3199999999999998</v>
      </c>
      <c r="R694" s="171" t="str">
        <f t="shared" si="124"/>
        <v>A</v>
      </c>
      <c r="S694" s="174">
        <f t="shared" si="125"/>
        <v>1</v>
      </c>
      <c r="T694" s="174">
        <f t="shared" si="126"/>
        <v>1</v>
      </c>
      <c r="U694" s="174">
        <f t="shared" si="127"/>
        <v>0</v>
      </c>
      <c r="V694" s="178" t="str">
        <f t="shared" si="128"/>
        <v>Staphylococcus aureus</v>
      </c>
      <c r="W694" s="178" t="str">
        <f t="shared" si="129"/>
        <v>Staphylococcus aureus</v>
      </c>
      <c r="X694" s="174">
        <f t="shared" si="130"/>
        <v>0</v>
      </c>
      <c r="Y694" s="174">
        <f t="shared" si="131"/>
        <v>0</v>
      </c>
      <c r="Z694" s="174">
        <f t="shared" si="132"/>
        <v>0</v>
      </c>
      <c r="AA694" s="174">
        <f t="shared" si="133"/>
        <v>0</v>
      </c>
    </row>
    <row r="695" spans="4:27" ht="15" customHeight="1" x14ac:dyDescent="0.25">
      <c r="D695" s="176">
        <v>0</v>
      </c>
      <c r="E695" s="169">
        <f t="shared" si="134"/>
        <v>0</v>
      </c>
      <c r="F695" s="26" t="s">
        <v>1608</v>
      </c>
      <c r="G695" s="26" t="s">
        <v>187</v>
      </c>
      <c r="H695" s="26" t="s">
        <v>757</v>
      </c>
      <c r="I695" s="29">
        <v>40205</v>
      </c>
      <c r="J695" s="26" t="s">
        <v>512</v>
      </c>
      <c r="K695" s="26" t="s">
        <v>950</v>
      </c>
      <c r="L695" s="26" t="s">
        <v>512</v>
      </c>
      <c r="M695" s="26" t="s">
        <v>950</v>
      </c>
      <c r="N695" s="27">
        <v>2.31</v>
      </c>
      <c r="O695" s="26" t="s">
        <v>512</v>
      </c>
      <c r="P695" s="26" t="s">
        <v>950</v>
      </c>
      <c r="Q695" s="27">
        <v>2.29</v>
      </c>
      <c r="R695" s="171" t="str">
        <f t="shared" si="124"/>
        <v>A</v>
      </c>
      <c r="S695" s="174">
        <f t="shared" si="125"/>
        <v>1</v>
      </c>
      <c r="T695" s="174">
        <f t="shared" si="126"/>
        <v>1</v>
      </c>
      <c r="U695" s="174">
        <f t="shared" si="127"/>
        <v>0</v>
      </c>
      <c r="V695" s="178" t="str">
        <f t="shared" si="128"/>
        <v>Staphylococcus aureus</v>
      </c>
      <c r="W695" s="178" t="str">
        <f t="shared" si="129"/>
        <v>Staphylococcus aureus</v>
      </c>
      <c r="X695" s="174">
        <f t="shared" si="130"/>
        <v>0</v>
      </c>
      <c r="Y695" s="174">
        <f t="shared" si="131"/>
        <v>0</v>
      </c>
      <c r="Z695" s="174">
        <f t="shared" si="132"/>
        <v>0</v>
      </c>
      <c r="AA695" s="174">
        <f t="shared" si="133"/>
        <v>0</v>
      </c>
    </row>
    <row r="696" spans="4:27" ht="15" customHeight="1" x14ac:dyDescent="0.25">
      <c r="D696" s="176">
        <v>0</v>
      </c>
      <c r="E696" s="169">
        <f t="shared" si="134"/>
        <v>0</v>
      </c>
      <c r="F696" s="26" t="s">
        <v>1609</v>
      </c>
      <c r="G696" s="26" t="s">
        <v>187</v>
      </c>
      <c r="H696" s="26" t="s">
        <v>757</v>
      </c>
      <c r="I696" s="29">
        <v>40088</v>
      </c>
      <c r="J696" s="26" t="s">
        <v>512</v>
      </c>
      <c r="K696" s="26" t="s">
        <v>950</v>
      </c>
      <c r="L696" s="26" t="s">
        <v>512</v>
      </c>
      <c r="M696" s="26" t="s">
        <v>950</v>
      </c>
      <c r="N696" s="27">
        <v>2.35</v>
      </c>
      <c r="O696" s="26" t="s">
        <v>512</v>
      </c>
      <c r="P696" s="26" t="s">
        <v>950</v>
      </c>
      <c r="Q696" s="27">
        <v>2.27</v>
      </c>
      <c r="R696" s="171" t="str">
        <f t="shared" si="124"/>
        <v>A</v>
      </c>
      <c r="S696" s="174">
        <f t="shared" si="125"/>
        <v>1</v>
      </c>
      <c r="T696" s="174">
        <f t="shared" si="126"/>
        <v>1</v>
      </c>
      <c r="U696" s="174">
        <f t="shared" si="127"/>
        <v>0</v>
      </c>
      <c r="V696" s="178" t="str">
        <f t="shared" si="128"/>
        <v>Staphylococcus aureus</v>
      </c>
      <c r="W696" s="178" t="str">
        <f t="shared" si="129"/>
        <v>Staphylococcus aureus</v>
      </c>
      <c r="X696" s="174">
        <f t="shared" si="130"/>
        <v>0</v>
      </c>
      <c r="Y696" s="174">
        <f t="shared" si="131"/>
        <v>0</v>
      </c>
      <c r="Z696" s="174">
        <f t="shared" si="132"/>
        <v>0</v>
      </c>
      <c r="AA696" s="174">
        <f t="shared" si="133"/>
        <v>0</v>
      </c>
    </row>
    <row r="697" spans="4:27" ht="15" customHeight="1" x14ac:dyDescent="0.25">
      <c r="D697" s="176">
        <v>0</v>
      </c>
      <c r="E697" s="169">
        <f t="shared" si="134"/>
        <v>0</v>
      </c>
      <c r="F697" s="26" t="s">
        <v>1610</v>
      </c>
      <c r="G697" s="26" t="s">
        <v>187</v>
      </c>
      <c r="H697" s="26" t="s">
        <v>757</v>
      </c>
      <c r="I697" s="29">
        <v>40133</v>
      </c>
      <c r="J697" s="26" t="s">
        <v>512</v>
      </c>
      <c r="K697" s="26" t="s">
        <v>950</v>
      </c>
      <c r="L697" s="26" t="s">
        <v>512</v>
      </c>
      <c r="M697" s="26" t="s">
        <v>950</v>
      </c>
      <c r="N697" s="27">
        <v>2.39</v>
      </c>
      <c r="O697" s="26" t="s">
        <v>512</v>
      </c>
      <c r="P697" s="26" t="s">
        <v>950</v>
      </c>
      <c r="Q697" s="27">
        <v>2.33</v>
      </c>
      <c r="R697" s="171" t="str">
        <f t="shared" si="124"/>
        <v>A</v>
      </c>
      <c r="S697" s="174">
        <f t="shared" si="125"/>
        <v>1</v>
      </c>
      <c r="T697" s="174">
        <f t="shared" si="126"/>
        <v>1</v>
      </c>
      <c r="U697" s="174">
        <f t="shared" si="127"/>
        <v>0</v>
      </c>
      <c r="V697" s="178" t="str">
        <f t="shared" si="128"/>
        <v>Staphylococcus aureus</v>
      </c>
      <c r="W697" s="178" t="str">
        <f t="shared" si="129"/>
        <v>Staphylococcus aureus</v>
      </c>
      <c r="X697" s="174">
        <f t="shared" si="130"/>
        <v>0</v>
      </c>
      <c r="Y697" s="174">
        <f t="shared" si="131"/>
        <v>0</v>
      </c>
      <c r="Z697" s="174">
        <f t="shared" si="132"/>
        <v>0</v>
      </c>
      <c r="AA697" s="174">
        <f t="shared" si="133"/>
        <v>0</v>
      </c>
    </row>
    <row r="698" spans="4:27" ht="15" customHeight="1" x14ac:dyDescent="0.25">
      <c r="D698" s="176">
        <v>0</v>
      </c>
      <c r="E698" s="169">
        <f t="shared" si="134"/>
        <v>0</v>
      </c>
      <c r="F698" s="26" t="s">
        <v>1611</v>
      </c>
      <c r="G698" s="26" t="s">
        <v>187</v>
      </c>
      <c r="H698" s="26" t="s">
        <v>757</v>
      </c>
      <c r="I698" s="29">
        <v>40133</v>
      </c>
      <c r="J698" s="26" t="s">
        <v>512</v>
      </c>
      <c r="K698" s="26" t="s">
        <v>950</v>
      </c>
      <c r="L698" s="26" t="s">
        <v>512</v>
      </c>
      <c r="M698" s="26" t="s">
        <v>950</v>
      </c>
      <c r="N698" s="27">
        <v>2.37</v>
      </c>
      <c r="O698" s="26" t="s">
        <v>512</v>
      </c>
      <c r="P698" s="26" t="s">
        <v>950</v>
      </c>
      <c r="Q698" s="27">
        <v>2.34</v>
      </c>
      <c r="R698" s="171" t="str">
        <f t="shared" si="124"/>
        <v>A</v>
      </c>
      <c r="S698" s="174">
        <f t="shared" si="125"/>
        <v>1</v>
      </c>
      <c r="T698" s="174">
        <f t="shared" si="126"/>
        <v>1</v>
      </c>
      <c r="U698" s="174">
        <f t="shared" si="127"/>
        <v>0</v>
      </c>
      <c r="V698" s="178" t="str">
        <f t="shared" si="128"/>
        <v>Staphylococcus aureus</v>
      </c>
      <c r="W698" s="178" t="str">
        <f t="shared" si="129"/>
        <v>Staphylococcus aureus</v>
      </c>
      <c r="X698" s="174">
        <f t="shared" si="130"/>
        <v>0</v>
      </c>
      <c r="Y698" s="174">
        <f t="shared" si="131"/>
        <v>0</v>
      </c>
      <c r="Z698" s="174">
        <f t="shared" si="132"/>
        <v>0</v>
      </c>
      <c r="AA698" s="174">
        <f t="shared" si="133"/>
        <v>0</v>
      </c>
    </row>
    <row r="699" spans="4:27" ht="15" customHeight="1" x14ac:dyDescent="0.25">
      <c r="D699" s="176">
        <v>0</v>
      </c>
      <c r="E699" s="169">
        <f t="shared" si="134"/>
        <v>0</v>
      </c>
      <c r="F699" s="26" t="s">
        <v>1612</v>
      </c>
      <c r="G699" s="26" t="s">
        <v>187</v>
      </c>
      <c r="H699" s="26" t="s">
        <v>757</v>
      </c>
      <c r="I699" s="29">
        <v>40133</v>
      </c>
      <c r="J699" s="26" t="s">
        <v>512</v>
      </c>
      <c r="K699" s="26" t="s">
        <v>950</v>
      </c>
      <c r="L699" s="26" t="s">
        <v>512</v>
      </c>
      <c r="M699" s="26" t="s">
        <v>950</v>
      </c>
      <c r="N699" s="27">
        <v>2.4900000000000002</v>
      </c>
      <c r="O699" s="26" t="s">
        <v>512</v>
      </c>
      <c r="P699" s="26" t="s">
        <v>950</v>
      </c>
      <c r="Q699" s="27">
        <v>2.44</v>
      </c>
      <c r="R699" s="171" t="str">
        <f t="shared" si="124"/>
        <v>A</v>
      </c>
      <c r="S699" s="174">
        <f t="shared" si="125"/>
        <v>1</v>
      </c>
      <c r="T699" s="174">
        <f t="shared" si="126"/>
        <v>1</v>
      </c>
      <c r="U699" s="174">
        <f t="shared" si="127"/>
        <v>0</v>
      </c>
      <c r="V699" s="178" t="str">
        <f t="shared" si="128"/>
        <v>Staphylococcus aureus</v>
      </c>
      <c r="W699" s="178" t="str">
        <f t="shared" si="129"/>
        <v>Staphylococcus aureus</v>
      </c>
      <c r="X699" s="174">
        <f t="shared" si="130"/>
        <v>0</v>
      </c>
      <c r="Y699" s="174">
        <f t="shared" si="131"/>
        <v>0</v>
      </c>
      <c r="Z699" s="174">
        <f t="shared" si="132"/>
        <v>0</v>
      </c>
      <c r="AA699" s="174">
        <f t="shared" si="133"/>
        <v>0</v>
      </c>
    </row>
    <row r="700" spans="4:27" ht="15" customHeight="1" x14ac:dyDescent="0.25">
      <c r="D700" s="176">
        <v>0</v>
      </c>
      <c r="E700" s="169">
        <f t="shared" si="134"/>
        <v>0</v>
      </c>
      <c r="F700" s="26" t="s">
        <v>1613</v>
      </c>
      <c r="G700" s="26" t="s">
        <v>187</v>
      </c>
      <c r="H700" s="26" t="s">
        <v>757</v>
      </c>
      <c r="I700" s="29">
        <v>40133</v>
      </c>
      <c r="J700" s="26" t="s">
        <v>512</v>
      </c>
      <c r="K700" s="26" t="s">
        <v>950</v>
      </c>
      <c r="L700" s="26" t="s">
        <v>512</v>
      </c>
      <c r="M700" s="26" t="s">
        <v>950</v>
      </c>
      <c r="N700" s="27">
        <v>2.39</v>
      </c>
      <c r="O700" s="26" t="s">
        <v>512</v>
      </c>
      <c r="P700" s="26" t="s">
        <v>950</v>
      </c>
      <c r="Q700" s="27">
        <v>2.37</v>
      </c>
      <c r="R700" s="171" t="str">
        <f t="shared" si="124"/>
        <v>A</v>
      </c>
      <c r="S700" s="174">
        <f t="shared" si="125"/>
        <v>1</v>
      </c>
      <c r="T700" s="174">
        <f t="shared" si="126"/>
        <v>1</v>
      </c>
      <c r="U700" s="174">
        <f t="shared" si="127"/>
        <v>0</v>
      </c>
      <c r="V700" s="178" t="str">
        <f t="shared" si="128"/>
        <v>Staphylococcus aureus</v>
      </c>
      <c r="W700" s="178" t="str">
        <f t="shared" si="129"/>
        <v>Staphylococcus aureus</v>
      </c>
      <c r="X700" s="174">
        <f t="shared" si="130"/>
        <v>0</v>
      </c>
      <c r="Y700" s="174">
        <f t="shared" si="131"/>
        <v>0</v>
      </c>
      <c r="Z700" s="174">
        <f t="shared" si="132"/>
        <v>0</v>
      </c>
      <c r="AA700" s="174">
        <f t="shared" si="133"/>
        <v>0</v>
      </c>
    </row>
    <row r="701" spans="4:27" ht="15" customHeight="1" x14ac:dyDescent="0.25">
      <c r="D701" s="176">
        <v>0</v>
      </c>
      <c r="E701" s="169">
        <f t="shared" si="134"/>
        <v>0</v>
      </c>
      <c r="F701" s="26" t="s">
        <v>1614</v>
      </c>
      <c r="G701" s="26" t="s">
        <v>187</v>
      </c>
      <c r="H701" s="26" t="s">
        <v>757</v>
      </c>
      <c r="I701" s="29">
        <v>40119</v>
      </c>
      <c r="J701" s="26" t="s">
        <v>512</v>
      </c>
      <c r="K701" s="26" t="s">
        <v>950</v>
      </c>
      <c r="L701" s="26" t="s">
        <v>512</v>
      </c>
      <c r="M701" s="26" t="s">
        <v>950</v>
      </c>
      <c r="N701" s="27">
        <v>2.4300000000000002</v>
      </c>
      <c r="O701" s="26" t="s">
        <v>512</v>
      </c>
      <c r="P701" s="26" t="s">
        <v>950</v>
      </c>
      <c r="Q701" s="27">
        <v>2.41</v>
      </c>
      <c r="R701" s="171" t="str">
        <f t="shared" si="124"/>
        <v>A</v>
      </c>
      <c r="S701" s="174">
        <f t="shared" si="125"/>
        <v>1</v>
      </c>
      <c r="T701" s="174">
        <f t="shared" si="126"/>
        <v>1</v>
      </c>
      <c r="U701" s="174">
        <f t="shared" si="127"/>
        <v>0</v>
      </c>
      <c r="V701" s="178" t="str">
        <f t="shared" si="128"/>
        <v>Staphylococcus aureus</v>
      </c>
      <c r="W701" s="178" t="str">
        <f t="shared" si="129"/>
        <v>Staphylococcus aureus</v>
      </c>
      <c r="X701" s="174">
        <f t="shared" si="130"/>
        <v>0</v>
      </c>
      <c r="Y701" s="174">
        <f t="shared" si="131"/>
        <v>0</v>
      </c>
      <c r="Z701" s="174">
        <f t="shared" si="132"/>
        <v>0</v>
      </c>
      <c r="AA701" s="174">
        <f t="shared" si="133"/>
        <v>0</v>
      </c>
    </row>
    <row r="702" spans="4:27" ht="15" customHeight="1" x14ac:dyDescent="0.25">
      <c r="D702" s="176">
        <v>0</v>
      </c>
      <c r="E702" s="169">
        <f t="shared" si="134"/>
        <v>0</v>
      </c>
      <c r="F702" s="26" t="s">
        <v>1615</v>
      </c>
      <c r="G702" s="26" t="s">
        <v>1173</v>
      </c>
      <c r="H702" s="26" t="s">
        <v>1104</v>
      </c>
      <c r="I702" s="29">
        <v>40315</v>
      </c>
      <c r="J702" s="26" t="s">
        <v>512</v>
      </c>
      <c r="K702" s="26" t="s">
        <v>950</v>
      </c>
      <c r="L702" s="26" t="s">
        <v>512</v>
      </c>
      <c r="M702" s="26" t="s">
        <v>950</v>
      </c>
      <c r="N702" s="27">
        <v>2.38</v>
      </c>
      <c r="O702" s="26" t="s">
        <v>512</v>
      </c>
      <c r="P702" s="26" t="s">
        <v>950</v>
      </c>
      <c r="Q702" s="27">
        <v>2.37</v>
      </c>
      <c r="R702" s="171" t="str">
        <f t="shared" si="124"/>
        <v>A</v>
      </c>
      <c r="S702" s="174">
        <f t="shared" si="125"/>
        <v>1</v>
      </c>
      <c r="T702" s="174">
        <f t="shared" si="126"/>
        <v>1</v>
      </c>
      <c r="U702" s="174">
        <f t="shared" si="127"/>
        <v>0</v>
      </c>
      <c r="V702" s="178" t="str">
        <f t="shared" si="128"/>
        <v>Staphylococcus aureus</v>
      </c>
      <c r="W702" s="178" t="str">
        <f t="shared" si="129"/>
        <v>Staphylococcus aureus</v>
      </c>
      <c r="X702" s="174">
        <f t="shared" si="130"/>
        <v>0</v>
      </c>
      <c r="Y702" s="174">
        <f t="shared" si="131"/>
        <v>0</v>
      </c>
      <c r="Z702" s="174">
        <f t="shared" si="132"/>
        <v>0</v>
      </c>
      <c r="AA702" s="174">
        <f t="shared" si="133"/>
        <v>0</v>
      </c>
    </row>
    <row r="703" spans="4:27" ht="15" customHeight="1" x14ac:dyDescent="0.25">
      <c r="D703" s="176">
        <v>0</v>
      </c>
      <c r="E703" s="169">
        <f t="shared" si="134"/>
        <v>0</v>
      </c>
      <c r="F703" s="26" t="s">
        <v>1616</v>
      </c>
      <c r="G703" s="26" t="s">
        <v>187</v>
      </c>
      <c r="H703" s="26" t="s">
        <v>757</v>
      </c>
      <c r="I703" s="29">
        <v>40119</v>
      </c>
      <c r="J703" s="26" t="s">
        <v>512</v>
      </c>
      <c r="K703" s="26" t="s">
        <v>950</v>
      </c>
      <c r="L703" s="26" t="s">
        <v>512</v>
      </c>
      <c r="M703" s="26" t="s">
        <v>950</v>
      </c>
      <c r="N703" s="27">
        <v>2.4</v>
      </c>
      <c r="O703" s="26" t="s">
        <v>512</v>
      </c>
      <c r="P703" s="26" t="s">
        <v>950</v>
      </c>
      <c r="Q703" s="27">
        <v>2.34</v>
      </c>
      <c r="R703" s="171" t="str">
        <f t="shared" si="124"/>
        <v>A</v>
      </c>
      <c r="S703" s="174">
        <f t="shared" si="125"/>
        <v>1</v>
      </c>
      <c r="T703" s="174">
        <f t="shared" si="126"/>
        <v>1</v>
      </c>
      <c r="U703" s="174">
        <f t="shared" si="127"/>
        <v>0</v>
      </c>
      <c r="V703" s="178" t="str">
        <f t="shared" si="128"/>
        <v>Staphylococcus aureus</v>
      </c>
      <c r="W703" s="178" t="str">
        <f t="shared" si="129"/>
        <v>Staphylococcus aureus</v>
      </c>
      <c r="X703" s="174">
        <f t="shared" si="130"/>
        <v>0</v>
      </c>
      <c r="Y703" s="174">
        <f t="shared" si="131"/>
        <v>0</v>
      </c>
      <c r="Z703" s="174">
        <f t="shared" si="132"/>
        <v>0</v>
      </c>
      <c r="AA703" s="174">
        <f t="shared" si="133"/>
        <v>0</v>
      </c>
    </row>
    <row r="704" spans="4:27" ht="15" customHeight="1" x14ac:dyDescent="0.25">
      <c r="D704" s="176">
        <v>0</v>
      </c>
      <c r="E704" s="169">
        <f t="shared" si="134"/>
        <v>0</v>
      </c>
      <c r="F704" s="26" t="s">
        <v>1617</v>
      </c>
      <c r="G704" s="26" t="s">
        <v>187</v>
      </c>
      <c r="H704" s="26" t="s">
        <v>757</v>
      </c>
      <c r="I704" s="29">
        <v>40315</v>
      </c>
      <c r="J704" s="26" t="s">
        <v>512</v>
      </c>
      <c r="K704" s="26" t="s">
        <v>950</v>
      </c>
      <c r="L704" s="26" t="s">
        <v>512</v>
      </c>
      <c r="M704" s="26" t="s">
        <v>950</v>
      </c>
      <c r="N704" s="27">
        <v>2.46</v>
      </c>
      <c r="O704" s="26" t="s">
        <v>512</v>
      </c>
      <c r="P704" s="26" t="s">
        <v>950</v>
      </c>
      <c r="Q704" s="27">
        <v>2.42</v>
      </c>
      <c r="R704" s="171" t="str">
        <f t="shared" si="124"/>
        <v>A</v>
      </c>
      <c r="S704" s="174">
        <f t="shared" si="125"/>
        <v>1</v>
      </c>
      <c r="T704" s="174">
        <f t="shared" si="126"/>
        <v>1</v>
      </c>
      <c r="U704" s="174">
        <f t="shared" si="127"/>
        <v>0</v>
      </c>
      <c r="V704" s="178" t="str">
        <f t="shared" si="128"/>
        <v>Staphylococcus aureus</v>
      </c>
      <c r="W704" s="178" t="str">
        <f t="shared" si="129"/>
        <v>Staphylococcus aureus</v>
      </c>
      <c r="X704" s="174">
        <f t="shared" si="130"/>
        <v>0</v>
      </c>
      <c r="Y704" s="174">
        <f t="shared" si="131"/>
        <v>0</v>
      </c>
      <c r="Z704" s="174">
        <f t="shared" si="132"/>
        <v>0</v>
      </c>
      <c r="AA704" s="174">
        <f t="shared" si="133"/>
        <v>0</v>
      </c>
    </row>
    <row r="705" spans="4:27" ht="15" customHeight="1" x14ac:dyDescent="0.25">
      <c r="D705" s="176">
        <v>0</v>
      </c>
      <c r="E705" s="169">
        <f t="shared" si="134"/>
        <v>0</v>
      </c>
      <c r="F705" s="26" t="s">
        <v>1618</v>
      </c>
      <c r="G705" s="26" t="s">
        <v>187</v>
      </c>
      <c r="H705" s="26" t="s">
        <v>757</v>
      </c>
      <c r="I705" s="29">
        <v>40144</v>
      </c>
      <c r="J705" s="26" t="s">
        <v>512</v>
      </c>
      <c r="K705" s="26" t="s">
        <v>950</v>
      </c>
      <c r="L705" s="26" t="s">
        <v>512</v>
      </c>
      <c r="M705" s="26" t="s">
        <v>950</v>
      </c>
      <c r="N705" s="27">
        <v>2.35</v>
      </c>
      <c r="O705" s="26" t="s">
        <v>512</v>
      </c>
      <c r="P705" s="26" t="s">
        <v>950</v>
      </c>
      <c r="Q705" s="27">
        <v>2.27</v>
      </c>
      <c r="R705" s="171" t="str">
        <f t="shared" si="124"/>
        <v>A</v>
      </c>
      <c r="S705" s="174">
        <f t="shared" si="125"/>
        <v>1</v>
      </c>
      <c r="T705" s="174">
        <f t="shared" si="126"/>
        <v>1</v>
      </c>
      <c r="U705" s="174">
        <f t="shared" si="127"/>
        <v>0</v>
      </c>
      <c r="V705" s="178" t="str">
        <f t="shared" si="128"/>
        <v>Staphylococcus aureus</v>
      </c>
      <c r="W705" s="178" t="str">
        <f t="shared" si="129"/>
        <v>Staphylococcus aureus</v>
      </c>
      <c r="X705" s="174">
        <f t="shared" si="130"/>
        <v>0</v>
      </c>
      <c r="Y705" s="174">
        <f t="shared" si="131"/>
        <v>0</v>
      </c>
      <c r="Z705" s="174">
        <f t="shared" si="132"/>
        <v>0</v>
      </c>
      <c r="AA705" s="174">
        <f t="shared" si="133"/>
        <v>0</v>
      </c>
    </row>
    <row r="706" spans="4:27" ht="15" customHeight="1" x14ac:dyDescent="0.25">
      <c r="D706" s="176">
        <v>0</v>
      </c>
      <c r="E706" s="169">
        <f t="shared" si="134"/>
        <v>0</v>
      </c>
      <c r="F706" s="26" t="s">
        <v>1619</v>
      </c>
      <c r="G706" s="26" t="s">
        <v>1173</v>
      </c>
      <c r="H706" s="26" t="s">
        <v>1104</v>
      </c>
      <c r="I706" s="29">
        <v>40088</v>
      </c>
      <c r="J706" s="26" t="s">
        <v>512</v>
      </c>
      <c r="K706" s="26" t="s">
        <v>950</v>
      </c>
      <c r="L706" s="26" t="s">
        <v>512</v>
      </c>
      <c r="M706" s="26" t="s">
        <v>950</v>
      </c>
      <c r="N706" s="27">
        <v>2.42</v>
      </c>
      <c r="O706" s="26" t="s">
        <v>512</v>
      </c>
      <c r="P706" s="26" t="s">
        <v>950</v>
      </c>
      <c r="Q706" s="27">
        <v>2.4</v>
      </c>
      <c r="R706" s="171" t="str">
        <f t="shared" si="124"/>
        <v>A</v>
      </c>
      <c r="S706" s="174">
        <f t="shared" si="125"/>
        <v>1</v>
      </c>
      <c r="T706" s="174">
        <f t="shared" si="126"/>
        <v>1</v>
      </c>
      <c r="U706" s="174">
        <f t="shared" si="127"/>
        <v>0</v>
      </c>
      <c r="V706" s="178" t="str">
        <f t="shared" si="128"/>
        <v>Staphylococcus aureus</v>
      </c>
      <c r="W706" s="178" t="str">
        <f t="shared" si="129"/>
        <v>Staphylococcus aureus</v>
      </c>
      <c r="X706" s="174">
        <f t="shared" si="130"/>
        <v>0</v>
      </c>
      <c r="Y706" s="174">
        <f t="shared" si="131"/>
        <v>0</v>
      </c>
      <c r="Z706" s="174">
        <f t="shared" si="132"/>
        <v>0</v>
      </c>
      <c r="AA706" s="174">
        <f t="shared" si="133"/>
        <v>0</v>
      </c>
    </row>
    <row r="707" spans="4:27" ht="15" customHeight="1" x14ac:dyDescent="0.25">
      <c r="D707" s="176">
        <v>0</v>
      </c>
      <c r="E707" s="169">
        <f t="shared" si="134"/>
        <v>0</v>
      </c>
      <c r="F707" s="26" t="s">
        <v>1620</v>
      </c>
      <c r="G707" s="26" t="s">
        <v>1173</v>
      </c>
      <c r="H707" s="26" t="s">
        <v>1104</v>
      </c>
      <c r="I707" s="29">
        <v>40326</v>
      </c>
      <c r="J707" s="26" t="s">
        <v>512</v>
      </c>
      <c r="K707" s="26" t="s">
        <v>950</v>
      </c>
      <c r="L707" s="26" t="s">
        <v>512</v>
      </c>
      <c r="M707" s="26" t="s">
        <v>950</v>
      </c>
      <c r="N707" s="27">
        <v>2.5299999999999998</v>
      </c>
      <c r="O707" s="26" t="s">
        <v>512</v>
      </c>
      <c r="P707" s="26" t="s">
        <v>950</v>
      </c>
      <c r="Q707" s="27">
        <v>2.48</v>
      </c>
      <c r="R707" s="171" t="str">
        <f t="shared" ref="R707:R770" si="135">IF(OR(AND(N707&gt;=$B$20,Q707&lt;$B$21),AND(L707=O707,M707=P707,N707&gt;=$B$20,Q707&gt;=$B$20),AND(L707=O707,N707&gt;=$B$20,Q707&lt;2,Q707&gt;=$B$21)),"A",IF(OR(AND(N707&lt;$B$20,Q707&lt;$B$21),AND(L707=O707,OR(M707&lt;&gt;P707,M707=P707),N707&gt;=$B$21,Q707&gt;=$B$21)),"B",
IF(AND(L707&lt;&gt;O707,N707&gt;=$B$21,Q707&gt;=$B$21),"C",0)))</f>
        <v>A</v>
      </c>
      <c r="S707" s="174">
        <f t="shared" ref="S707:S770" si="136">1-U707+Z707</f>
        <v>1</v>
      </c>
      <c r="T707" s="174">
        <f t="shared" ref="T707:T770" si="137">IF(AND(L707=J707,M707=K707,N707&gt;=$B$20,R707="A"),1,0)</f>
        <v>1</v>
      </c>
      <c r="U707" s="174">
        <f t="shared" ref="U707:U770" si="138">IF(T707=1,0,1)</f>
        <v>0</v>
      </c>
      <c r="V707" s="178" t="str">
        <f t="shared" ref="V707:V770" si="139">L707&amp;" "&amp;M707</f>
        <v>Staphylococcus aureus</v>
      </c>
      <c r="W707" s="178" t="str">
        <f t="shared" ref="W707:W770" si="140">O707&amp;" "&amp;P707</f>
        <v>Staphylococcus aureus</v>
      </c>
      <c r="X707" s="174">
        <f t="shared" ref="X707:X770" si="141">IF(AND(V707=$B$1,N707&gt;=$B$20),1,0)</f>
        <v>0</v>
      </c>
      <c r="Y707" s="174">
        <f t="shared" ref="Y707:Y770" si="142">IF(AND(W707=$B$1,Q707&gt;=$B$20),1,0)</f>
        <v>0</v>
      </c>
      <c r="Z707" s="174">
        <f t="shared" ref="Z707:Z770" si="143">IF(AND(V707=$B$1,N707&gt;=$B$20,R707="A"),1,0)</f>
        <v>0</v>
      </c>
      <c r="AA707" s="174">
        <f t="shared" ref="AA707:AA770" si="144">IF(1-(X707+Y707)&gt;0,0,1)</f>
        <v>0</v>
      </c>
    </row>
    <row r="708" spans="4:27" ht="15" customHeight="1" x14ac:dyDescent="0.25">
      <c r="D708" s="176">
        <v>0</v>
      </c>
      <c r="E708" s="169">
        <f t="shared" si="134"/>
        <v>0</v>
      </c>
      <c r="F708" s="26" t="s">
        <v>1621</v>
      </c>
      <c r="G708" s="26" t="s">
        <v>1173</v>
      </c>
      <c r="H708" s="26" t="s">
        <v>1104</v>
      </c>
      <c r="I708" s="29">
        <v>40133</v>
      </c>
      <c r="J708" s="26" t="s">
        <v>512</v>
      </c>
      <c r="K708" s="26" t="s">
        <v>950</v>
      </c>
      <c r="L708" s="26" t="s">
        <v>512</v>
      </c>
      <c r="M708" s="26" t="s">
        <v>950</v>
      </c>
      <c r="N708" s="27">
        <v>2.5499999999999998</v>
      </c>
      <c r="O708" s="26" t="s">
        <v>512</v>
      </c>
      <c r="P708" s="26" t="s">
        <v>950</v>
      </c>
      <c r="Q708" s="27">
        <v>2.4900000000000002</v>
      </c>
      <c r="R708" s="171" t="str">
        <f t="shared" si="135"/>
        <v>A</v>
      </c>
      <c r="S708" s="174">
        <f t="shared" si="136"/>
        <v>1</v>
      </c>
      <c r="T708" s="174">
        <f t="shared" si="137"/>
        <v>1</v>
      </c>
      <c r="U708" s="174">
        <f t="shared" si="138"/>
        <v>0</v>
      </c>
      <c r="V708" s="178" t="str">
        <f t="shared" si="139"/>
        <v>Staphylococcus aureus</v>
      </c>
      <c r="W708" s="178" t="str">
        <f t="shared" si="140"/>
        <v>Staphylococcus aureus</v>
      </c>
      <c r="X708" s="174">
        <f t="shared" si="141"/>
        <v>0</v>
      </c>
      <c r="Y708" s="174">
        <f t="shared" si="142"/>
        <v>0</v>
      </c>
      <c r="Z708" s="174">
        <f t="shared" si="143"/>
        <v>0</v>
      </c>
      <c r="AA708" s="174">
        <f t="shared" si="144"/>
        <v>0</v>
      </c>
    </row>
    <row r="709" spans="4:27" ht="15" customHeight="1" x14ac:dyDescent="0.25">
      <c r="D709" s="176">
        <v>0</v>
      </c>
      <c r="E709" s="169">
        <f t="shared" si="134"/>
        <v>0</v>
      </c>
      <c r="F709" s="26" t="s">
        <v>1622</v>
      </c>
      <c r="G709" s="26" t="s">
        <v>1173</v>
      </c>
      <c r="H709" s="26" t="s">
        <v>1104</v>
      </c>
      <c r="I709" s="29">
        <v>44881</v>
      </c>
      <c r="J709" s="26" t="s">
        <v>512</v>
      </c>
      <c r="K709" s="26" t="s">
        <v>950</v>
      </c>
      <c r="L709" s="26" t="s">
        <v>512</v>
      </c>
      <c r="M709" s="26" t="s">
        <v>950</v>
      </c>
      <c r="N709" s="27">
        <v>2.4900000000000002</v>
      </c>
      <c r="O709" s="26" t="s">
        <v>512</v>
      </c>
      <c r="P709" s="26" t="s">
        <v>950</v>
      </c>
      <c r="Q709" s="27">
        <v>2.41</v>
      </c>
      <c r="R709" s="171" t="str">
        <f t="shared" si="135"/>
        <v>A</v>
      </c>
      <c r="S709" s="174">
        <f t="shared" si="136"/>
        <v>1</v>
      </c>
      <c r="T709" s="174">
        <f t="shared" si="137"/>
        <v>1</v>
      </c>
      <c r="U709" s="174">
        <f t="shared" si="138"/>
        <v>0</v>
      </c>
      <c r="V709" s="178" t="str">
        <f t="shared" si="139"/>
        <v>Staphylococcus aureus</v>
      </c>
      <c r="W709" s="178" t="str">
        <f t="shared" si="140"/>
        <v>Staphylococcus aureus</v>
      </c>
      <c r="X709" s="174">
        <f t="shared" si="141"/>
        <v>0</v>
      </c>
      <c r="Y709" s="174">
        <f t="shared" si="142"/>
        <v>0</v>
      </c>
      <c r="Z709" s="174">
        <f t="shared" si="143"/>
        <v>0</v>
      </c>
      <c r="AA709" s="174">
        <f t="shared" si="144"/>
        <v>0</v>
      </c>
    </row>
    <row r="710" spans="4:27" ht="15" customHeight="1" x14ac:dyDescent="0.25">
      <c r="D710" s="176">
        <v>0</v>
      </c>
      <c r="E710" s="169">
        <f t="shared" si="134"/>
        <v>0</v>
      </c>
      <c r="F710" s="26" t="s">
        <v>1623</v>
      </c>
      <c r="G710" s="26" t="s">
        <v>1173</v>
      </c>
      <c r="H710" s="26" t="s">
        <v>1104</v>
      </c>
      <c r="I710" s="29">
        <v>40326</v>
      </c>
      <c r="J710" s="26" t="s">
        <v>512</v>
      </c>
      <c r="K710" s="26" t="s">
        <v>950</v>
      </c>
      <c r="L710" s="26" t="s">
        <v>512</v>
      </c>
      <c r="M710" s="26" t="s">
        <v>950</v>
      </c>
      <c r="N710" s="27">
        <v>2.5</v>
      </c>
      <c r="O710" s="26" t="s">
        <v>512</v>
      </c>
      <c r="P710" s="26" t="s">
        <v>950</v>
      </c>
      <c r="Q710" s="27">
        <v>2.46</v>
      </c>
      <c r="R710" s="171" t="str">
        <f t="shared" si="135"/>
        <v>A</v>
      </c>
      <c r="S710" s="174">
        <f t="shared" si="136"/>
        <v>1</v>
      </c>
      <c r="T710" s="174">
        <f t="shared" si="137"/>
        <v>1</v>
      </c>
      <c r="U710" s="174">
        <f t="shared" si="138"/>
        <v>0</v>
      </c>
      <c r="V710" s="178" t="str">
        <f t="shared" si="139"/>
        <v>Staphylococcus aureus</v>
      </c>
      <c r="W710" s="178" t="str">
        <f t="shared" si="140"/>
        <v>Staphylococcus aureus</v>
      </c>
      <c r="X710" s="174">
        <f t="shared" si="141"/>
        <v>0</v>
      </c>
      <c r="Y710" s="174">
        <f t="shared" si="142"/>
        <v>0</v>
      </c>
      <c r="Z710" s="174">
        <f t="shared" si="143"/>
        <v>0</v>
      </c>
      <c r="AA710" s="174">
        <f t="shared" si="144"/>
        <v>0</v>
      </c>
    </row>
    <row r="711" spans="4:27" ht="15" customHeight="1" x14ac:dyDescent="0.25">
      <c r="D711" s="176">
        <v>0</v>
      </c>
      <c r="E711" s="169">
        <f t="shared" si="134"/>
        <v>0</v>
      </c>
      <c r="F711" s="26" t="s">
        <v>1624</v>
      </c>
      <c r="G711" s="26" t="s">
        <v>1173</v>
      </c>
      <c r="H711" s="26" t="s">
        <v>1104</v>
      </c>
      <c r="I711" s="29">
        <v>40091</v>
      </c>
      <c r="J711" s="26" t="s">
        <v>512</v>
      </c>
      <c r="K711" s="26" t="s">
        <v>950</v>
      </c>
      <c r="L711" s="26" t="s">
        <v>512</v>
      </c>
      <c r="M711" s="26" t="s">
        <v>950</v>
      </c>
      <c r="N711" s="27">
        <v>2.5099999999999998</v>
      </c>
      <c r="O711" s="26" t="s">
        <v>512</v>
      </c>
      <c r="P711" s="26" t="s">
        <v>950</v>
      </c>
      <c r="Q711" s="27">
        <v>2.5099999999999998</v>
      </c>
      <c r="R711" s="171" t="str">
        <f t="shared" si="135"/>
        <v>A</v>
      </c>
      <c r="S711" s="174">
        <f t="shared" si="136"/>
        <v>1</v>
      </c>
      <c r="T711" s="174">
        <f t="shared" si="137"/>
        <v>1</v>
      </c>
      <c r="U711" s="174">
        <f t="shared" si="138"/>
        <v>0</v>
      </c>
      <c r="V711" s="178" t="str">
        <f t="shared" si="139"/>
        <v>Staphylococcus aureus</v>
      </c>
      <c r="W711" s="178" t="str">
        <f t="shared" si="140"/>
        <v>Staphylococcus aureus</v>
      </c>
      <c r="X711" s="174">
        <f t="shared" si="141"/>
        <v>0</v>
      </c>
      <c r="Y711" s="174">
        <f t="shared" si="142"/>
        <v>0</v>
      </c>
      <c r="Z711" s="174">
        <f t="shared" si="143"/>
        <v>0</v>
      </c>
      <c r="AA711" s="174">
        <f t="shared" si="144"/>
        <v>0</v>
      </c>
    </row>
    <row r="712" spans="4:27" ht="15" customHeight="1" x14ac:dyDescent="0.25">
      <c r="D712" s="176">
        <v>0</v>
      </c>
      <c r="E712" s="169">
        <f t="shared" si="134"/>
        <v>0</v>
      </c>
      <c r="F712" s="26" t="s">
        <v>1625</v>
      </c>
      <c r="G712" s="26" t="s">
        <v>1173</v>
      </c>
      <c r="H712" s="26" t="s">
        <v>1104</v>
      </c>
      <c r="I712" s="29">
        <v>40091</v>
      </c>
      <c r="J712" s="26" t="s">
        <v>512</v>
      </c>
      <c r="K712" s="26" t="s">
        <v>950</v>
      </c>
      <c r="L712" s="26" t="s">
        <v>512</v>
      </c>
      <c r="M712" s="26" t="s">
        <v>950</v>
      </c>
      <c r="N712" s="27">
        <v>2.5299999999999998</v>
      </c>
      <c r="O712" s="26" t="s">
        <v>512</v>
      </c>
      <c r="P712" s="26" t="s">
        <v>950</v>
      </c>
      <c r="Q712" s="27">
        <v>2.5099999999999998</v>
      </c>
      <c r="R712" s="171" t="str">
        <f t="shared" si="135"/>
        <v>A</v>
      </c>
      <c r="S712" s="174">
        <f t="shared" si="136"/>
        <v>1</v>
      </c>
      <c r="T712" s="174">
        <f t="shared" si="137"/>
        <v>1</v>
      </c>
      <c r="U712" s="174">
        <f t="shared" si="138"/>
        <v>0</v>
      </c>
      <c r="V712" s="178" t="str">
        <f t="shared" si="139"/>
        <v>Staphylococcus aureus</v>
      </c>
      <c r="W712" s="178" t="str">
        <f t="shared" si="140"/>
        <v>Staphylococcus aureus</v>
      </c>
      <c r="X712" s="174">
        <f t="shared" si="141"/>
        <v>0</v>
      </c>
      <c r="Y712" s="174">
        <f t="shared" si="142"/>
        <v>0</v>
      </c>
      <c r="Z712" s="174">
        <f t="shared" si="143"/>
        <v>0</v>
      </c>
      <c r="AA712" s="174">
        <f t="shared" si="144"/>
        <v>0</v>
      </c>
    </row>
    <row r="713" spans="4:27" ht="15" customHeight="1" x14ac:dyDescent="0.25">
      <c r="D713" s="176">
        <v>0</v>
      </c>
      <c r="E713" s="169">
        <f t="shared" si="134"/>
        <v>0</v>
      </c>
      <c r="F713" s="26" t="s">
        <v>1626</v>
      </c>
      <c r="G713" s="26" t="s">
        <v>1173</v>
      </c>
      <c r="H713" s="26" t="s">
        <v>1104</v>
      </c>
      <c r="I713" s="29">
        <v>40091</v>
      </c>
      <c r="J713" s="26" t="s">
        <v>512</v>
      </c>
      <c r="K713" s="26" t="s">
        <v>950</v>
      </c>
      <c r="L713" s="26" t="s">
        <v>512</v>
      </c>
      <c r="M713" s="26" t="s">
        <v>950</v>
      </c>
      <c r="N713" s="27">
        <v>2.41</v>
      </c>
      <c r="O713" s="26" t="s">
        <v>512</v>
      </c>
      <c r="P713" s="26" t="s">
        <v>950</v>
      </c>
      <c r="Q713" s="27">
        <v>2.4</v>
      </c>
      <c r="R713" s="171" t="str">
        <f t="shared" si="135"/>
        <v>A</v>
      </c>
      <c r="S713" s="174">
        <f t="shared" si="136"/>
        <v>1</v>
      </c>
      <c r="T713" s="174">
        <f t="shared" si="137"/>
        <v>1</v>
      </c>
      <c r="U713" s="174">
        <f t="shared" si="138"/>
        <v>0</v>
      </c>
      <c r="V713" s="178" t="str">
        <f t="shared" si="139"/>
        <v>Staphylococcus aureus</v>
      </c>
      <c r="W713" s="178" t="str">
        <f t="shared" si="140"/>
        <v>Staphylococcus aureus</v>
      </c>
      <c r="X713" s="174">
        <f t="shared" si="141"/>
        <v>0</v>
      </c>
      <c r="Y713" s="174">
        <f t="shared" si="142"/>
        <v>0</v>
      </c>
      <c r="Z713" s="174">
        <f t="shared" si="143"/>
        <v>0</v>
      </c>
      <c r="AA713" s="174">
        <f t="shared" si="144"/>
        <v>0</v>
      </c>
    </row>
    <row r="714" spans="4:27" ht="15" customHeight="1" x14ac:dyDescent="0.25">
      <c r="D714" s="176">
        <v>0</v>
      </c>
      <c r="E714" s="169">
        <f t="shared" si="134"/>
        <v>0</v>
      </c>
      <c r="F714" s="26" t="s">
        <v>1627</v>
      </c>
      <c r="G714" s="26" t="s">
        <v>1173</v>
      </c>
      <c r="H714" s="26" t="s">
        <v>1104</v>
      </c>
      <c r="I714" s="29">
        <v>40140</v>
      </c>
      <c r="J714" s="26" t="s">
        <v>512</v>
      </c>
      <c r="K714" s="26" t="s">
        <v>950</v>
      </c>
      <c r="L714" s="26" t="s">
        <v>512</v>
      </c>
      <c r="M714" s="26" t="s">
        <v>950</v>
      </c>
      <c r="N714" s="27">
        <v>2.39</v>
      </c>
      <c r="O714" s="26" t="s">
        <v>512</v>
      </c>
      <c r="P714" s="26" t="s">
        <v>950</v>
      </c>
      <c r="Q714" s="27">
        <v>2.38</v>
      </c>
      <c r="R714" s="171" t="str">
        <f t="shared" si="135"/>
        <v>A</v>
      </c>
      <c r="S714" s="174">
        <f t="shared" si="136"/>
        <v>1</v>
      </c>
      <c r="T714" s="174">
        <f t="shared" si="137"/>
        <v>1</v>
      </c>
      <c r="U714" s="174">
        <f t="shared" si="138"/>
        <v>0</v>
      </c>
      <c r="V714" s="178" t="str">
        <f t="shared" si="139"/>
        <v>Staphylococcus aureus</v>
      </c>
      <c r="W714" s="178" t="str">
        <f t="shared" si="140"/>
        <v>Staphylococcus aureus</v>
      </c>
      <c r="X714" s="174">
        <f t="shared" si="141"/>
        <v>0</v>
      </c>
      <c r="Y714" s="174">
        <f t="shared" si="142"/>
        <v>0</v>
      </c>
      <c r="Z714" s="174">
        <f t="shared" si="143"/>
        <v>0</v>
      </c>
      <c r="AA714" s="174">
        <f t="shared" si="144"/>
        <v>0</v>
      </c>
    </row>
    <row r="715" spans="4:27" ht="15" customHeight="1" x14ac:dyDescent="0.25">
      <c r="D715" s="176">
        <v>0</v>
      </c>
      <c r="E715" s="169">
        <f t="shared" si="134"/>
        <v>0</v>
      </c>
      <c r="F715" s="26" t="s">
        <v>1628</v>
      </c>
      <c r="G715" s="26" t="s">
        <v>1173</v>
      </c>
      <c r="H715" s="26" t="s">
        <v>1104</v>
      </c>
      <c r="I715" s="29">
        <v>40140</v>
      </c>
      <c r="J715" s="26" t="s">
        <v>512</v>
      </c>
      <c r="K715" s="26" t="s">
        <v>950</v>
      </c>
      <c r="L715" s="26" t="s">
        <v>512</v>
      </c>
      <c r="M715" s="26" t="s">
        <v>950</v>
      </c>
      <c r="N715" s="27">
        <v>2.36</v>
      </c>
      <c r="O715" s="26" t="s">
        <v>512</v>
      </c>
      <c r="P715" s="26" t="s">
        <v>950</v>
      </c>
      <c r="Q715" s="27">
        <v>2.29</v>
      </c>
      <c r="R715" s="171" t="str">
        <f t="shared" si="135"/>
        <v>A</v>
      </c>
      <c r="S715" s="174">
        <f t="shared" si="136"/>
        <v>1</v>
      </c>
      <c r="T715" s="174">
        <f t="shared" si="137"/>
        <v>1</v>
      </c>
      <c r="U715" s="174">
        <f t="shared" si="138"/>
        <v>0</v>
      </c>
      <c r="V715" s="178" t="str">
        <f t="shared" si="139"/>
        <v>Staphylococcus aureus</v>
      </c>
      <c r="W715" s="178" t="str">
        <f t="shared" si="140"/>
        <v>Staphylococcus aureus</v>
      </c>
      <c r="X715" s="174">
        <f t="shared" si="141"/>
        <v>0</v>
      </c>
      <c r="Y715" s="174">
        <f t="shared" si="142"/>
        <v>0</v>
      </c>
      <c r="Z715" s="174">
        <f t="shared" si="143"/>
        <v>0</v>
      </c>
      <c r="AA715" s="174">
        <f t="shared" si="144"/>
        <v>0</v>
      </c>
    </row>
    <row r="716" spans="4:27" ht="15" customHeight="1" x14ac:dyDescent="0.25">
      <c r="D716" s="176">
        <v>0</v>
      </c>
      <c r="E716" s="169">
        <f t="shared" si="134"/>
        <v>0</v>
      </c>
      <c r="F716" s="26" t="s">
        <v>1629</v>
      </c>
      <c r="G716" s="26" t="s">
        <v>1173</v>
      </c>
      <c r="H716" s="26" t="s">
        <v>1104</v>
      </c>
      <c r="I716" s="29">
        <v>40140</v>
      </c>
      <c r="J716" s="26" t="s">
        <v>512</v>
      </c>
      <c r="K716" s="26" t="s">
        <v>950</v>
      </c>
      <c r="L716" s="26" t="s">
        <v>512</v>
      </c>
      <c r="M716" s="26" t="s">
        <v>950</v>
      </c>
      <c r="N716" s="27">
        <v>2.34</v>
      </c>
      <c r="O716" s="26" t="s">
        <v>512</v>
      </c>
      <c r="P716" s="26" t="s">
        <v>950</v>
      </c>
      <c r="Q716" s="27">
        <v>2.19</v>
      </c>
      <c r="R716" s="171" t="str">
        <f t="shared" si="135"/>
        <v>A</v>
      </c>
      <c r="S716" s="174">
        <f t="shared" si="136"/>
        <v>1</v>
      </c>
      <c r="T716" s="174">
        <f t="shared" si="137"/>
        <v>1</v>
      </c>
      <c r="U716" s="174">
        <f t="shared" si="138"/>
        <v>0</v>
      </c>
      <c r="V716" s="178" t="str">
        <f t="shared" si="139"/>
        <v>Staphylococcus aureus</v>
      </c>
      <c r="W716" s="178" t="str">
        <f t="shared" si="140"/>
        <v>Staphylococcus aureus</v>
      </c>
      <c r="X716" s="174">
        <f t="shared" si="141"/>
        <v>0</v>
      </c>
      <c r="Y716" s="174">
        <f t="shared" si="142"/>
        <v>0</v>
      </c>
      <c r="Z716" s="174">
        <f t="shared" si="143"/>
        <v>0</v>
      </c>
      <c r="AA716" s="174">
        <f t="shared" si="144"/>
        <v>0</v>
      </c>
    </row>
    <row r="717" spans="4:27" ht="15" customHeight="1" x14ac:dyDescent="0.25">
      <c r="D717" s="176">
        <v>0</v>
      </c>
      <c r="E717" s="169">
        <f t="shared" si="134"/>
        <v>0</v>
      </c>
      <c r="F717" s="26" t="s">
        <v>1630</v>
      </c>
      <c r="G717" s="26" t="s">
        <v>1173</v>
      </c>
      <c r="H717" s="26" t="s">
        <v>1104</v>
      </c>
      <c r="I717" s="29">
        <v>40140</v>
      </c>
      <c r="J717" s="26" t="s">
        <v>512</v>
      </c>
      <c r="K717" s="26" t="s">
        <v>950</v>
      </c>
      <c r="L717" s="26" t="s">
        <v>512</v>
      </c>
      <c r="M717" s="26" t="s">
        <v>950</v>
      </c>
      <c r="N717" s="27">
        <v>2.31</v>
      </c>
      <c r="O717" s="26" t="s">
        <v>512</v>
      </c>
      <c r="P717" s="26" t="s">
        <v>950</v>
      </c>
      <c r="Q717" s="27">
        <v>2.2999999999999998</v>
      </c>
      <c r="R717" s="171" t="str">
        <f t="shared" si="135"/>
        <v>A</v>
      </c>
      <c r="S717" s="174">
        <f t="shared" si="136"/>
        <v>1</v>
      </c>
      <c r="T717" s="174">
        <f t="shared" si="137"/>
        <v>1</v>
      </c>
      <c r="U717" s="174">
        <f t="shared" si="138"/>
        <v>0</v>
      </c>
      <c r="V717" s="178" t="str">
        <f t="shared" si="139"/>
        <v>Staphylococcus aureus</v>
      </c>
      <c r="W717" s="178" t="str">
        <f t="shared" si="140"/>
        <v>Staphylococcus aureus</v>
      </c>
      <c r="X717" s="174">
        <f t="shared" si="141"/>
        <v>0</v>
      </c>
      <c r="Y717" s="174">
        <f t="shared" si="142"/>
        <v>0</v>
      </c>
      <c r="Z717" s="174">
        <f t="shared" si="143"/>
        <v>0</v>
      </c>
      <c r="AA717" s="174">
        <f t="shared" si="144"/>
        <v>0</v>
      </c>
    </row>
    <row r="718" spans="4:27" ht="15" customHeight="1" x14ac:dyDescent="0.25">
      <c r="D718" s="176">
        <v>0</v>
      </c>
      <c r="E718" s="169">
        <f t="shared" si="134"/>
        <v>0</v>
      </c>
      <c r="F718" s="26" t="s">
        <v>1631</v>
      </c>
      <c r="G718" s="26" t="s">
        <v>187</v>
      </c>
      <c r="H718" s="26" t="s">
        <v>757</v>
      </c>
      <c r="I718" s="29">
        <v>40119</v>
      </c>
      <c r="J718" s="26" t="s">
        <v>512</v>
      </c>
      <c r="K718" s="26" t="s">
        <v>950</v>
      </c>
      <c r="L718" s="26" t="s">
        <v>512</v>
      </c>
      <c r="M718" s="26" t="s">
        <v>950</v>
      </c>
      <c r="N718" s="27">
        <v>2.27</v>
      </c>
      <c r="O718" s="26" t="s">
        <v>512</v>
      </c>
      <c r="P718" s="26" t="s">
        <v>950</v>
      </c>
      <c r="Q718" s="27">
        <v>2.2400000000000002</v>
      </c>
      <c r="R718" s="171" t="str">
        <f t="shared" si="135"/>
        <v>A</v>
      </c>
      <c r="S718" s="174">
        <f t="shared" si="136"/>
        <v>1</v>
      </c>
      <c r="T718" s="174">
        <f t="shared" si="137"/>
        <v>1</v>
      </c>
      <c r="U718" s="174">
        <f t="shared" si="138"/>
        <v>0</v>
      </c>
      <c r="V718" s="178" t="str">
        <f t="shared" si="139"/>
        <v>Staphylococcus aureus</v>
      </c>
      <c r="W718" s="178" t="str">
        <f t="shared" si="140"/>
        <v>Staphylococcus aureus</v>
      </c>
      <c r="X718" s="174">
        <f t="shared" si="141"/>
        <v>0</v>
      </c>
      <c r="Y718" s="174">
        <f t="shared" si="142"/>
        <v>0</v>
      </c>
      <c r="Z718" s="174">
        <f t="shared" si="143"/>
        <v>0</v>
      </c>
      <c r="AA718" s="174">
        <f t="shared" si="144"/>
        <v>0</v>
      </c>
    </row>
    <row r="719" spans="4:27" ht="15" customHeight="1" x14ac:dyDescent="0.25">
      <c r="D719" s="176">
        <v>0</v>
      </c>
      <c r="E719" s="169">
        <f t="shared" si="134"/>
        <v>0</v>
      </c>
      <c r="F719" s="26" t="s">
        <v>1632</v>
      </c>
      <c r="G719" s="26" t="s">
        <v>1173</v>
      </c>
      <c r="H719" s="26" t="s">
        <v>1104</v>
      </c>
      <c r="I719" s="29">
        <v>40119</v>
      </c>
      <c r="J719" s="26" t="s">
        <v>512</v>
      </c>
      <c r="K719" s="26" t="s">
        <v>950</v>
      </c>
      <c r="L719" s="26" t="s">
        <v>512</v>
      </c>
      <c r="M719" s="26" t="s">
        <v>950</v>
      </c>
      <c r="N719" s="27">
        <v>2.36</v>
      </c>
      <c r="O719" s="26" t="s">
        <v>512</v>
      </c>
      <c r="P719" s="26" t="s">
        <v>950</v>
      </c>
      <c r="Q719" s="27">
        <v>2.3199999999999998</v>
      </c>
      <c r="R719" s="171" t="str">
        <f t="shared" si="135"/>
        <v>A</v>
      </c>
      <c r="S719" s="174">
        <f t="shared" si="136"/>
        <v>1</v>
      </c>
      <c r="T719" s="174">
        <f t="shared" si="137"/>
        <v>1</v>
      </c>
      <c r="U719" s="174">
        <f t="shared" si="138"/>
        <v>0</v>
      </c>
      <c r="V719" s="178" t="str">
        <f t="shared" si="139"/>
        <v>Staphylococcus aureus</v>
      </c>
      <c r="W719" s="178" t="str">
        <f t="shared" si="140"/>
        <v>Staphylococcus aureus</v>
      </c>
      <c r="X719" s="174">
        <f t="shared" si="141"/>
        <v>0</v>
      </c>
      <c r="Y719" s="174">
        <f t="shared" si="142"/>
        <v>0</v>
      </c>
      <c r="Z719" s="174">
        <f t="shared" si="143"/>
        <v>0</v>
      </c>
      <c r="AA719" s="174">
        <f t="shared" si="144"/>
        <v>0</v>
      </c>
    </row>
    <row r="720" spans="4:27" ht="15" customHeight="1" x14ac:dyDescent="0.25">
      <c r="D720" s="176">
        <v>0</v>
      </c>
      <c r="E720" s="169">
        <f t="shared" si="134"/>
        <v>0</v>
      </c>
      <c r="F720" s="26" t="s">
        <v>1633</v>
      </c>
      <c r="G720" s="26" t="s">
        <v>187</v>
      </c>
      <c r="H720" s="26" t="s">
        <v>757</v>
      </c>
      <c r="I720" s="29">
        <v>40119</v>
      </c>
      <c r="J720" s="26" t="s">
        <v>512</v>
      </c>
      <c r="K720" s="26" t="s">
        <v>950</v>
      </c>
      <c r="L720" s="26" t="s">
        <v>512</v>
      </c>
      <c r="M720" s="26" t="s">
        <v>950</v>
      </c>
      <c r="N720" s="27">
        <v>2.27</v>
      </c>
      <c r="O720" s="26" t="s">
        <v>512</v>
      </c>
      <c r="P720" s="26" t="s">
        <v>950</v>
      </c>
      <c r="Q720" s="27">
        <v>2.25</v>
      </c>
      <c r="R720" s="171" t="str">
        <f t="shared" si="135"/>
        <v>A</v>
      </c>
      <c r="S720" s="174">
        <f t="shared" si="136"/>
        <v>1</v>
      </c>
      <c r="T720" s="174">
        <f t="shared" si="137"/>
        <v>1</v>
      </c>
      <c r="U720" s="174">
        <f t="shared" si="138"/>
        <v>0</v>
      </c>
      <c r="V720" s="178" t="str">
        <f t="shared" si="139"/>
        <v>Staphylococcus aureus</v>
      </c>
      <c r="W720" s="178" t="str">
        <f t="shared" si="140"/>
        <v>Staphylococcus aureus</v>
      </c>
      <c r="X720" s="174">
        <f t="shared" si="141"/>
        <v>0</v>
      </c>
      <c r="Y720" s="174">
        <f t="shared" si="142"/>
        <v>0</v>
      </c>
      <c r="Z720" s="174">
        <f t="shared" si="143"/>
        <v>0</v>
      </c>
      <c r="AA720" s="174">
        <f t="shared" si="144"/>
        <v>0</v>
      </c>
    </row>
    <row r="721" spans="4:27" ht="15" customHeight="1" x14ac:dyDescent="0.25">
      <c r="D721" s="176">
        <v>0</v>
      </c>
      <c r="E721" s="169">
        <f t="shared" si="134"/>
        <v>0</v>
      </c>
      <c r="F721" s="26" t="s">
        <v>1634</v>
      </c>
      <c r="G721" s="26" t="s">
        <v>1173</v>
      </c>
      <c r="H721" s="26" t="s">
        <v>1104</v>
      </c>
      <c r="I721" s="29">
        <v>40119</v>
      </c>
      <c r="J721" s="26" t="s">
        <v>512</v>
      </c>
      <c r="K721" s="26" t="s">
        <v>950</v>
      </c>
      <c r="L721" s="26" t="s">
        <v>512</v>
      </c>
      <c r="M721" s="26" t="s">
        <v>950</v>
      </c>
      <c r="N721" s="27">
        <v>2.42</v>
      </c>
      <c r="O721" s="26" t="s">
        <v>512</v>
      </c>
      <c r="P721" s="26" t="s">
        <v>950</v>
      </c>
      <c r="Q721" s="27">
        <v>2.4</v>
      </c>
      <c r="R721" s="171" t="str">
        <f t="shared" si="135"/>
        <v>A</v>
      </c>
      <c r="S721" s="174">
        <f t="shared" si="136"/>
        <v>1</v>
      </c>
      <c r="T721" s="174">
        <f t="shared" si="137"/>
        <v>1</v>
      </c>
      <c r="U721" s="174">
        <f t="shared" si="138"/>
        <v>0</v>
      </c>
      <c r="V721" s="178" t="str">
        <f t="shared" si="139"/>
        <v>Staphylococcus aureus</v>
      </c>
      <c r="W721" s="178" t="str">
        <f t="shared" si="140"/>
        <v>Staphylococcus aureus</v>
      </c>
      <c r="X721" s="174">
        <f t="shared" si="141"/>
        <v>0</v>
      </c>
      <c r="Y721" s="174">
        <f t="shared" si="142"/>
        <v>0</v>
      </c>
      <c r="Z721" s="174">
        <f t="shared" si="143"/>
        <v>0</v>
      </c>
      <c r="AA721" s="174">
        <f t="shared" si="144"/>
        <v>0</v>
      </c>
    </row>
    <row r="722" spans="4:27" ht="15" customHeight="1" x14ac:dyDescent="0.25">
      <c r="D722" s="176">
        <v>0</v>
      </c>
      <c r="E722" s="169">
        <f t="shared" si="134"/>
        <v>0</v>
      </c>
      <c r="F722" s="26" t="s">
        <v>1635</v>
      </c>
      <c r="G722" s="26" t="s">
        <v>187</v>
      </c>
      <c r="H722" s="26" t="s">
        <v>757</v>
      </c>
      <c r="I722" s="29">
        <v>40126</v>
      </c>
      <c r="J722" s="26" t="s">
        <v>512</v>
      </c>
      <c r="K722" s="26" t="s">
        <v>950</v>
      </c>
      <c r="L722" s="26" t="s">
        <v>512</v>
      </c>
      <c r="M722" s="26" t="s">
        <v>950</v>
      </c>
      <c r="N722" s="27">
        <v>2.3199999999999998</v>
      </c>
      <c r="O722" s="26" t="s">
        <v>512</v>
      </c>
      <c r="P722" s="26" t="s">
        <v>950</v>
      </c>
      <c r="Q722" s="27">
        <v>2.29</v>
      </c>
      <c r="R722" s="171" t="str">
        <f t="shared" si="135"/>
        <v>A</v>
      </c>
      <c r="S722" s="174">
        <f t="shared" si="136"/>
        <v>1</v>
      </c>
      <c r="T722" s="174">
        <f t="shared" si="137"/>
        <v>1</v>
      </c>
      <c r="U722" s="174">
        <f t="shared" si="138"/>
        <v>0</v>
      </c>
      <c r="V722" s="178" t="str">
        <f t="shared" si="139"/>
        <v>Staphylococcus aureus</v>
      </c>
      <c r="W722" s="178" t="str">
        <f t="shared" si="140"/>
        <v>Staphylococcus aureus</v>
      </c>
      <c r="X722" s="174">
        <f t="shared" si="141"/>
        <v>0</v>
      </c>
      <c r="Y722" s="174">
        <f t="shared" si="142"/>
        <v>0</v>
      </c>
      <c r="Z722" s="174">
        <f t="shared" si="143"/>
        <v>0</v>
      </c>
      <c r="AA722" s="174">
        <f t="shared" si="144"/>
        <v>0</v>
      </c>
    </row>
    <row r="723" spans="4:27" ht="15" customHeight="1" x14ac:dyDescent="0.25">
      <c r="D723" s="176">
        <v>0</v>
      </c>
      <c r="E723" s="169">
        <f t="shared" si="134"/>
        <v>0</v>
      </c>
      <c r="F723" s="26" t="s">
        <v>1636</v>
      </c>
      <c r="G723" s="26" t="s">
        <v>187</v>
      </c>
      <c r="H723" s="26" t="s">
        <v>757</v>
      </c>
      <c r="I723" s="29">
        <v>40126</v>
      </c>
      <c r="J723" s="26" t="s">
        <v>512</v>
      </c>
      <c r="K723" s="26" t="s">
        <v>950</v>
      </c>
      <c r="L723" s="26" t="s">
        <v>512</v>
      </c>
      <c r="M723" s="26" t="s">
        <v>950</v>
      </c>
      <c r="N723" s="27">
        <v>2.56</v>
      </c>
      <c r="O723" s="26" t="s">
        <v>512</v>
      </c>
      <c r="P723" s="26" t="s">
        <v>950</v>
      </c>
      <c r="Q723" s="27">
        <v>2.5099999999999998</v>
      </c>
      <c r="R723" s="171" t="str">
        <f t="shared" si="135"/>
        <v>A</v>
      </c>
      <c r="S723" s="174">
        <f t="shared" si="136"/>
        <v>1</v>
      </c>
      <c r="T723" s="174">
        <f t="shared" si="137"/>
        <v>1</v>
      </c>
      <c r="U723" s="174">
        <f t="shared" si="138"/>
        <v>0</v>
      </c>
      <c r="V723" s="178" t="str">
        <f t="shared" si="139"/>
        <v>Staphylococcus aureus</v>
      </c>
      <c r="W723" s="178" t="str">
        <f t="shared" si="140"/>
        <v>Staphylococcus aureus</v>
      </c>
      <c r="X723" s="174">
        <f t="shared" si="141"/>
        <v>0</v>
      </c>
      <c r="Y723" s="174">
        <f t="shared" si="142"/>
        <v>0</v>
      </c>
      <c r="Z723" s="174">
        <f t="shared" si="143"/>
        <v>0</v>
      </c>
      <c r="AA723" s="174">
        <f t="shared" si="144"/>
        <v>0</v>
      </c>
    </row>
    <row r="724" spans="4:27" ht="15" customHeight="1" x14ac:dyDescent="0.25">
      <c r="D724" s="176">
        <v>0</v>
      </c>
      <c r="E724" s="169">
        <f t="shared" si="134"/>
        <v>0</v>
      </c>
      <c r="F724" s="26" t="s">
        <v>1637</v>
      </c>
      <c r="G724" s="26" t="s">
        <v>187</v>
      </c>
      <c r="H724" s="26" t="s">
        <v>757</v>
      </c>
      <c r="I724" s="29">
        <v>40126</v>
      </c>
      <c r="J724" s="26" t="s">
        <v>512</v>
      </c>
      <c r="K724" s="26" t="s">
        <v>950</v>
      </c>
      <c r="L724" s="26" t="s">
        <v>512</v>
      </c>
      <c r="M724" s="26" t="s">
        <v>950</v>
      </c>
      <c r="N724" s="27">
        <v>2.4</v>
      </c>
      <c r="O724" s="26" t="s">
        <v>512</v>
      </c>
      <c r="P724" s="26" t="s">
        <v>950</v>
      </c>
      <c r="Q724" s="27">
        <v>2.34</v>
      </c>
      <c r="R724" s="171" t="str">
        <f t="shared" si="135"/>
        <v>A</v>
      </c>
      <c r="S724" s="174">
        <f t="shared" si="136"/>
        <v>1</v>
      </c>
      <c r="T724" s="174">
        <f t="shared" si="137"/>
        <v>1</v>
      </c>
      <c r="U724" s="174">
        <f t="shared" si="138"/>
        <v>0</v>
      </c>
      <c r="V724" s="178" t="str">
        <f t="shared" si="139"/>
        <v>Staphylococcus aureus</v>
      </c>
      <c r="W724" s="178" t="str">
        <f t="shared" si="140"/>
        <v>Staphylococcus aureus</v>
      </c>
      <c r="X724" s="174">
        <f t="shared" si="141"/>
        <v>0</v>
      </c>
      <c r="Y724" s="174">
        <f t="shared" si="142"/>
        <v>0</v>
      </c>
      <c r="Z724" s="174">
        <f t="shared" si="143"/>
        <v>0</v>
      </c>
      <c r="AA724" s="174">
        <f t="shared" si="144"/>
        <v>0</v>
      </c>
    </row>
    <row r="725" spans="4:27" ht="15" customHeight="1" x14ac:dyDescent="0.25">
      <c r="D725" s="176">
        <v>0</v>
      </c>
      <c r="E725" s="169">
        <f t="shared" si="134"/>
        <v>0</v>
      </c>
      <c r="F725" s="26" t="s">
        <v>1638</v>
      </c>
      <c r="G725" s="26" t="s">
        <v>1173</v>
      </c>
      <c r="H725" s="26" t="s">
        <v>1104</v>
      </c>
      <c r="I725" s="29">
        <v>40126</v>
      </c>
      <c r="J725" s="26" t="s">
        <v>512</v>
      </c>
      <c r="K725" s="26" t="s">
        <v>950</v>
      </c>
      <c r="L725" s="26" t="s">
        <v>512</v>
      </c>
      <c r="M725" s="26" t="s">
        <v>950</v>
      </c>
      <c r="N725" s="27">
        <v>2.5099999999999998</v>
      </c>
      <c r="O725" s="26" t="s">
        <v>512</v>
      </c>
      <c r="P725" s="26" t="s">
        <v>950</v>
      </c>
      <c r="Q725" s="27">
        <v>2.4500000000000002</v>
      </c>
      <c r="R725" s="171" t="str">
        <f t="shared" si="135"/>
        <v>A</v>
      </c>
      <c r="S725" s="174">
        <f t="shared" si="136"/>
        <v>1</v>
      </c>
      <c r="T725" s="174">
        <f t="shared" si="137"/>
        <v>1</v>
      </c>
      <c r="U725" s="174">
        <f t="shared" si="138"/>
        <v>0</v>
      </c>
      <c r="V725" s="178" t="str">
        <f t="shared" si="139"/>
        <v>Staphylococcus aureus</v>
      </c>
      <c r="W725" s="178" t="str">
        <f t="shared" si="140"/>
        <v>Staphylococcus aureus</v>
      </c>
      <c r="X725" s="174">
        <f t="shared" si="141"/>
        <v>0</v>
      </c>
      <c r="Y725" s="174">
        <f t="shared" si="142"/>
        <v>0</v>
      </c>
      <c r="Z725" s="174">
        <f t="shared" si="143"/>
        <v>0</v>
      </c>
      <c r="AA725" s="174">
        <f t="shared" si="144"/>
        <v>0</v>
      </c>
    </row>
    <row r="726" spans="4:27" ht="15" customHeight="1" x14ac:dyDescent="0.25">
      <c r="D726" s="176">
        <v>0</v>
      </c>
      <c r="E726" s="169">
        <f t="shared" si="134"/>
        <v>0</v>
      </c>
      <c r="F726" s="26" t="s">
        <v>1639</v>
      </c>
      <c r="G726" s="26" t="s">
        <v>1173</v>
      </c>
      <c r="H726" s="26" t="s">
        <v>1104</v>
      </c>
      <c r="I726" s="29">
        <v>40126</v>
      </c>
      <c r="J726" s="26" t="s">
        <v>512</v>
      </c>
      <c r="K726" s="26" t="s">
        <v>950</v>
      </c>
      <c r="L726" s="26" t="s">
        <v>512</v>
      </c>
      <c r="M726" s="26" t="s">
        <v>950</v>
      </c>
      <c r="N726" s="27">
        <v>2.39</v>
      </c>
      <c r="O726" s="26" t="s">
        <v>512</v>
      </c>
      <c r="P726" s="26" t="s">
        <v>950</v>
      </c>
      <c r="Q726" s="27">
        <v>2.33</v>
      </c>
      <c r="R726" s="171" t="str">
        <f t="shared" si="135"/>
        <v>A</v>
      </c>
      <c r="S726" s="174">
        <f t="shared" si="136"/>
        <v>1</v>
      </c>
      <c r="T726" s="174">
        <f t="shared" si="137"/>
        <v>1</v>
      </c>
      <c r="U726" s="174">
        <f t="shared" si="138"/>
        <v>0</v>
      </c>
      <c r="V726" s="178" t="str">
        <f t="shared" si="139"/>
        <v>Staphylococcus aureus</v>
      </c>
      <c r="W726" s="178" t="str">
        <f t="shared" si="140"/>
        <v>Staphylococcus aureus</v>
      </c>
      <c r="X726" s="174">
        <f t="shared" si="141"/>
        <v>0</v>
      </c>
      <c r="Y726" s="174">
        <f t="shared" si="142"/>
        <v>0</v>
      </c>
      <c r="Z726" s="174">
        <f t="shared" si="143"/>
        <v>0</v>
      </c>
      <c r="AA726" s="174">
        <f t="shared" si="144"/>
        <v>0</v>
      </c>
    </row>
    <row r="727" spans="4:27" ht="15" customHeight="1" x14ac:dyDescent="0.25">
      <c r="D727" s="176">
        <v>0</v>
      </c>
      <c r="E727" s="169">
        <f t="shared" si="134"/>
        <v>0</v>
      </c>
      <c r="F727" s="26" t="s">
        <v>1640</v>
      </c>
      <c r="G727" s="26" t="s">
        <v>1173</v>
      </c>
      <c r="H727" s="26" t="s">
        <v>1104</v>
      </c>
      <c r="I727" s="29">
        <v>40315</v>
      </c>
      <c r="J727" s="26" t="s">
        <v>512</v>
      </c>
      <c r="K727" s="26" t="s">
        <v>950</v>
      </c>
      <c r="L727" s="26" t="s">
        <v>512</v>
      </c>
      <c r="M727" s="26" t="s">
        <v>950</v>
      </c>
      <c r="N727" s="27">
        <v>2.38</v>
      </c>
      <c r="O727" s="26" t="s">
        <v>512</v>
      </c>
      <c r="P727" s="26" t="s">
        <v>950</v>
      </c>
      <c r="Q727" s="27">
        <v>2.3199999999999998</v>
      </c>
      <c r="R727" s="171" t="str">
        <f t="shared" si="135"/>
        <v>A</v>
      </c>
      <c r="S727" s="174">
        <f t="shared" si="136"/>
        <v>1</v>
      </c>
      <c r="T727" s="174">
        <f t="shared" si="137"/>
        <v>1</v>
      </c>
      <c r="U727" s="174">
        <f t="shared" si="138"/>
        <v>0</v>
      </c>
      <c r="V727" s="178" t="str">
        <f t="shared" si="139"/>
        <v>Staphylococcus aureus</v>
      </c>
      <c r="W727" s="178" t="str">
        <f t="shared" si="140"/>
        <v>Staphylococcus aureus</v>
      </c>
      <c r="X727" s="174">
        <f t="shared" si="141"/>
        <v>0</v>
      </c>
      <c r="Y727" s="174">
        <f t="shared" si="142"/>
        <v>0</v>
      </c>
      <c r="Z727" s="174">
        <f t="shared" si="143"/>
        <v>0</v>
      </c>
      <c r="AA727" s="174">
        <f t="shared" si="144"/>
        <v>0</v>
      </c>
    </row>
    <row r="728" spans="4:27" ht="15" customHeight="1" x14ac:dyDescent="0.25">
      <c r="D728" s="176">
        <v>0</v>
      </c>
      <c r="E728" s="169">
        <f t="shared" si="134"/>
        <v>0</v>
      </c>
      <c r="F728" s="26" t="s">
        <v>1641</v>
      </c>
      <c r="G728" s="26" t="s">
        <v>1173</v>
      </c>
      <c r="H728" s="26" t="s">
        <v>1104</v>
      </c>
      <c r="I728" s="29">
        <v>40126</v>
      </c>
      <c r="J728" s="26" t="s">
        <v>512</v>
      </c>
      <c r="K728" s="26" t="s">
        <v>950</v>
      </c>
      <c r="L728" s="26" t="s">
        <v>512</v>
      </c>
      <c r="M728" s="26" t="s">
        <v>950</v>
      </c>
      <c r="N728" s="27">
        <v>2.41</v>
      </c>
      <c r="O728" s="26" t="s">
        <v>512</v>
      </c>
      <c r="P728" s="26" t="s">
        <v>950</v>
      </c>
      <c r="Q728" s="27">
        <v>2.37</v>
      </c>
      <c r="R728" s="171" t="str">
        <f t="shared" si="135"/>
        <v>A</v>
      </c>
      <c r="S728" s="174">
        <f t="shared" si="136"/>
        <v>1</v>
      </c>
      <c r="T728" s="174">
        <f t="shared" si="137"/>
        <v>1</v>
      </c>
      <c r="U728" s="174">
        <f t="shared" si="138"/>
        <v>0</v>
      </c>
      <c r="V728" s="178" t="str">
        <f t="shared" si="139"/>
        <v>Staphylococcus aureus</v>
      </c>
      <c r="W728" s="178" t="str">
        <f t="shared" si="140"/>
        <v>Staphylococcus aureus</v>
      </c>
      <c r="X728" s="174">
        <f t="shared" si="141"/>
        <v>0</v>
      </c>
      <c r="Y728" s="174">
        <f t="shared" si="142"/>
        <v>0</v>
      </c>
      <c r="Z728" s="174">
        <f t="shared" si="143"/>
        <v>0</v>
      </c>
      <c r="AA728" s="174">
        <f t="shared" si="144"/>
        <v>0</v>
      </c>
    </row>
    <row r="729" spans="4:27" ht="15" customHeight="1" x14ac:dyDescent="0.25">
      <c r="D729" s="176">
        <v>0</v>
      </c>
      <c r="E729" s="169">
        <f t="shared" si="134"/>
        <v>0</v>
      </c>
      <c r="F729" s="26" t="s">
        <v>1642</v>
      </c>
      <c r="G729" s="26" t="s">
        <v>1173</v>
      </c>
      <c r="H729" s="26" t="s">
        <v>1104</v>
      </c>
      <c r="I729" s="29">
        <v>40109</v>
      </c>
      <c r="J729" s="26" t="s">
        <v>512</v>
      </c>
      <c r="K729" s="26" t="s">
        <v>950</v>
      </c>
      <c r="L729" s="26" t="s">
        <v>512</v>
      </c>
      <c r="M729" s="26" t="s">
        <v>950</v>
      </c>
      <c r="N729" s="27">
        <v>2.44</v>
      </c>
      <c r="O729" s="26" t="s">
        <v>512</v>
      </c>
      <c r="P729" s="26" t="s">
        <v>950</v>
      </c>
      <c r="Q729" s="27">
        <v>2.41</v>
      </c>
      <c r="R729" s="171" t="str">
        <f t="shared" si="135"/>
        <v>A</v>
      </c>
      <c r="S729" s="174">
        <f t="shared" si="136"/>
        <v>1</v>
      </c>
      <c r="T729" s="174">
        <f t="shared" si="137"/>
        <v>1</v>
      </c>
      <c r="U729" s="174">
        <f t="shared" si="138"/>
        <v>0</v>
      </c>
      <c r="V729" s="178" t="str">
        <f t="shared" si="139"/>
        <v>Staphylococcus aureus</v>
      </c>
      <c r="W729" s="178" t="str">
        <f t="shared" si="140"/>
        <v>Staphylococcus aureus</v>
      </c>
      <c r="X729" s="174">
        <f t="shared" si="141"/>
        <v>0</v>
      </c>
      <c r="Y729" s="174">
        <f t="shared" si="142"/>
        <v>0</v>
      </c>
      <c r="Z729" s="174">
        <f t="shared" si="143"/>
        <v>0</v>
      </c>
      <c r="AA729" s="174">
        <f t="shared" si="144"/>
        <v>0</v>
      </c>
    </row>
    <row r="730" spans="4:27" ht="15" customHeight="1" x14ac:dyDescent="0.25">
      <c r="D730" s="176">
        <v>0</v>
      </c>
      <c r="E730" s="169">
        <f t="shared" si="134"/>
        <v>0</v>
      </c>
      <c r="F730" s="26" t="s">
        <v>1643</v>
      </c>
      <c r="G730" s="26" t="s">
        <v>187</v>
      </c>
      <c r="H730" s="26" t="s">
        <v>757</v>
      </c>
      <c r="I730" s="29">
        <v>40126</v>
      </c>
      <c r="J730" s="26" t="s">
        <v>512</v>
      </c>
      <c r="K730" s="26" t="s">
        <v>950</v>
      </c>
      <c r="L730" s="26" t="s">
        <v>512</v>
      </c>
      <c r="M730" s="26" t="s">
        <v>950</v>
      </c>
      <c r="N730" s="27">
        <v>2.4700000000000002</v>
      </c>
      <c r="O730" s="26" t="s">
        <v>512</v>
      </c>
      <c r="P730" s="26" t="s">
        <v>950</v>
      </c>
      <c r="Q730" s="27">
        <v>2.4</v>
      </c>
      <c r="R730" s="171" t="str">
        <f t="shared" si="135"/>
        <v>A</v>
      </c>
      <c r="S730" s="174">
        <f t="shared" si="136"/>
        <v>1</v>
      </c>
      <c r="T730" s="174">
        <f t="shared" si="137"/>
        <v>1</v>
      </c>
      <c r="U730" s="174">
        <f t="shared" si="138"/>
        <v>0</v>
      </c>
      <c r="V730" s="178" t="str">
        <f t="shared" si="139"/>
        <v>Staphylococcus aureus</v>
      </c>
      <c r="W730" s="178" t="str">
        <f t="shared" si="140"/>
        <v>Staphylococcus aureus</v>
      </c>
      <c r="X730" s="174">
        <f t="shared" si="141"/>
        <v>0</v>
      </c>
      <c r="Y730" s="174">
        <f t="shared" si="142"/>
        <v>0</v>
      </c>
      <c r="Z730" s="174">
        <f t="shared" si="143"/>
        <v>0</v>
      </c>
      <c r="AA730" s="174">
        <f t="shared" si="144"/>
        <v>0</v>
      </c>
    </row>
    <row r="731" spans="4:27" ht="15" customHeight="1" x14ac:dyDescent="0.25">
      <c r="D731" s="176">
        <v>0</v>
      </c>
      <c r="E731" s="169">
        <f t="shared" si="134"/>
        <v>0</v>
      </c>
      <c r="F731" s="26" t="s">
        <v>1644</v>
      </c>
      <c r="G731" s="26" t="s">
        <v>187</v>
      </c>
      <c r="H731" s="26" t="s">
        <v>757</v>
      </c>
      <c r="I731" s="29">
        <v>40133</v>
      </c>
      <c r="J731" s="26" t="s">
        <v>512</v>
      </c>
      <c r="K731" s="26" t="s">
        <v>950</v>
      </c>
      <c r="L731" s="26" t="s">
        <v>512</v>
      </c>
      <c r="M731" s="26" t="s">
        <v>950</v>
      </c>
      <c r="N731" s="27">
        <v>2.33</v>
      </c>
      <c r="O731" s="26" t="s">
        <v>512</v>
      </c>
      <c r="P731" s="26" t="s">
        <v>950</v>
      </c>
      <c r="Q731" s="27">
        <v>2.31</v>
      </c>
      <c r="R731" s="171" t="str">
        <f t="shared" si="135"/>
        <v>A</v>
      </c>
      <c r="S731" s="174">
        <f t="shared" si="136"/>
        <v>1</v>
      </c>
      <c r="T731" s="174">
        <f t="shared" si="137"/>
        <v>1</v>
      </c>
      <c r="U731" s="174">
        <f t="shared" si="138"/>
        <v>0</v>
      </c>
      <c r="V731" s="178" t="str">
        <f t="shared" si="139"/>
        <v>Staphylococcus aureus</v>
      </c>
      <c r="W731" s="178" t="str">
        <f t="shared" si="140"/>
        <v>Staphylococcus aureus</v>
      </c>
      <c r="X731" s="174">
        <f t="shared" si="141"/>
        <v>0</v>
      </c>
      <c r="Y731" s="174">
        <f t="shared" si="142"/>
        <v>0</v>
      </c>
      <c r="Z731" s="174">
        <f t="shared" si="143"/>
        <v>0</v>
      </c>
      <c r="AA731" s="174">
        <f t="shared" si="144"/>
        <v>0</v>
      </c>
    </row>
    <row r="732" spans="4:27" ht="15" customHeight="1" x14ac:dyDescent="0.25">
      <c r="D732" s="176">
        <v>0</v>
      </c>
      <c r="E732" s="169">
        <f t="shared" si="134"/>
        <v>0</v>
      </c>
      <c r="F732" s="26" t="s">
        <v>1645</v>
      </c>
      <c r="G732" s="26" t="s">
        <v>187</v>
      </c>
      <c r="H732" s="26" t="s">
        <v>757</v>
      </c>
      <c r="I732" s="29">
        <v>40133</v>
      </c>
      <c r="J732" s="26" t="s">
        <v>512</v>
      </c>
      <c r="K732" s="26" t="s">
        <v>950</v>
      </c>
      <c r="L732" s="26" t="s">
        <v>512</v>
      </c>
      <c r="M732" s="26" t="s">
        <v>950</v>
      </c>
      <c r="N732" s="27">
        <v>2.4900000000000002</v>
      </c>
      <c r="O732" s="26" t="s">
        <v>512</v>
      </c>
      <c r="P732" s="26" t="s">
        <v>950</v>
      </c>
      <c r="Q732" s="27">
        <v>2.42</v>
      </c>
      <c r="R732" s="171" t="str">
        <f t="shared" si="135"/>
        <v>A</v>
      </c>
      <c r="S732" s="174">
        <f t="shared" si="136"/>
        <v>1</v>
      </c>
      <c r="T732" s="174">
        <f t="shared" si="137"/>
        <v>1</v>
      </c>
      <c r="U732" s="174">
        <f t="shared" si="138"/>
        <v>0</v>
      </c>
      <c r="V732" s="178" t="str">
        <f t="shared" si="139"/>
        <v>Staphylococcus aureus</v>
      </c>
      <c r="W732" s="178" t="str">
        <f t="shared" si="140"/>
        <v>Staphylococcus aureus</v>
      </c>
      <c r="X732" s="174">
        <f t="shared" si="141"/>
        <v>0</v>
      </c>
      <c r="Y732" s="174">
        <f t="shared" si="142"/>
        <v>0</v>
      </c>
      <c r="Z732" s="174">
        <f t="shared" si="143"/>
        <v>0</v>
      </c>
      <c r="AA732" s="174">
        <f t="shared" si="144"/>
        <v>0</v>
      </c>
    </row>
    <row r="733" spans="4:27" ht="15" customHeight="1" x14ac:dyDescent="0.25">
      <c r="D733" s="176">
        <v>0</v>
      </c>
      <c r="E733" s="169">
        <f t="shared" si="134"/>
        <v>0</v>
      </c>
      <c r="F733" s="26" t="s">
        <v>1646</v>
      </c>
      <c r="G733" s="26" t="s">
        <v>1173</v>
      </c>
      <c r="H733" s="26" t="s">
        <v>1104</v>
      </c>
      <c r="I733" s="29">
        <v>42145</v>
      </c>
      <c r="J733" s="26" t="s">
        <v>512</v>
      </c>
      <c r="K733" s="26" t="s">
        <v>950</v>
      </c>
      <c r="L733" s="26" t="s">
        <v>512</v>
      </c>
      <c r="M733" s="26" t="s">
        <v>950</v>
      </c>
      <c r="N733" s="27">
        <v>2.37</v>
      </c>
      <c r="O733" s="26" t="s">
        <v>512</v>
      </c>
      <c r="P733" s="26" t="s">
        <v>950</v>
      </c>
      <c r="Q733" s="27">
        <v>2.34</v>
      </c>
      <c r="R733" s="171" t="str">
        <f t="shared" si="135"/>
        <v>A</v>
      </c>
      <c r="S733" s="174">
        <f t="shared" si="136"/>
        <v>1</v>
      </c>
      <c r="T733" s="174">
        <f t="shared" si="137"/>
        <v>1</v>
      </c>
      <c r="U733" s="174">
        <f t="shared" si="138"/>
        <v>0</v>
      </c>
      <c r="V733" s="178" t="str">
        <f t="shared" si="139"/>
        <v>Staphylococcus aureus</v>
      </c>
      <c r="W733" s="178" t="str">
        <f t="shared" si="140"/>
        <v>Staphylococcus aureus</v>
      </c>
      <c r="X733" s="174">
        <f t="shared" si="141"/>
        <v>0</v>
      </c>
      <c r="Y733" s="174">
        <f t="shared" si="142"/>
        <v>0</v>
      </c>
      <c r="Z733" s="174">
        <f t="shared" si="143"/>
        <v>0</v>
      </c>
      <c r="AA733" s="174">
        <f t="shared" si="144"/>
        <v>0</v>
      </c>
    </row>
    <row r="734" spans="4:27" ht="15" customHeight="1" x14ac:dyDescent="0.25">
      <c r="D734" s="176">
        <v>0</v>
      </c>
      <c r="E734" s="169">
        <f t="shared" si="134"/>
        <v>0</v>
      </c>
      <c r="F734" s="26" t="s">
        <v>1647</v>
      </c>
      <c r="G734" s="26" t="s">
        <v>187</v>
      </c>
      <c r="H734" s="26" t="s">
        <v>757</v>
      </c>
      <c r="I734" s="29">
        <v>42145</v>
      </c>
      <c r="J734" s="26" t="s">
        <v>512</v>
      </c>
      <c r="K734" s="26" t="s">
        <v>950</v>
      </c>
      <c r="L734" s="26" t="s">
        <v>512</v>
      </c>
      <c r="M734" s="26" t="s">
        <v>950</v>
      </c>
      <c r="N734" s="27">
        <v>2.5</v>
      </c>
      <c r="O734" s="26" t="s">
        <v>512</v>
      </c>
      <c r="P734" s="26" t="s">
        <v>950</v>
      </c>
      <c r="Q734" s="27">
        <v>2.4500000000000002</v>
      </c>
      <c r="R734" s="171" t="str">
        <f t="shared" si="135"/>
        <v>A</v>
      </c>
      <c r="S734" s="174">
        <f t="shared" si="136"/>
        <v>1</v>
      </c>
      <c r="T734" s="174">
        <f t="shared" si="137"/>
        <v>1</v>
      </c>
      <c r="U734" s="174">
        <f t="shared" si="138"/>
        <v>0</v>
      </c>
      <c r="V734" s="178" t="str">
        <f t="shared" si="139"/>
        <v>Staphylococcus aureus</v>
      </c>
      <c r="W734" s="178" t="str">
        <f t="shared" si="140"/>
        <v>Staphylococcus aureus</v>
      </c>
      <c r="X734" s="174">
        <f t="shared" si="141"/>
        <v>0</v>
      </c>
      <c r="Y734" s="174">
        <f t="shared" si="142"/>
        <v>0</v>
      </c>
      <c r="Z734" s="174">
        <f t="shared" si="143"/>
        <v>0</v>
      </c>
      <c r="AA734" s="174">
        <f t="shared" si="144"/>
        <v>0</v>
      </c>
    </row>
    <row r="735" spans="4:27" ht="15" customHeight="1" x14ac:dyDescent="0.25">
      <c r="D735" s="176">
        <v>0</v>
      </c>
      <c r="E735" s="169">
        <f t="shared" si="134"/>
        <v>0</v>
      </c>
      <c r="F735" s="26" t="s">
        <v>1648</v>
      </c>
      <c r="G735" s="26" t="s">
        <v>187</v>
      </c>
      <c r="H735" s="26" t="s">
        <v>757</v>
      </c>
      <c r="I735" s="29">
        <v>42145</v>
      </c>
      <c r="J735" s="26" t="s">
        <v>512</v>
      </c>
      <c r="K735" s="26" t="s">
        <v>950</v>
      </c>
      <c r="L735" s="26" t="s">
        <v>512</v>
      </c>
      <c r="M735" s="26" t="s">
        <v>950</v>
      </c>
      <c r="N735" s="27">
        <v>2.44</v>
      </c>
      <c r="O735" s="26" t="s">
        <v>512</v>
      </c>
      <c r="P735" s="26" t="s">
        <v>950</v>
      </c>
      <c r="Q735" s="27">
        <v>2.4300000000000002</v>
      </c>
      <c r="R735" s="171" t="str">
        <f t="shared" si="135"/>
        <v>A</v>
      </c>
      <c r="S735" s="174">
        <f t="shared" si="136"/>
        <v>1</v>
      </c>
      <c r="T735" s="174">
        <f t="shared" si="137"/>
        <v>1</v>
      </c>
      <c r="U735" s="174">
        <f t="shared" si="138"/>
        <v>0</v>
      </c>
      <c r="V735" s="178" t="str">
        <f t="shared" si="139"/>
        <v>Staphylococcus aureus</v>
      </c>
      <c r="W735" s="178" t="str">
        <f t="shared" si="140"/>
        <v>Staphylococcus aureus</v>
      </c>
      <c r="X735" s="174">
        <f t="shared" si="141"/>
        <v>0</v>
      </c>
      <c r="Y735" s="174">
        <f t="shared" si="142"/>
        <v>0</v>
      </c>
      <c r="Z735" s="174">
        <f t="shared" si="143"/>
        <v>0</v>
      </c>
      <c r="AA735" s="174">
        <f t="shared" si="144"/>
        <v>0</v>
      </c>
    </row>
    <row r="736" spans="4:27" ht="15" customHeight="1" x14ac:dyDescent="0.25">
      <c r="D736" s="176">
        <v>0</v>
      </c>
      <c r="E736" s="169">
        <f t="shared" si="134"/>
        <v>0</v>
      </c>
      <c r="F736" s="26" t="s">
        <v>1649</v>
      </c>
      <c r="G736" s="26" t="s">
        <v>187</v>
      </c>
      <c r="H736" s="26" t="s">
        <v>757</v>
      </c>
      <c r="I736" s="29">
        <v>40133</v>
      </c>
      <c r="J736" s="26" t="s">
        <v>512</v>
      </c>
      <c r="K736" s="26" t="s">
        <v>950</v>
      </c>
      <c r="L736" s="26" t="s">
        <v>512</v>
      </c>
      <c r="M736" s="26" t="s">
        <v>950</v>
      </c>
      <c r="N736" s="27">
        <v>2.4700000000000002</v>
      </c>
      <c r="O736" s="26" t="s">
        <v>512</v>
      </c>
      <c r="P736" s="26" t="s">
        <v>950</v>
      </c>
      <c r="Q736" s="27">
        <v>2.41</v>
      </c>
      <c r="R736" s="171" t="str">
        <f t="shared" si="135"/>
        <v>A</v>
      </c>
      <c r="S736" s="174">
        <f t="shared" si="136"/>
        <v>1</v>
      </c>
      <c r="T736" s="174">
        <f t="shared" si="137"/>
        <v>1</v>
      </c>
      <c r="U736" s="174">
        <f t="shared" si="138"/>
        <v>0</v>
      </c>
      <c r="V736" s="178" t="str">
        <f t="shared" si="139"/>
        <v>Staphylococcus aureus</v>
      </c>
      <c r="W736" s="178" t="str">
        <f t="shared" si="140"/>
        <v>Staphylococcus aureus</v>
      </c>
      <c r="X736" s="174">
        <f t="shared" si="141"/>
        <v>0</v>
      </c>
      <c r="Y736" s="174">
        <f t="shared" si="142"/>
        <v>0</v>
      </c>
      <c r="Z736" s="174">
        <f t="shared" si="143"/>
        <v>0</v>
      </c>
      <c r="AA736" s="174">
        <f t="shared" si="144"/>
        <v>0</v>
      </c>
    </row>
    <row r="737" spans="4:27" ht="15" customHeight="1" x14ac:dyDescent="0.25">
      <c r="D737" s="176">
        <v>0</v>
      </c>
      <c r="E737" s="169">
        <f t="shared" si="134"/>
        <v>0</v>
      </c>
      <c r="F737" s="26" t="s">
        <v>1650</v>
      </c>
      <c r="G737" s="26" t="s">
        <v>187</v>
      </c>
      <c r="H737" s="26" t="s">
        <v>757</v>
      </c>
      <c r="I737" s="29">
        <v>40126</v>
      </c>
      <c r="J737" s="26" t="s">
        <v>512</v>
      </c>
      <c r="K737" s="26" t="s">
        <v>950</v>
      </c>
      <c r="L737" s="26" t="s">
        <v>512</v>
      </c>
      <c r="M737" s="26" t="s">
        <v>950</v>
      </c>
      <c r="N737" s="27">
        <v>2.39</v>
      </c>
      <c r="O737" s="26" t="s">
        <v>512</v>
      </c>
      <c r="P737" s="26" t="s">
        <v>950</v>
      </c>
      <c r="Q737" s="27">
        <v>2.31</v>
      </c>
      <c r="R737" s="171" t="str">
        <f t="shared" si="135"/>
        <v>A</v>
      </c>
      <c r="S737" s="174">
        <f t="shared" si="136"/>
        <v>1</v>
      </c>
      <c r="T737" s="174">
        <f t="shared" si="137"/>
        <v>1</v>
      </c>
      <c r="U737" s="174">
        <f t="shared" si="138"/>
        <v>0</v>
      </c>
      <c r="V737" s="178" t="str">
        <f t="shared" si="139"/>
        <v>Staphylococcus aureus</v>
      </c>
      <c r="W737" s="178" t="str">
        <f t="shared" si="140"/>
        <v>Staphylococcus aureus</v>
      </c>
      <c r="X737" s="174">
        <f t="shared" si="141"/>
        <v>0</v>
      </c>
      <c r="Y737" s="174">
        <f t="shared" si="142"/>
        <v>0</v>
      </c>
      <c r="Z737" s="174">
        <f t="shared" si="143"/>
        <v>0</v>
      </c>
      <c r="AA737" s="174">
        <f t="shared" si="144"/>
        <v>0</v>
      </c>
    </row>
    <row r="738" spans="4:27" ht="15" customHeight="1" x14ac:dyDescent="0.25">
      <c r="D738" s="176">
        <v>0</v>
      </c>
      <c r="E738" s="169">
        <f t="shared" si="134"/>
        <v>0</v>
      </c>
      <c r="F738" s="26" t="s">
        <v>1651</v>
      </c>
      <c r="G738" s="26" t="s">
        <v>1173</v>
      </c>
      <c r="H738" s="26" t="s">
        <v>1104</v>
      </c>
      <c r="I738" s="29">
        <v>40140</v>
      </c>
      <c r="J738" s="26" t="s">
        <v>512</v>
      </c>
      <c r="K738" s="26" t="s">
        <v>950</v>
      </c>
      <c r="L738" s="26" t="s">
        <v>512</v>
      </c>
      <c r="M738" s="26" t="s">
        <v>950</v>
      </c>
      <c r="N738" s="27">
        <v>2.39</v>
      </c>
      <c r="O738" s="26" t="s">
        <v>512</v>
      </c>
      <c r="P738" s="26" t="s">
        <v>950</v>
      </c>
      <c r="Q738" s="27">
        <v>2.23</v>
      </c>
      <c r="R738" s="171" t="str">
        <f t="shared" si="135"/>
        <v>A</v>
      </c>
      <c r="S738" s="174">
        <f t="shared" si="136"/>
        <v>1</v>
      </c>
      <c r="T738" s="174">
        <f t="shared" si="137"/>
        <v>1</v>
      </c>
      <c r="U738" s="174">
        <f t="shared" si="138"/>
        <v>0</v>
      </c>
      <c r="V738" s="178" t="str">
        <f t="shared" si="139"/>
        <v>Staphylococcus aureus</v>
      </c>
      <c r="W738" s="178" t="str">
        <f t="shared" si="140"/>
        <v>Staphylococcus aureus</v>
      </c>
      <c r="X738" s="174">
        <f t="shared" si="141"/>
        <v>0</v>
      </c>
      <c r="Y738" s="174">
        <f t="shared" si="142"/>
        <v>0</v>
      </c>
      <c r="Z738" s="174">
        <f t="shared" si="143"/>
        <v>0</v>
      </c>
      <c r="AA738" s="174">
        <f t="shared" si="144"/>
        <v>0</v>
      </c>
    </row>
    <row r="739" spans="4:27" ht="15" customHeight="1" x14ac:dyDescent="0.25">
      <c r="D739" s="176">
        <v>0</v>
      </c>
      <c r="E739" s="169">
        <f t="shared" si="134"/>
        <v>0</v>
      </c>
      <c r="F739" s="26" t="s">
        <v>1652</v>
      </c>
      <c r="G739" s="26" t="s">
        <v>1653</v>
      </c>
      <c r="H739" s="26" t="s">
        <v>757</v>
      </c>
      <c r="I739" s="29">
        <v>40091</v>
      </c>
      <c r="J739" s="26" t="s">
        <v>512</v>
      </c>
      <c r="K739" s="26" t="s">
        <v>950</v>
      </c>
      <c r="L739" s="26" t="s">
        <v>512</v>
      </c>
      <c r="M739" s="26" t="s">
        <v>950</v>
      </c>
      <c r="N739" s="27">
        <v>2.36</v>
      </c>
      <c r="O739" s="26" t="s">
        <v>512</v>
      </c>
      <c r="P739" s="26" t="s">
        <v>950</v>
      </c>
      <c r="Q739" s="27">
        <v>2.2799999999999998</v>
      </c>
      <c r="R739" s="171" t="str">
        <f t="shared" si="135"/>
        <v>A</v>
      </c>
      <c r="S739" s="174">
        <f t="shared" si="136"/>
        <v>1</v>
      </c>
      <c r="T739" s="174">
        <f t="shared" si="137"/>
        <v>1</v>
      </c>
      <c r="U739" s="174">
        <f t="shared" si="138"/>
        <v>0</v>
      </c>
      <c r="V739" s="178" t="str">
        <f t="shared" si="139"/>
        <v>Staphylococcus aureus</v>
      </c>
      <c r="W739" s="178" t="str">
        <f t="shared" si="140"/>
        <v>Staphylococcus aureus</v>
      </c>
      <c r="X739" s="174">
        <f t="shared" si="141"/>
        <v>0</v>
      </c>
      <c r="Y739" s="174">
        <f t="shared" si="142"/>
        <v>0</v>
      </c>
      <c r="Z739" s="174">
        <f t="shared" si="143"/>
        <v>0</v>
      </c>
      <c r="AA739" s="174">
        <f t="shared" si="144"/>
        <v>0</v>
      </c>
    </row>
    <row r="740" spans="4:27" ht="15" customHeight="1" x14ac:dyDescent="0.25">
      <c r="D740" s="176">
        <v>0</v>
      </c>
      <c r="E740" s="169">
        <f t="shared" si="134"/>
        <v>0</v>
      </c>
      <c r="F740" s="26" t="s">
        <v>1654</v>
      </c>
      <c r="G740" s="26" t="s">
        <v>1173</v>
      </c>
      <c r="H740" s="26" t="s">
        <v>1104</v>
      </c>
      <c r="I740" s="29">
        <v>40091</v>
      </c>
      <c r="J740" s="26" t="s">
        <v>512</v>
      </c>
      <c r="K740" s="26" t="s">
        <v>950</v>
      </c>
      <c r="L740" s="26" t="s">
        <v>512</v>
      </c>
      <c r="M740" s="26" t="s">
        <v>950</v>
      </c>
      <c r="N740" s="27">
        <v>2.39</v>
      </c>
      <c r="O740" s="26" t="s">
        <v>512</v>
      </c>
      <c r="P740" s="26" t="s">
        <v>950</v>
      </c>
      <c r="Q740" s="27">
        <v>2.29</v>
      </c>
      <c r="R740" s="171" t="str">
        <f t="shared" si="135"/>
        <v>A</v>
      </c>
      <c r="S740" s="174">
        <f t="shared" si="136"/>
        <v>1</v>
      </c>
      <c r="T740" s="174">
        <f t="shared" si="137"/>
        <v>1</v>
      </c>
      <c r="U740" s="174">
        <f t="shared" si="138"/>
        <v>0</v>
      </c>
      <c r="V740" s="178" t="str">
        <f t="shared" si="139"/>
        <v>Staphylococcus aureus</v>
      </c>
      <c r="W740" s="178" t="str">
        <f t="shared" si="140"/>
        <v>Staphylococcus aureus</v>
      </c>
      <c r="X740" s="174">
        <f t="shared" si="141"/>
        <v>0</v>
      </c>
      <c r="Y740" s="174">
        <f t="shared" si="142"/>
        <v>0</v>
      </c>
      <c r="Z740" s="174">
        <f t="shared" si="143"/>
        <v>0</v>
      </c>
      <c r="AA740" s="174">
        <f t="shared" si="144"/>
        <v>0</v>
      </c>
    </row>
    <row r="741" spans="4:27" ht="15" customHeight="1" x14ac:dyDescent="0.25">
      <c r="D741" s="176">
        <v>0</v>
      </c>
      <c r="E741" s="169">
        <f t="shared" si="134"/>
        <v>0</v>
      </c>
      <c r="F741" s="26" t="s">
        <v>1655</v>
      </c>
      <c r="G741" s="26" t="s">
        <v>1653</v>
      </c>
      <c r="H741" s="26" t="s">
        <v>757</v>
      </c>
      <c r="I741" s="29">
        <v>40091</v>
      </c>
      <c r="J741" s="26" t="s">
        <v>512</v>
      </c>
      <c r="K741" s="26" t="s">
        <v>950</v>
      </c>
      <c r="L741" s="26" t="s">
        <v>512</v>
      </c>
      <c r="M741" s="26" t="s">
        <v>950</v>
      </c>
      <c r="N741" s="27">
        <v>2.4</v>
      </c>
      <c r="O741" s="26" t="s">
        <v>512</v>
      </c>
      <c r="P741" s="26" t="s">
        <v>950</v>
      </c>
      <c r="Q741" s="27">
        <v>2.36</v>
      </c>
      <c r="R741" s="171" t="str">
        <f t="shared" si="135"/>
        <v>A</v>
      </c>
      <c r="S741" s="174">
        <f t="shared" si="136"/>
        <v>1</v>
      </c>
      <c r="T741" s="174">
        <f t="shared" si="137"/>
        <v>1</v>
      </c>
      <c r="U741" s="174">
        <f t="shared" si="138"/>
        <v>0</v>
      </c>
      <c r="V741" s="178" t="str">
        <f t="shared" si="139"/>
        <v>Staphylococcus aureus</v>
      </c>
      <c r="W741" s="178" t="str">
        <f t="shared" si="140"/>
        <v>Staphylococcus aureus</v>
      </c>
      <c r="X741" s="174">
        <f t="shared" si="141"/>
        <v>0</v>
      </c>
      <c r="Y741" s="174">
        <f t="shared" si="142"/>
        <v>0</v>
      </c>
      <c r="Z741" s="174">
        <f t="shared" si="143"/>
        <v>0</v>
      </c>
      <c r="AA741" s="174">
        <f t="shared" si="144"/>
        <v>0</v>
      </c>
    </row>
    <row r="742" spans="4:27" ht="15" customHeight="1" x14ac:dyDescent="0.25">
      <c r="D742" s="176">
        <v>0</v>
      </c>
      <c r="E742" s="169">
        <f t="shared" si="134"/>
        <v>0</v>
      </c>
      <c r="F742" s="26" t="s">
        <v>1656</v>
      </c>
      <c r="G742" s="26" t="s">
        <v>1653</v>
      </c>
      <c r="H742" s="26" t="s">
        <v>757</v>
      </c>
      <c r="I742" s="29">
        <v>40140</v>
      </c>
      <c r="J742" s="26" t="s">
        <v>512</v>
      </c>
      <c r="K742" s="26" t="s">
        <v>950</v>
      </c>
      <c r="L742" s="26" t="s">
        <v>512</v>
      </c>
      <c r="M742" s="26" t="s">
        <v>950</v>
      </c>
      <c r="N742" s="27">
        <v>2.42</v>
      </c>
      <c r="O742" s="26" t="s">
        <v>512</v>
      </c>
      <c r="P742" s="26" t="s">
        <v>950</v>
      </c>
      <c r="Q742" s="27">
        <v>2.34</v>
      </c>
      <c r="R742" s="171" t="str">
        <f t="shared" si="135"/>
        <v>A</v>
      </c>
      <c r="S742" s="174">
        <f t="shared" si="136"/>
        <v>1</v>
      </c>
      <c r="T742" s="174">
        <f t="shared" si="137"/>
        <v>1</v>
      </c>
      <c r="U742" s="174">
        <f t="shared" si="138"/>
        <v>0</v>
      </c>
      <c r="V742" s="178" t="str">
        <f t="shared" si="139"/>
        <v>Staphylococcus aureus</v>
      </c>
      <c r="W742" s="178" t="str">
        <f t="shared" si="140"/>
        <v>Staphylococcus aureus</v>
      </c>
      <c r="X742" s="174">
        <f t="shared" si="141"/>
        <v>0</v>
      </c>
      <c r="Y742" s="174">
        <f t="shared" si="142"/>
        <v>0</v>
      </c>
      <c r="Z742" s="174">
        <f t="shared" si="143"/>
        <v>0</v>
      </c>
      <c r="AA742" s="174">
        <f t="shared" si="144"/>
        <v>0</v>
      </c>
    </row>
    <row r="743" spans="4:27" ht="15" customHeight="1" x14ac:dyDescent="0.25">
      <c r="D743" s="176">
        <v>0</v>
      </c>
      <c r="E743" s="169">
        <f t="shared" si="134"/>
        <v>0</v>
      </c>
      <c r="F743" s="26" t="s">
        <v>1657</v>
      </c>
      <c r="G743" s="26" t="s">
        <v>1173</v>
      </c>
      <c r="H743" s="26" t="s">
        <v>1104</v>
      </c>
      <c r="I743" s="29">
        <v>40140</v>
      </c>
      <c r="J743" s="26" t="s">
        <v>512</v>
      </c>
      <c r="K743" s="26" t="s">
        <v>950</v>
      </c>
      <c r="L743" s="26" t="s">
        <v>512</v>
      </c>
      <c r="M743" s="26" t="s">
        <v>950</v>
      </c>
      <c r="N743" s="27">
        <v>2.39</v>
      </c>
      <c r="O743" s="26" t="s">
        <v>512</v>
      </c>
      <c r="P743" s="26" t="s">
        <v>950</v>
      </c>
      <c r="Q743" s="27">
        <v>2.2799999999999998</v>
      </c>
      <c r="R743" s="171" t="str">
        <f t="shared" si="135"/>
        <v>A</v>
      </c>
      <c r="S743" s="174">
        <f t="shared" si="136"/>
        <v>1</v>
      </c>
      <c r="T743" s="174">
        <f t="shared" si="137"/>
        <v>1</v>
      </c>
      <c r="U743" s="174">
        <f t="shared" si="138"/>
        <v>0</v>
      </c>
      <c r="V743" s="178" t="str">
        <f t="shared" si="139"/>
        <v>Staphylococcus aureus</v>
      </c>
      <c r="W743" s="178" t="str">
        <f t="shared" si="140"/>
        <v>Staphylococcus aureus</v>
      </c>
      <c r="X743" s="174">
        <f t="shared" si="141"/>
        <v>0</v>
      </c>
      <c r="Y743" s="174">
        <f t="shared" si="142"/>
        <v>0</v>
      </c>
      <c r="Z743" s="174">
        <f t="shared" si="143"/>
        <v>0</v>
      </c>
      <c r="AA743" s="174">
        <f t="shared" si="144"/>
        <v>0</v>
      </c>
    </row>
    <row r="744" spans="4:27" ht="15" customHeight="1" x14ac:dyDescent="0.25">
      <c r="D744" s="176">
        <v>0</v>
      </c>
      <c r="E744" s="169">
        <f t="shared" si="134"/>
        <v>0</v>
      </c>
      <c r="F744" s="26" t="s">
        <v>1658</v>
      </c>
      <c r="G744" s="26" t="s">
        <v>1653</v>
      </c>
      <c r="H744" s="26" t="s">
        <v>757</v>
      </c>
      <c r="I744" s="29">
        <v>40140</v>
      </c>
      <c r="J744" s="26" t="s">
        <v>512</v>
      </c>
      <c r="K744" s="26" t="s">
        <v>950</v>
      </c>
      <c r="L744" s="26" t="s">
        <v>512</v>
      </c>
      <c r="M744" s="26" t="s">
        <v>950</v>
      </c>
      <c r="N744" s="27">
        <v>2.4</v>
      </c>
      <c r="O744" s="26" t="s">
        <v>512</v>
      </c>
      <c r="P744" s="26" t="s">
        <v>950</v>
      </c>
      <c r="Q744" s="27">
        <v>2.34</v>
      </c>
      <c r="R744" s="171" t="str">
        <f t="shared" si="135"/>
        <v>A</v>
      </c>
      <c r="S744" s="174">
        <f t="shared" si="136"/>
        <v>1</v>
      </c>
      <c r="T744" s="174">
        <f t="shared" si="137"/>
        <v>1</v>
      </c>
      <c r="U744" s="174">
        <f t="shared" si="138"/>
        <v>0</v>
      </c>
      <c r="V744" s="178" t="str">
        <f t="shared" si="139"/>
        <v>Staphylococcus aureus</v>
      </c>
      <c r="W744" s="178" t="str">
        <f t="shared" si="140"/>
        <v>Staphylococcus aureus</v>
      </c>
      <c r="X744" s="174">
        <f t="shared" si="141"/>
        <v>0</v>
      </c>
      <c r="Y744" s="174">
        <f t="shared" si="142"/>
        <v>0</v>
      </c>
      <c r="Z744" s="174">
        <f t="shared" si="143"/>
        <v>0</v>
      </c>
      <c r="AA744" s="174">
        <f t="shared" si="144"/>
        <v>0</v>
      </c>
    </row>
    <row r="745" spans="4:27" ht="15" customHeight="1" x14ac:dyDescent="0.25">
      <c r="D745" s="176">
        <v>0</v>
      </c>
      <c r="E745" s="169">
        <f t="shared" si="134"/>
        <v>0</v>
      </c>
      <c r="F745" s="26" t="s">
        <v>1659</v>
      </c>
      <c r="G745" s="26" t="s">
        <v>1653</v>
      </c>
      <c r="H745" s="26" t="s">
        <v>757</v>
      </c>
      <c r="I745" s="29">
        <v>40140</v>
      </c>
      <c r="J745" s="26" t="s">
        <v>512</v>
      </c>
      <c r="K745" s="26" t="s">
        <v>950</v>
      </c>
      <c r="L745" s="26" t="s">
        <v>512</v>
      </c>
      <c r="M745" s="26" t="s">
        <v>950</v>
      </c>
      <c r="N745" s="27">
        <v>2.4</v>
      </c>
      <c r="O745" s="26" t="s">
        <v>512</v>
      </c>
      <c r="P745" s="26" t="s">
        <v>950</v>
      </c>
      <c r="Q745" s="27">
        <v>2.35</v>
      </c>
      <c r="R745" s="171" t="str">
        <f t="shared" si="135"/>
        <v>A</v>
      </c>
      <c r="S745" s="174">
        <f t="shared" si="136"/>
        <v>1</v>
      </c>
      <c r="T745" s="174">
        <f t="shared" si="137"/>
        <v>1</v>
      </c>
      <c r="U745" s="174">
        <f t="shared" si="138"/>
        <v>0</v>
      </c>
      <c r="V745" s="178" t="str">
        <f t="shared" si="139"/>
        <v>Staphylococcus aureus</v>
      </c>
      <c r="W745" s="178" t="str">
        <f t="shared" si="140"/>
        <v>Staphylococcus aureus</v>
      </c>
      <c r="X745" s="174">
        <f t="shared" si="141"/>
        <v>0</v>
      </c>
      <c r="Y745" s="174">
        <f t="shared" si="142"/>
        <v>0</v>
      </c>
      <c r="Z745" s="174">
        <f t="shared" si="143"/>
        <v>0</v>
      </c>
      <c r="AA745" s="174">
        <f t="shared" si="144"/>
        <v>0</v>
      </c>
    </row>
    <row r="746" spans="4:27" ht="15" customHeight="1" x14ac:dyDescent="0.25">
      <c r="D746" s="176">
        <v>0</v>
      </c>
      <c r="E746" s="169">
        <f t="shared" si="134"/>
        <v>0</v>
      </c>
      <c r="F746" s="26" t="s">
        <v>1660</v>
      </c>
      <c r="G746" s="26" t="s">
        <v>1173</v>
      </c>
      <c r="H746" s="26" t="s">
        <v>1104</v>
      </c>
      <c r="I746" s="29">
        <v>40140</v>
      </c>
      <c r="J746" s="26" t="s">
        <v>512</v>
      </c>
      <c r="K746" s="26" t="s">
        <v>950</v>
      </c>
      <c r="L746" s="26" t="s">
        <v>512</v>
      </c>
      <c r="M746" s="26" t="s">
        <v>950</v>
      </c>
      <c r="N746" s="27">
        <v>2.38</v>
      </c>
      <c r="O746" s="26" t="s">
        <v>512</v>
      </c>
      <c r="P746" s="26" t="s">
        <v>950</v>
      </c>
      <c r="Q746" s="27">
        <v>2.37</v>
      </c>
      <c r="R746" s="171" t="str">
        <f t="shared" si="135"/>
        <v>A</v>
      </c>
      <c r="S746" s="174">
        <f t="shared" si="136"/>
        <v>1</v>
      </c>
      <c r="T746" s="174">
        <f t="shared" si="137"/>
        <v>1</v>
      </c>
      <c r="U746" s="174">
        <f t="shared" si="138"/>
        <v>0</v>
      </c>
      <c r="V746" s="178" t="str">
        <f t="shared" si="139"/>
        <v>Staphylococcus aureus</v>
      </c>
      <c r="W746" s="178" t="str">
        <f t="shared" si="140"/>
        <v>Staphylococcus aureus</v>
      </c>
      <c r="X746" s="174">
        <f t="shared" si="141"/>
        <v>0</v>
      </c>
      <c r="Y746" s="174">
        <f t="shared" si="142"/>
        <v>0</v>
      </c>
      <c r="Z746" s="174">
        <f t="shared" si="143"/>
        <v>0</v>
      </c>
      <c r="AA746" s="174">
        <f t="shared" si="144"/>
        <v>0</v>
      </c>
    </row>
    <row r="747" spans="4:27" ht="15" customHeight="1" x14ac:dyDescent="0.25">
      <c r="D747" s="176">
        <v>0</v>
      </c>
      <c r="E747" s="169">
        <f t="shared" si="134"/>
        <v>0</v>
      </c>
      <c r="F747" s="26" t="s">
        <v>1661</v>
      </c>
      <c r="G747" s="26" t="s">
        <v>187</v>
      </c>
      <c r="H747" s="26" t="s">
        <v>757</v>
      </c>
      <c r="I747" s="29">
        <v>40140</v>
      </c>
      <c r="J747" s="26" t="s">
        <v>512</v>
      </c>
      <c r="K747" s="26" t="s">
        <v>950</v>
      </c>
      <c r="L747" s="26" t="s">
        <v>512</v>
      </c>
      <c r="M747" s="26" t="s">
        <v>950</v>
      </c>
      <c r="N747" s="27">
        <v>2.2999999999999998</v>
      </c>
      <c r="O747" s="26" t="s">
        <v>512</v>
      </c>
      <c r="P747" s="26" t="s">
        <v>950</v>
      </c>
      <c r="Q747" s="27">
        <v>2.2799999999999998</v>
      </c>
      <c r="R747" s="171" t="str">
        <f t="shared" si="135"/>
        <v>A</v>
      </c>
      <c r="S747" s="174">
        <f t="shared" si="136"/>
        <v>1</v>
      </c>
      <c r="T747" s="174">
        <f t="shared" si="137"/>
        <v>1</v>
      </c>
      <c r="U747" s="174">
        <f t="shared" si="138"/>
        <v>0</v>
      </c>
      <c r="V747" s="178" t="str">
        <f t="shared" si="139"/>
        <v>Staphylococcus aureus</v>
      </c>
      <c r="W747" s="178" t="str">
        <f t="shared" si="140"/>
        <v>Staphylococcus aureus</v>
      </c>
      <c r="X747" s="174">
        <f t="shared" si="141"/>
        <v>0</v>
      </c>
      <c r="Y747" s="174">
        <f t="shared" si="142"/>
        <v>0</v>
      </c>
      <c r="Z747" s="174">
        <f t="shared" si="143"/>
        <v>0</v>
      </c>
      <c r="AA747" s="174">
        <f t="shared" si="144"/>
        <v>0</v>
      </c>
    </row>
    <row r="748" spans="4:27" ht="15" customHeight="1" x14ac:dyDescent="0.25">
      <c r="D748" s="176">
        <v>0</v>
      </c>
      <c r="E748" s="169">
        <f t="shared" si="134"/>
        <v>0</v>
      </c>
      <c r="F748" s="26" t="s">
        <v>1662</v>
      </c>
      <c r="G748" s="26" t="s">
        <v>1173</v>
      </c>
      <c r="H748" s="26" t="s">
        <v>1104</v>
      </c>
      <c r="I748" s="29">
        <v>40109</v>
      </c>
      <c r="J748" s="26" t="s">
        <v>512</v>
      </c>
      <c r="K748" s="26" t="s">
        <v>950</v>
      </c>
      <c r="L748" s="26" t="s">
        <v>512</v>
      </c>
      <c r="M748" s="26" t="s">
        <v>950</v>
      </c>
      <c r="N748" s="27">
        <v>2.34</v>
      </c>
      <c r="O748" s="26" t="s">
        <v>512</v>
      </c>
      <c r="P748" s="26" t="s">
        <v>950</v>
      </c>
      <c r="Q748" s="27">
        <v>2.21</v>
      </c>
      <c r="R748" s="171" t="str">
        <f t="shared" si="135"/>
        <v>A</v>
      </c>
      <c r="S748" s="174">
        <f t="shared" si="136"/>
        <v>1</v>
      </c>
      <c r="T748" s="174">
        <f t="shared" si="137"/>
        <v>1</v>
      </c>
      <c r="U748" s="174">
        <f t="shared" si="138"/>
        <v>0</v>
      </c>
      <c r="V748" s="178" t="str">
        <f t="shared" si="139"/>
        <v>Staphylococcus aureus</v>
      </c>
      <c r="W748" s="178" t="str">
        <f t="shared" si="140"/>
        <v>Staphylococcus aureus</v>
      </c>
      <c r="X748" s="174">
        <f t="shared" si="141"/>
        <v>0</v>
      </c>
      <c r="Y748" s="174">
        <f t="shared" si="142"/>
        <v>0</v>
      </c>
      <c r="Z748" s="174">
        <f t="shared" si="143"/>
        <v>0</v>
      </c>
      <c r="AA748" s="174">
        <f t="shared" si="144"/>
        <v>0</v>
      </c>
    </row>
    <row r="749" spans="4:27" ht="15" customHeight="1" x14ac:dyDescent="0.25">
      <c r="D749" s="176">
        <v>0</v>
      </c>
      <c r="E749" s="169">
        <f t="shared" si="134"/>
        <v>0</v>
      </c>
      <c r="F749" s="26" t="s">
        <v>1663</v>
      </c>
      <c r="G749" s="26" t="s">
        <v>1173</v>
      </c>
      <c r="H749" s="26" t="s">
        <v>1104</v>
      </c>
      <c r="I749" s="29">
        <v>40109</v>
      </c>
      <c r="J749" s="26" t="s">
        <v>512</v>
      </c>
      <c r="K749" s="26" t="s">
        <v>950</v>
      </c>
      <c r="L749" s="26" t="s">
        <v>512</v>
      </c>
      <c r="M749" s="26" t="s">
        <v>950</v>
      </c>
      <c r="N749" s="27">
        <v>2.5</v>
      </c>
      <c r="O749" s="26" t="s">
        <v>512</v>
      </c>
      <c r="P749" s="26" t="s">
        <v>950</v>
      </c>
      <c r="Q749" s="27">
        <v>2.48</v>
      </c>
      <c r="R749" s="171" t="str">
        <f t="shared" si="135"/>
        <v>A</v>
      </c>
      <c r="S749" s="174">
        <f t="shared" si="136"/>
        <v>1</v>
      </c>
      <c r="T749" s="174">
        <f t="shared" si="137"/>
        <v>1</v>
      </c>
      <c r="U749" s="174">
        <f t="shared" si="138"/>
        <v>0</v>
      </c>
      <c r="V749" s="178" t="str">
        <f t="shared" si="139"/>
        <v>Staphylococcus aureus</v>
      </c>
      <c r="W749" s="178" t="str">
        <f t="shared" si="140"/>
        <v>Staphylococcus aureus</v>
      </c>
      <c r="X749" s="174">
        <f t="shared" si="141"/>
        <v>0</v>
      </c>
      <c r="Y749" s="174">
        <f t="shared" si="142"/>
        <v>0</v>
      </c>
      <c r="Z749" s="174">
        <f t="shared" si="143"/>
        <v>0</v>
      </c>
      <c r="AA749" s="174">
        <f t="shared" si="144"/>
        <v>0</v>
      </c>
    </row>
    <row r="750" spans="4:27" ht="15" customHeight="1" x14ac:dyDescent="0.25">
      <c r="D750" s="176">
        <v>0</v>
      </c>
      <c r="E750" s="169">
        <f t="shared" si="134"/>
        <v>0</v>
      </c>
      <c r="F750" s="26" t="s">
        <v>1664</v>
      </c>
      <c r="G750" s="26" t="s">
        <v>1653</v>
      </c>
      <c r="H750" s="26" t="s">
        <v>1104</v>
      </c>
      <c r="I750" s="29">
        <v>41003</v>
      </c>
      <c r="J750" s="26" t="s">
        <v>512</v>
      </c>
      <c r="K750" s="26" t="s">
        <v>950</v>
      </c>
      <c r="L750" s="26" t="s">
        <v>512</v>
      </c>
      <c r="M750" s="26" t="s">
        <v>950</v>
      </c>
      <c r="N750" s="27">
        <v>2.4500000000000002</v>
      </c>
      <c r="O750" s="26" t="s">
        <v>512</v>
      </c>
      <c r="P750" s="26" t="s">
        <v>950</v>
      </c>
      <c r="Q750" s="27">
        <v>2.41</v>
      </c>
      <c r="R750" s="171" t="str">
        <f t="shared" si="135"/>
        <v>A</v>
      </c>
      <c r="S750" s="174">
        <f t="shared" si="136"/>
        <v>1</v>
      </c>
      <c r="T750" s="174">
        <f t="shared" si="137"/>
        <v>1</v>
      </c>
      <c r="U750" s="174">
        <f t="shared" si="138"/>
        <v>0</v>
      </c>
      <c r="V750" s="178" t="str">
        <f t="shared" si="139"/>
        <v>Staphylococcus aureus</v>
      </c>
      <c r="W750" s="178" t="str">
        <f t="shared" si="140"/>
        <v>Staphylococcus aureus</v>
      </c>
      <c r="X750" s="174">
        <f t="shared" si="141"/>
        <v>0</v>
      </c>
      <c r="Y750" s="174">
        <f t="shared" si="142"/>
        <v>0</v>
      </c>
      <c r="Z750" s="174">
        <f t="shared" si="143"/>
        <v>0</v>
      </c>
      <c r="AA750" s="174">
        <f t="shared" si="144"/>
        <v>0</v>
      </c>
    </row>
    <row r="751" spans="4:27" ht="15" customHeight="1" x14ac:dyDescent="0.25">
      <c r="D751" s="176">
        <v>0</v>
      </c>
      <c r="E751" s="169">
        <f t="shared" si="134"/>
        <v>0</v>
      </c>
      <c r="F751" s="26" t="s">
        <v>1665</v>
      </c>
      <c r="G751" s="26" t="s">
        <v>1653</v>
      </c>
      <c r="H751" s="26" t="s">
        <v>1104</v>
      </c>
      <c r="I751" s="29">
        <v>41004</v>
      </c>
      <c r="J751" s="26" t="s">
        <v>512</v>
      </c>
      <c r="K751" s="26" t="s">
        <v>950</v>
      </c>
      <c r="L751" s="26" t="s">
        <v>512</v>
      </c>
      <c r="M751" s="26" t="s">
        <v>950</v>
      </c>
      <c r="N751" s="27">
        <v>2.48</v>
      </c>
      <c r="O751" s="26" t="s">
        <v>512</v>
      </c>
      <c r="P751" s="26" t="s">
        <v>950</v>
      </c>
      <c r="Q751" s="27">
        <v>2.4700000000000002</v>
      </c>
      <c r="R751" s="171" t="str">
        <f t="shared" si="135"/>
        <v>A</v>
      </c>
      <c r="S751" s="174">
        <f t="shared" si="136"/>
        <v>1</v>
      </c>
      <c r="T751" s="174">
        <f t="shared" si="137"/>
        <v>1</v>
      </c>
      <c r="U751" s="174">
        <f t="shared" si="138"/>
        <v>0</v>
      </c>
      <c r="V751" s="178" t="str">
        <f t="shared" si="139"/>
        <v>Staphylococcus aureus</v>
      </c>
      <c r="W751" s="178" t="str">
        <f t="shared" si="140"/>
        <v>Staphylococcus aureus</v>
      </c>
      <c r="X751" s="174">
        <f t="shared" si="141"/>
        <v>0</v>
      </c>
      <c r="Y751" s="174">
        <f t="shared" si="142"/>
        <v>0</v>
      </c>
      <c r="Z751" s="174">
        <f t="shared" si="143"/>
        <v>0</v>
      </c>
      <c r="AA751" s="174">
        <f t="shared" si="144"/>
        <v>0</v>
      </c>
    </row>
    <row r="752" spans="4:27" ht="15" customHeight="1" x14ac:dyDescent="0.25">
      <c r="D752" s="176">
        <v>0</v>
      </c>
      <c r="E752" s="169">
        <f t="shared" si="134"/>
        <v>0</v>
      </c>
      <c r="F752" s="26" t="s">
        <v>1666</v>
      </c>
      <c r="G752" s="26" t="s">
        <v>1653</v>
      </c>
      <c r="H752" s="26" t="s">
        <v>1104</v>
      </c>
      <c r="I752" s="29">
        <v>41003</v>
      </c>
      <c r="J752" s="26" t="s">
        <v>512</v>
      </c>
      <c r="K752" s="26" t="s">
        <v>950</v>
      </c>
      <c r="L752" s="26" t="s">
        <v>512</v>
      </c>
      <c r="M752" s="26" t="s">
        <v>950</v>
      </c>
      <c r="N752" s="27">
        <v>2.56</v>
      </c>
      <c r="O752" s="26" t="s">
        <v>512</v>
      </c>
      <c r="P752" s="26" t="s">
        <v>950</v>
      </c>
      <c r="Q752" s="27">
        <v>2.21</v>
      </c>
      <c r="R752" s="171" t="str">
        <f t="shared" si="135"/>
        <v>A</v>
      </c>
      <c r="S752" s="174">
        <f t="shared" si="136"/>
        <v>1</v>
      </c>
      <c r="T752" s="174">
        <f t="shared" si="137"/>
        <v>1</v>
      </c>
      <c r="U752" s="174">
        <f t="shared" si="138"/>
        <v>0</v>
      </c>
      <c r="V752" s="178" t="str">
        <f t="shared" si="139"/>
        <v>Staphylococcus aureus</v>
      </c>
      <c r="W752" s="178" t="str">
        <f t="shared" si="140"/>
        <v>Staphylococcus aureus</v>
      </c>
      <c r="X752" s="174">
        <f t="shared" si="141"/>
        <v>0</v>
      </c>
      <c r="Y752" s="174">
        <f t="shared" si="142"/>
        <v>0</v>
      </c>
      <c r="Z752" s="174">
        <f t="shared" si="143"/>
        <v>0</v>
      </c>
      <c r="AA752" s="174">
        <f t="shared" si="144"/>
        <v>0</v>
      </c>
    </row>
    <row r="753" spans="4:27" ht="15" customHeight="1" x14ac:dyDescent="0.25">
      <c r="D753" s="176">
        <v>0</v>
      </c>
      <c r="E753" s="169">
        <f t="shared" si="134"/>
        <v>0</v>
      </c>
      <c r="F753" s="26" t="s">
        <v>1667</v>
      </c>
      <c r="G753" s="26" t="s">
        <v>1653</v>
      </c>
      <c r="H753" s="26" t="s">
        <v>757</v>
      </c>
      <c r="I753" s="29">
        <v>41004</v>
      </c>
      <c r="J753" s="26" t="s">
        <v>512</v>
      </c>
      <c r="K753" s="26" t="s">
        <v>950</v>
      </c>
      <c r="L753" s="26" t="s">
        <v>512</v>
      </c>
      <c r="M753" s="26" t="s">
        <v>950</v>
      </c>
      <c r="N753" s="27">
        <v>2.56</v>
      </c>
      <c r="O753" s="26" t="s">
        <v>512</v>
      </c>
      <c r="P753" s="26" t="s">
        <v>950</v>
      </c>
      <c r="Q753" s="27">
        <v>2.4900000000000002</v>
      </c>
      <c r="R753" s="171" t="str">
        <f t="shared" si="135"/>
        <v>A</v>
      </c>
      <c r="S753" s="174">
        <f t="shared" si="136"/>
        <v>1</v>
      </c>
      <c r="T753" s="174">
        <f t="shared" si="137"/>
        <v>1</v>
      </c>
      <c r="U753" s="174">
        <f t="shared" si="138"/>
        <v>0</v>
      </c>
      <c r="V753" s="178" t="str">
        <f t="shared" si="139"/>
        <v>Staphylococcus aureus</v>
      </c>
      <c r="W753" s="178" t="str">
        <f t="shared" si="140"/>
        <v>Staphylococcus aureus</v>
      </c>
      <c r="X753" s="174">
        <f t="shared" si="141"/>
        <v>0</v>
      </c>
      <c r="Y753" s="174">
        <f t="shared" si="142"/>
        <v>0</v>
      </c>
      <c r="Z753" s="174">
        <f t="shared" si="143"/>
        <v>0</v>
      </c>
      <c r="AA753" s="174">
        <f t="shared" si="144"/>
        <v>0</v>
      </c>
    </row>
    <row r="754" spans="4:27" ht="15" customHeight="1" x14ac:dyDescent="0.25">
      <c r="D754" s="176">
        <v>0</v>
      </c>
      <c r="E754" s="169">
        <f t="shared" ref="E754:E817" si="145">D754*S754</f>
        <v>0</v>
      </c>
      <c r="F754" s="26" t="s">
        <v>1668</v>
      </c>
      <c r="G754" s="26" t="s">
        <v>1669</v>
      </c>
      <c r="H754" s="26" t="s">
        <v>110</v>
      </c>
      <c r="I754" s="29">
        <v>43278</v>
      </c>
      <c r="J754" s="26" t="s">
        <v>512</v>
      </c>
      <c r="K754" s="26" t="s">
        <v>950</v>
      </c>
      <c r="L754" s="26" t="s">
        <v>512</v>
      </c>
      <c r="M754" s="26" t="s">
        <v>950</v>
      </c>
      <c r="N754" s="27">
        <v>2.48</v>
      </c>
      <c r="O754" s="26" t="s">
        <v>512</v>
      </c>
      <c r="P754" s="26" t="s">
        <v>950</v>
      </c>
      <c r="Q754" s="27">
        <v>2.4700000000000002</v>
      </c>
      <c r="R754" s="171" t="str">
        <f t="shared" si="135"/>
        <v>A</v>
      </c>
      <c r="S754" s="174">
        <f t="shared" si="136"/>
        <v>1</v>
      </c>
      <c r="T754" s="174">
        <f t="shared" si="137"/>
        <v>1</v>
      </c>
      <c r="U754" s="174">
        <f t="shared" si="138"/>
        <v>0</v>
      </c>
      <c r="V754" s="178" t="str">
        <f t="shared" si="139"/>
        <v>Staphylococcus aureus</v>
      </c>
      <c r="W754" s="178" t="str">
        <f t="shared" si="140"/>
        <v>Staphylococcus aureus</v>
      </c>
      <c r="X754" s="174">
        <f t="shared" si="141"/>
        <v>0</v>
      </c>
      <c r="Y754" s="174">
        <f t="shared" si="142"/>
        <v>0</v>
      </c>
      <c r="Z754" s="174">
        <f t="shared" si="143"/>
        <v>0</v>
      </c>
      <c r="AA754" s="174">
        <f t="shared" si="144"/>
        <v>0</v>
      </c>
    </row>
    <row r="755" spans="4:27" ht="15" customHeight="1" x14ac:dyDescent="0.25">
      <c r="D755" s="176">
        <v>0</v>
      </c>
      <c r="E755" s="169">
        <f t="shared" si="145"/>
        <v>0</v>
      </c>
      <c r="F755" s="26" t="s">
        <v>1670</v>
      </c>
      <c r="G755" s="26" t="s">
        <v>1669</v>
      </c>
      <c r="H755" s="26" t="s">
        <v>110</v>
      </c>
      <c r="I755" s="29">
        <v>43278</v>
      </c>
      <c r="J755" s="26" t="s">
        <v>512</v>
      </c>
      <c r="K755" s="26" t="s">
        <v>950</v>
      </c>
      <c r="L755" s="26" t="s">
        <v>512</v>
      </c>
      <c r="M755" s="26" t="s">
        <v>950</v>
      </c>
      <c r="N755" s="27">
        <v>2.58</v>
      </c>
      <c r="O755" s="26" t="s">
        <v>512</v>
      </c>
      <c r="P755" s="26" t="s">
        <v>950</v>
      </c>
      <c r="Q755" s="27">
        <v>2.5</v>
      </c>
      <c r="R755" s="171" t="str">
        <f t="shared" si="135"/>
        <v>A</v>
      </c>
      <c r="S755" s="174">
        <f t="shared" si="136"/>
        <v>1</v>
      </c>
      <c r="T755" s="174">
        <f t="shared" si="137"/>
        <v>1</v>
      </c>
      <c r="U755" s="174">
        <f t="shared" si="138"/>
        <v>0</v>
      </c>
      <c r="V755" s="178" t="str">
        <f t="shared" si="139"/>
        <v>Staphylococcus aureus</v>
      </c>
      <c r="W755" s="178" t="str">
        <f t="shared" si="140"/>
        <v>Staphylococcus aureus</v>
      </c>
      <c r="X755" s="174">
        <f t="shared" si="141"/>
        <v>0</v>
      </c>
      <c r="Y755" s="174">
        <f t="shared" si="142"/>
        <v>0</v>
      </c>
      <c r="Z755" s="174">
        <f t="shared" si="143"/>
        <v>0</v>
      </c>
      <c r="AA755" s="174">
        <f t="shared" si="144"/>
        <v>0</v>
      </c>
    </row>
    <row r="756" spans="4:27" ht="15" customHeight="1" x14ac:dyDescent="0.25">
      <c r="D756" s="176">
        <v>0</v>
      </c>
      <c r="E756" s="169">
        <f t="shared" si="145"/>
        <v>0</v>
      </c>
      <c r="F756" s="26" t="s">
        <v>1671</v>
      </c>
      <c r="G756" s="26" t="s">
        <v>1669</v>
      </c>
      <c r="H756" s="26" t="s">
        <v>110</v>
      </c>
      <c r="I756" s="29">
        <v>43278</v>
      </c>
      <c r="J756" s="26" t="s">
        <v>512</v>
      </c>
      <c r="K756" s="26" t="s">
        <v>950</v>
      </c>
      <c r="L756" s="26" t="s">
        <v>512</v>
      </c>
      <c r="M756" s="26" t="s">
        <v>950</v>
      </c>
      <c r="N756" s="27">
        <v>2.3199999999999998</v>
      </c>
      <c r="O756" s="26" t="s">
        <v>512</v>
      </c>
      <c r="P756" s="26" t="s">
        <v>950</v>
      </c>
      <c r="Q756" s="27">
        <v>2.2400000000000002</v>
      </c>
      <c r="R756" s="171" t="str">
        <f t="shared" si="135"/>
        <v>A</v>
      </c>
      <c r="S756" s="174">
        <f t="shared" si="136"/>
        <v>1</v>
      </c>
      <c r="T756" s="174">
        <f t="shared" si="137"/>
        <v>1</v>
      </c>
      <c r="U756" s="174">
        <f t="shared" si="138"/>
        <v>0</v>
      </c>
      <c r="V756" s="178" t="str">
        <f t="shared" si="139"/>
        <v>Staphylococcus aureus</v>
      </c>
      <c r="W756" s="178" t="str">
        <f t="shared" si="140"/>
        <v>Staphylococcus aureus</v>
      </c>
      <c r="X756" s="174">
        <f t="shared" si="141"/>
        <v>0</v>
      </c>
      <c r="Y756" s="174">
        <f t="shared" si="142"/>
        <v>0</v>
      </c>
      <c r="Z756" s="174">
        <f t="shared" si="143"/>
        <v>0</v>
      </c>
      <c r="AA756" s="174">
        <f t="shared" si="144"/>
        <v>0</v>
      </c>
    </row>
    <row r="757" spans="4:27" ht="15" customHeight="1" x14ac:dyDescent="0.25">
      <c r="D757" s="176">
        <v>0</v>
      </c>
      <c r="E757" s="169">
        <f t="shared" si="145"/>
        <v>0</v>
      </c>
      <c r="F757" s="26" t="s">
        <v>1672</v>
      </c>
      <c r="G757" s="26" t="s">
        <v>1669</v>
      </c>
      <c r="H757" s="26" t="s">
        <v>110</v>
      </c>
      <c r="I757" s="29">
        <v>43278</v>
      </c>
      <c r="J757" s="26" t="s">
        <v>512</v>
      </c>
      <c r="K757" s="26" t="s">
        <v>950</v>
      </c>
      <c r="L757" s="26" t="s">
        <v>512</v>
      </c>
      <c r="M757" s="26" t="s">
        <v>950</v>
      </c>
      <c r="N757" s="27">
        <v>2.35</v>
      </c>
      <c r="O757" s="26" t="s">
        <v>512</v>
      </c>
      <c r="P757" s="26" t="s">
        <v>950</v>
      </c>
      <c r="Q757" s="27">
        <v>2.3199999999999998</v>
      </c>
      <c r="R757" s="171" t="str">
        <f t="shared" si="135"/>
        <v>A</v>
      </c>
      <c r="S757" s="174">
        <f t="shared" si="136"/>
        <v>1</v>
      </c>
      <c r="T757" s="174">
        <f t="shared" si="137"/>
        <v>1</v>
      </c>
      <c r="U757" s="174">
        <f t="shared" si="138"/>
        <v>0</v>
      </c>
      <c r="V757" s="178" t="str">
        <f t="shared" si="139"/>
        <v>Staphylococcus aureus</v>
      </c>
      <c r="W757" s="178" t="str">
        <f t="shared" si="140"/>
        <v>Staphylococcus aureus</v>
      </c>
      <c r="X757" s="174">
        <f t="shared" si="141"/>
        <v>0</v>
      </c>
      <c r="Y757" s="174">
        <f t="shared" si="142"/>
        <v>0</v>
      </c>
      <c r="Z757" s="174">
        <f t="shared" si="143"/>
        <v>0</v>
      </c>
      <c r="AA757" s="174">
        <f t="shared" si="144"/>
        <v>0</v>
      </c>
    </row>
    <row r="758" spans="4:27" ht="15" customHeight="1" x14ac:dyDescent="0.25">
      <c r="D758" s="176">
        <v>0</v>
      </c>
      <c r="E758" s="169">
        <f t="shared" si="145"/>
        <v>0</v>
      </c>
      <c r="F758" s="26" t="s">
        <v>1673</v>
      </c>
      <c r="G758" s="26" t="s">
        <v>1669</v>
      </c>
      <c r="H758" s="26" t="s">
        <v>110</v>
      </c>
      <c r="I758" s="29">
        <v>43278</v>
      </c>
      <c r="J758" s="26" t="s">
        <v>512</v>
      </c>
      <c r="K758" s="26" t="s">
        <v>950</v>
      </c>
      <c r="L758" s="26" t="s">
        <v>512</v>
      </c>
      <c r="M758" s="26" t="s">
        <v>950</v>
      </c>
      <c r="N758" s="27">
        <v>2.5099999999999998</v>
      </c>
      <c r="O758" s="26" t="s">
        <v>512</v>
      </c>
      <c r="P758" s="26" t="s">
        <v>950</v>
      </c>
      <c r="Q758" s="27">
        <v>2.4900000000000002</v>
      </c>
      <c r="R758" s="171" t="str">
        <f t="shared" si="135"/>
        <v>A</v>
      </c>
      <c r="S758" s="174">
        <f t="shared" si="136"/>
        <v>1</v>
      </c>
      <c r="T758" s="174">
        <f t="shared" si="137"/>
        <v>1</v>
      </c>
      <c r="U758" s="174">
        <f t="shared" si="138"/>
        <v>0</v>
      </c>
      <c r="V758" s="178" t="str">
        <f t="shared" si="139"/>
        <v>Staphylococcus aureus</v>
      </c>
      <c r="W758" s="178" t="str">
        <f t="shared" si="140"/>
        <v>Staphylococcus aureus</v>
      </c>
      <c r="X758" s="174">
        <f t="shared" si="141"/>
        <v>0</v>
      </c>
      <c r="Y758" s="174">
        <f t="shared" si="142"/>
        <v>0</v>
      </c>
      <c r="Z758" s="174">
        <f t="shared" si="143"/>
        <v>0</v>
      </c>
      <c r="AA758" s="174">
        <f t="shared" si="144"/>
        <v>0</v>
      </c>
    </row>
    <row r="759" spans="4:27" ht="15" customHeight="1" x14ac:dyDescent="0.25">
      <c r="D759" s="176">
        <v>0</v>
      </c>
      <c r="E759" s="169">
        <f t="shared" si="145"/>
        <v>0</v>
      </c>
      <c r="F759" s="26" t="s">
        <v>1674</v>
      </c>
      <c r="G759" s="26" t="s">
        <v>1669</v>
      </c>
      <c r="H759" s="26" t="s">
        <v>110</v>
      </c>
      <c r="I759" s="29">
        <v>43278</v>
      </c>
      <c r="J759" s="26" t="s">
        <v>512</v>
      </c>
      <c r="K759" s="26" t="s">
        <v>950</v>
      </c>
      <c r="L759" s="26" t="s">
        <v>512</v>
      </c>
      <c r="M759" s="26" t="s">
        <v>950</v>
      </c>
      <c r="N759" s="27">
        <v>2.5</v>
      </c>
      <c r="O759" s="26" t="s">
        <v>512</v>
      </c>
      <c r="P759" s="26" t="s">
        <v>950</v>
      </c>
      <c r="Q759" s="27">
        <v>2.4700000000000002</v>
      </c>
      <c r="R759" s="171" t="str">
        <f t="shared" si="135"/>
        <v>A</v>
      </c>
      <c r="S759" s="174">
        <f t="shared" si="136"/>
        <v>1</v>
      </c>
      <c r="T759" s="174">
        <f t="shared" si="137"/>
        <v>1</v>
      </c>
      <c r="U759" s="174">
        <f t="shared" si="138"/>
        <v>0</v>
      </c>
      <c r="V759" s="178" t="str">
        <f t="shared" si="139"/>
        <v>Staphylococcus aureus</v>
      </c>
      <c r="W759" s="178" t="str">
        <f t="shared" si="140"/>
        <v>Staphylococcus aureus</v>
      </c>
      <c r="X759" s="174">
        <f t="shared" si="141"/>
        <v>0</v>
      </c>
      <c r="Y759" s="174">
        <f t="shared" si="142"/>
        <v>0</v>
      </c>
      <c r="Z759" s="174">
        <f t="shared" si="143"/>
        <v>0</v>
      </c>
      <c r="AA759" s="174">
        <f t="shared" si="144"/>
        <v>0</v>
      </c>
    </row>
    <row r="760" spans="4:27" ht="15" customHeight="1" x14ac:dyDescent="0.25">
      <c r="D760" s="176">
        <v>0</v>
      </c>
      <c r="E760" s="169">
        <f t="shared" si="145"/>
        <v>0</v>
      </c>
      <c r="F760" s="26" t="s">
        <v>1675</v>
      </c>
      <c r="G760" s="26" t="s">
        <v>1669</v>
      </c>
      <c r="H760" s="26" t="s">
        <v>110</v>
      </c>
      <c r="I760" s="29">
        <v>43278</v>
      </c>
      <c r="J760" s="26" t="s">
        <v>512</v>
      </c>
      <c r="K760" s="26" t="s">
        <v>950</v>
      </c>
      <c r="L760" s="26" t="s">
        <v>512</v>
      </c>
      <c r="M760" s="26" t="s">
        <v>950</v>
      </c>
      <c r="N760" s="27">
        <v>2.4300000000000002</v>
      </c>
      <c r="O760" s="26" t="s">
        <v>512</v>
      </c>
      <c r="P760" s="26" t="s">
        <v>950</v>
      </c>
      <c r="Q760" s="27">
        <v>2.36</v>
      </c>
      <c r="R760" s="171" t="str">
        <f t="shared" si="135"/>
        <v>A</v>
      </c>
      <c r="S760" s="174">
        <f t="shared" si="136"/>
        <v>1</v>
      </c>
      <c r="T760" s="174">
        <f t="shared" si="137"/>
        <v>1</v>
      </c>
      <c r="U760" s="174">
        <f t="shared" si="138"/>
        <v>0</v>
      </c>
      <c r="V760" s="178" t="str">
        <f t="shared" si="139"/>
        <v>Staphylococcus aureus</v>
      </c>
      <c r="W760" s="178" t="str">
        <f t="shared" si="140"/>
        <v>Staphylococcus aureus</v>
      </c>
      <c r="X760" s="174">
        <f t="shared" si="141"/>
        <v>0</v>
      </c>
      <c r="Y760" s="174">
        <f t="shared" si="142"/>
        <v>0</v>
      </c>
      <c r="Z760" s="174">
        <f t="shared" si="143"/>
        <v>0</v>
      </c>
      <c r="AA760" s="174">
        <f t="shared" si="144"/>
        <v>0</v>
      </c>
    </row>
    <row r="761" spans="4:27" ht="15" customHeight="1" x14ac:dyDescent="0.25">
      <c r="D761" s="176">
        <v>0</v>
      </c>
      <c r="E761" s="169">
        <f t="shared" si="145"/>
        <v>0</v>
      </c>
      <c r="F761" s="26" t="s">
        <v>1676</v>
      </c>
      <c r="G761" s="26" t="s">
        <v>1677</v>
      </c>
      <c r="H761" s="26" t="s">
        <v>110</v>
      </c>
      <c r="I761" s="29">
        <v>43278</v>
      </c>
      <c r="J761" s="26" t="s">
        <v>512</v>
      </c>
      <c r="K761" s="26" t="s">
        <v>950</v>
      </c>
      <c r="L761" s="26" t="s">
        <v>512</v>
      </c>
      <c r="M761" s="26" t="s">
        <v>950</v>
      </c>
      <c r="N761" s="27">
        <v>2.54</v>
      </c>
      <c r="O761" s="26" t="s">
        <v>512</v>
      </c>
      <c r="P761" s="26" t="s">
        <v>950</v>
      </c>
      <c r="Q761" s="27">
        <v>2.52</v>
      </c>
      <c r="R761" s="171" t="str">
        <f t="shared" si="135"/>
        <v>A</v>
      </c>
      <c r="S761" s="174">
        <f t="shared" si="136"/>
        <v>1</v>
      </c>
      <c r="T761" s="174">
        <f t="shared" si="137"/>
        <v>1</v>
      </c>
      <c r="U761" s="174">
        <f t="shared" si="138"/>
        <v>0</v>
      </c>
      <c r="V761" s="178" t="str">
        <f t="shared" si="139"/>
        <v>Staphylococcus aureus</v>
      </c>
      <c r="W761" s="178" t="str">
        <f t="shared" si="140"/>
        <v>Staphylococcus aureus</v>
      </c>
      <c r="X761" s="174">
        <f t="shared" si="141"/>
        <v>0</v>
      </c>
      <c r="Y761" s="174">
        <f t="shared" si="142"/>
        <v>0</v>
      </c>
      <c r="Z761" s="174">
        <f t="shared" si="143"/>
        <v>0</v>
      </c>
      <c r="AA761" s="174">
        <f t="shared" si="144"/>
        <v>0</v>
      </c>
    </row>
    <row r="762" spans="4:27" ht="15" customHeight="1" x14ac:dyDescent="0.25">
      <c r="D762" s="176">
        <v>0</v>
      </c>
      <c r="E762" s="169">
        <f t="shared" si="145"/>
        <v>0</v>
      </c>
      <c r="F762" s="26" t="s">
        <v>1678</v>
      </c>
      <c r="G762" s="26" t="s">
        <v>1677</v>
      </c>
      <c r="H762" s="26" t="s">
        <v>110</v>
      </c>
      <c r="I762" s="29">
        <v>43278</v>
      </c>
      <c r="J762" s="26" t="s">
        <v>512</v>
      </c>
      <c r="K762" s="26" t="s">
        <v>950</v>
      </c>
      <c r="L762" s="26" t="s">
        <v>512</v>
      </c>
      <c r="M762" s="26" t="s">
        <v>950</v>
      </c>
      <c r="N762" s="27">
        <v>2.36</v>
      </c>
      <c r="O762" s="26" t="s">
        <v>512</v>
      </c>
      <c r="P762" s="26" t="s">
        <v>950</v>
      </c>
      <c r="Q762" s="27">
        <v>2.36</v>
      </c>
      <c r="R762" s="171" t="str">
        <f t="shared" si="135"/>
        <v>A</v>
      </c>
      <c r="S762" s="174">
        <f t="shared" si="136"/>
        <v>1</v>
      </c>
      <c r="T762" s="174">
        <f t="shared" si="137"/>
        <v>1</v>
      </c>
      <c r="U762" s="174">
        <f t="shared" si="138"/>
        <v>0</v>
      </c>
      <c r="V762" s="178" t="str">
        <f t="shared" si="139"/>
        <v>Staphylococcus aureus</v>
      </c>
      <c r="W762" s="178" t="str">
        <f t="shared" si="140"/>
        <v>Staphylococcus aureus</v>
      </c>
      <c r="X762" s="174">
        <f t="shared" si="141"/>
        <v>0</v>
      </c>
      <c r="Y762" s="174">
        <f t="shared" si="142"/>
        <v>0</v>
      </c>
      <c r="Z762" s="174">
        <f t="shared" si="143"/>
        <v>0</v>
      </c>
      <c r="AA762" s="174">
        <f t="shared" si="144"/>
        <v>0</v>
      </c>
    </row>
    <row r="763" spans="4:27" ht="15" customHeight="1" x14ac:dyDescent="0.25">
      <c r="D763" s="176">
        <v>0</v>
      </c>
      <c r="E763" s="169">
        <f t="shared" si="145"/>
        <v>0</v>
      </c>
      <c r="F763" s="26" t="s">
        <v>1679</v>
      </c>
      <c r="G763" s="26" t="s">
        <v>1677</v>
      </c>
      <c r="H763" s="26" t="s">
        <v>110</v>
      </c>
      <c r="I763" s="29">
        <v>43278</v>
      </c>
      <c r="J763" s="26" t="s">
        <v>512</v>
      </c>
      <c r="K763" s="26" t="s">
        <v>950</v>
      </c>
      <c r="L763" s="26" t="s">
        <v>512</v>
      </c>
      <c r="M763" s="26" t="s">
        <v>950</v>
      </c>
      <c r="N763" s="27">
        <v>2.5499999999999998</v>
      </c>
      <c r="O763" s="26" t="s">
        <v>512</v>
      </c>
      <c r="P763" s="26" t="s">
        <v>950</v>
      </c>
      <c r="Q763" s="27">
        <v>2.4900000000000002</v>
      </c>
      <c r="R763" s="171" t="str">
        <f t="shared" si="135"/>
        <v>A</v>
      </c>
      <c r="S763" s="174">
        <f t="shared" si="136"/>
        <v>1</v>
      </c>
      <c r="T763" s="174">
        <f t="shared" si="137"/>
        <v>1</v>
      </c>
      <c r="U763" s="174">
        <f t="shared" si="138"/>
        <v>0</v>
      </c>
      <c r="V763" s="178" t="str">
        <f t="shared" si="139"/>
        <v>Staphylococcus aureus</v>
      </c>
      <c r="W763" s="178" t="str">
        <f t="shared" si="140"/>
        <v>Staphylococcus aureus</v>
      </c>
      <c r="X763" s="174">
        <f t="shared" si="141"/>
        <v>0</v>
      </c>
      <c r="Y763" s="174">
        <f t="shared" si="142"/>
        <v>0</v>
      </c>
      <c r="Z763" s="174">
        <f t="shared" si="143"/>
        <v>0</v>
      </c>
      <c r="AA763" s="174">
        <f t="shared" si="144"/>
        <v>0</v>
      </c>
    </row>
    <row r="764" spans="4:27" ht="15" customHeight="1" x14ac:dyDescent="0.25">
      <c r="D764" s="176">
        <v>0</v>
      </c>
      <c r="E764" s="169">
        <f t="shared" si="145"/>
        <v>0</v>
      </c>
      <c r="F764" s="26" t="s">
        <v>1680</v>
      </c>
      <c r="G764" s="26" t="s">
        <v>1677</v>
      </c>
      <c r="H764" s="26" t="s">
        <v>110</v>
      </c>
      <c r="I764" s="29">
        <v>43278</v>
      </c>
      <c r="J764" s="26" t="s">
        <v>512</v>
      </c>
      <c r="K764" s="26" t="s">
        <v>950</v>
      </c>
      <c r="L764" s="26" t="s">
        <v>512</v>
      </c>
      <c r="M764" s="26" t="s">
        <v>950</v>
      </c>
      <c r="N764" s="27">
        <v>2.41</v>
      </c>
      <c r="O764" s="26" t="s">
        <v>512</v>
      </c>
      <c r="P764" s="26" t="s">
        <v>950</v>
      </c>
      <c r="Q764" s="27">
        <v>2.41</v>
      </c>
      <c r="R764" s="171" t="str">
        <f t="shared" si="135"/>
        <v>A</v>
      </c>
      <c r="S764" s="174">
        <f t="shared" si="136"/>
        <v>1</v>
      </c>
      <c r="T764" s="174">
        <f t="shared" si="137"/>
        <v>1</v>
      </c>
      <c r="U764" s="174">
        <f t="shared" si="138"/>
        <v>0</v>
      </c>
      <c r="V764" s="178" t="str">
        <f t="shared" si="139"/>
        <v>Staphylococcus aureus</v>
      </c>
      <c r="W764" s="178" t="str">
        <f t="shared" si="140"/>
        <v>Staphylococcus aureus</v>
      </c>
      <c r="X764" s="174">
        <f t="shared" si="141"/>
        <v>0</v>
      </c>
      <c r="Y764" s="174">
        <f t="shared" si="142"/>
        <v>0</v>
      </c>
      <c r="Z764" s="174">
        <f t="shared" si="143"/>
        <v>0</v>
      </c>
      <c r="AA764" s="174">
        <f t="shared" si="144"/>
        <v>0</v>
      </c>
    </row>
    <row r="765" spans="4:27" ht="15" customHeight="1" x14ac:dyDescent="0.25">
      <c r="D765" s="176">
        <v>0</v>
      </c>
      <c r="E765" s="169">
        <f t="shared" si="145"/>
        <v>0</v>
      </c>
      <c r="F765" s="26" t="s">
        <v>1681</v>
      </c>
      <c r="G765" s="26" t="s">
        <v>1677</v>
      </c>
      <c r="H765" s="26" t="s">
        <v>110</v>
      </c>
      <c r="I765" s="29">
        <v>43278</v>
      </c>
      <c r="J765" s="26" t="s">
        <v>512</v>
      </c>
      <c r="K765" s="26" t="s">
        <v>950</v>
      </c>
      <c r="L765" s="26" t="s">
        <v>512</v>
      </c>
      <c r="M765" s="26" t="s">
        <v>950</v>
      </c>
      <c r="N765" s="27">
        <v>2.54</v>
      </c>
      <c r="O765" s="26" t="s">
        <v>512</v>
      </c>
      <c r="P765" s="26" t="s">
        <v>950</v>
      </c>
      <c r="Q765" s="27">
        <v>2.5</v>
      </c>
      <c r="R765" s="171" t="str">
        <f t="shared" si="135"/>
        <v>A</v>
      </c>
      <c r="S765" s="174">
        <f t="shared" si="136"/>
        <v>1</v>
      </c>
      <c r="T765" s="174">
        <f t="shared" si="137"/>
        <v>1</v>
      </c>
      <c r="U765" s="174">
        <f t="shared" si="138"/>
        <v>0</v>
      </c>
      <c r="V765" s="178" t="str">
        <f t="shared" si="139"/>
        <v>Staphylococcus aureus</v>
      </c>
      <c r="W765" s="178" t="str">
        <f t="shared" si="140"/>
        <v>Staphylococcus aureus</v>
      </c>
      <c r="X765" s="174">
        <f t="shared" si="141"/>
        <v>0</v>
      </c>
      <c r="Y765" s="174">
        <f t="shared" si="142"/>
        <v>0</v>
      </c>
      <c r="Z765" s="174">
        <f t="shared" si="143"/>
        <v>0</v>
      </c>
      <c r="AA765" s="174">
        <f t="shared" si="144"/>
        <v>0</v>
      </c>
    </row>
    <row r="766" spans="4:27" ht="15" customHeight="1" x14ac:dyDescent="0.25">
      <c r="D766" s="176">
        <v>0</v>
      </c>
      <c r="E766" s="169">
        <f t="shared" si="145"/>
        <v>0</v>
      </c>
      <c r="F766" s="26" t="s">
        <v>1682</v>
      </c>
      <c r="G766" s="26" t="s">
        <v>1677</v>
      </c>
      <c r="H766" s="26" t="s">
        <v>110</v>
      </c>
      <c r="I766" s="29">
        <v>43278</v>
      </c>
      <c r="J766" s="26" t="s">
        <v>512</v>
      </c>
      <c r="K766" s="26" t="s">
        <v>950</v>
      </c>
      <c r="L766" s="26" t="s">
        <v>512</v>
      </c>
      <c r="M766" s="26" t="s">
        <v>950</v>
      </c>
      <c r="N766" s="27">
        <v>2.5</v>
      </c>
      <c r="O766" s="26" t="s">
        <v>512</v>
      </c>
      <c r="P766" s="26" t="s">
        <v>950</v>
      </c>
      <c r="Q766" s="27">
        <v>2.4700000000000002</v>
      </c>
      <c r="R766" s="171" t="str">
        <f t="shared" si="135"/>
        <v>A</v>
      </c>
      <c r="S766" s="174">
        <f t="shared" si="136"/>
        <v>1</v>
      </c>
      <c r="T766" s="174">
        <f t="shared" si="137"/>
        <v>1</v>
      </c>
      <c r="U766" s="174">
        <f t="shared" si="138"/>
        <v>0</v>
      </c>
      <c r="V766" s="178" t="str">
        <f t="shared" si="139"/>
        <v>Staphylococcus aureus</v>
      </c>
      <c r="W766" s="178" t="str">
        <f t="shared" si="140"/>
        <v>Staphylococcus aureus</v>
      </c>
      <c r="X766" s="174">
        <f t="shared" si="141"/>
        <v>0</v>
      </c>
      <c r="Y766" s="174">
        <f t="shared" si="142"/>
        <v>0</v>
      </c>
      <c r="Z766" s="174">
        <f t="shared" si="143"/>
        <v>0</v>
      </c>
      <c r="AA766" s="174">
        <f t="shared" si="144"/>
        <v>0</v>
      </c>
    </row>
    <row r="767" spans="4:27" ht="15" customHeight="1" x14ac:dyDescent="0.25">
      <c r="D767" s="176">
        <v>0</v>
      </c>
      <c r="E767" s="169">
        <f t="shared" si="145"/>
        <v>0</v>
      </c>
      <c r="F767" s="26" t="s">
        <v>1683</v>
      </c>
      <c r="G767" s="26" t="s">
        <v>1677</v>
      </c>
      <c r="H767" s="26" t="s">
        <v>110</v>
      </c>
      <c r="I767" s="29">
        <v>43278</v>
      </c>
      <c r="J767" s="26" t="s">
        <v>512</v>
      </c>
      <c r="K767" s="26" t="s">
        <v>950</v>
      </c>
      <c r="L767" s="26" t="s">
        <v>512</v>
      </c>
      <c r="M767" s="26" t="s">
        <v>950</v>
      </c>
      <c r="N767" s="27">
        <v>2.4700000000000002</v>
      </c>
      <c r="O767" s="26" t="s">
        <v>512</v>
      </c>
      <c r="P767" s="26" t="s">
        <v>950</v>
      </c>
      <c r="Q767" s="27">
        <v>2.44</v>
      </c>
      <c r="R767" s="171" t="str">
        <f t="shared" si="135"/>
        <v>A</v>
      </c>
      <c r="S767" s="174">
        <f t="shared" si="136"/>
        <v>1</v>
      </c>
      <c r="T767" s="174">
        <f t="shared" si="137"/>
        <v>1</v>
      </c>
      <c r="U767" s="174">
        <f t="shared" si="138"/>
        <v>0</v>
      </c>
      <c r="V767" s="178" t="str">
        <f t="shared" si="139"/>
        <v>Staphylococcus aureus</v>
      </c>
      <c r="W767" s="178" t="str">
        <f t="shared" si="140"/>
        <v>Staphylococcus aureus</v>
      </c>
      <c r="X767" s="174">
        <f t="shared" si="141"/>
        <v>0</v>
      </c>
      <c r="Y767" s="174">
        <f t="shared" si="142"/>
        <v>0</v>
      </c>
      <c r="Z767" s="174">
        <f t="shared" si="143"/>
        <v>0</v>
      </c>
      <c r="AA767" s="174">
        <f t="shared" si="144"/>
        <v>0</v>
      </c>
    </row>
    <row r="768" spans="4:27" ht="15" customHeight="1" x14ac:dyDescent="0.25">
      <c r="D768" s="176">
        <v>0</v>
      </c>
      <c r="E768" s="169">
        <f t="shared" si="145"/>
        <v>0</v>
      </c>
      <c r="F768" s="26" t="s">
        <v>1684</v>
      </c>
      <c r="G768" s="26" t="s">
        <v>165</v>
      </c>
      <c r="H768" s="26" t="s">
        <v>1104</v>
      </c>
      <c r="I768" s="29">
        <v>41003</v>
      </c>
      <c r="J768" s="26" t="s">
        <v>512</v>
      </c>
      <c r="K768" s="26" t="s">
        <v>950</v>
      </c>
      <c r="L768" s="26" t="s">
        <v>512</v>
      </c>
      <c r="M768" s="26" t="s">
        <v>950</v>
      </c>
      <c r="N768" s="27">
        <v>2.48</v>
      </c>
      <c r="O768" s="26" t="s">
        <v>512</v>
      </c>
      <c r="P768" s="26" t="s">
        <v>950</v>
      </c>
      <c r="Q768" s="27">
        <v>2.4</v>
      </c>
      <c r="R768" s="171" t="str">
        <f t="shared" si="135"/>
        <v>A</v>
      </c>
      <c r="S768" s="174">
        <f t="shared" si="136"/>
        <v>1</v>
      </c>
      <c r="T768" s="174">
        <f t="shared" si="137"/>
        <v>1</v>
      </c>
      <c r="U768" s="174">
        <f t="shared" si="138"/>
        <v>0</v>
      </c>
      <c r="V768" s="178" t="str">
        <f t="shared" si="139"/>
        <v>Staphylococcus aureus</v>
      </c>
      <c r="W768" s="178" t="str">
        <f t="shared" si="140"/>
        <v>Staphylococcus aureus</v>
      </c>
      <c r="X768" s="174">
        <f t="shared" si="141"/>
        <v>0</v>
      </c>
      <c r="Y768" s="174">
        <f t="shared" si="142"/>
        <v>0</v>
      </c>
      <c r="Z768" s="174">
        <f t="shared" si="143"/>
        <v>0</v>
      </c>
      <c r="AA768" s="174">
        <f t="shared" si="144"/>
        <v>0</v>
      </c>
    </row>
    <row r="769" spans="4:27" ht="15" customHeight="1" x14ac:dyDescent="0.25">
      <c r="D769" s="176">
        <v>0</v>
      </c>
      <c r="E769" s="169">
        <f t="shared" si="145"/>
        <v>0</v>
      </c>
      <c r="F769" s="26" t="s">
        <v>1685</v>
      </c>
      <c r="G769" s="26" t="s">
        <v>165</v>
      </c>
      <c r="H769" s="26" t="s">
        <v>110</v>
      </c>
      <c r="I769" s="29">
        <v>43278</v>
      </c>
      <c r="J769" s="26" t="s">
        <v>512</v>
      </c>
      <c r="K769" s="26" t="s">
        <v>950</v>
      </c>
      <c r="L769" s="26" t="s">
        <v>512</v>
      </c>
      <c r="M769" s="26" t="s">
        <v>950</v>
      </c>
      <c r="N769" s="27">
        <v>2.44</v>
      </c>
      <c r="O769" s="26" t="s">
        <v>512</v>
      </c>
      <c r="P769" s="26" t="s">
        <v>950</v>
      </c>
      <c r="Q769" s="27">
        <v>2.4300000000000002</v>
      </c>
      <c r="R769" s="171" t="str">
        <f t="shared" si="135"/>
        <v>A</v>
      </c>
      <c r="S769" s="174">
        <f t="shared" si="136"/>
        <v>1</v>
      </c>
      <c r="T769" s="174">
        <f t="shared" si="137"/>
        <v>1</v>
      </c>
      <c r="U769" s="174">
        <f t="shared" si="138"/>
        <v>0</v>
      </c>
      <c r="V769" s="178" t="str">
        <f t="shared" si="139"/>
        <v>Staphylococcus aureus</v>
      </c>
      <c r="W769" s="178" t="str">
        <f t="shared" si="140"/>
        <v>Staphylococcus aureus</v>
      </c>
      <c r="X769" s="174">
        <f t="shared" si="141"/>
        <v>0</v>
      </c>
      <c r="Y769" s="174">
        <f t="shared" si="142"/>
        <v>0</v>
      </c>
      <c r="Z769" s="174">
        <f t="shared" si="143"/>
        <v>0</v>
      </c>
      <c r="AA769" s="174">
        <f t="shared" si="144"/>
        <v>0</v>
      </c>
    </row>
    <row r="770" spans="4:27" ht="15" customHeight="1" x14ac:dyDescent="0.25">
      <c r="D770" s="176">
        <v>1</v>
      </c>
      <c r="E770" s="169">
        <f t="shared" si="145"/>
        <v>1</v>
      </c>
      <c r="F770" s="26" t="s">
        <v>1686</v>
      </c>
      <c r="G770" s="26" t="s">
        <v>430</v>
      </c>
      <c r="H770" s="26" t="s">
        <v>114</v>
      </c>
      <c r="I770" s="29">
        <v>43544</v>
      </c>
      <c r="J770" s="26" t="s">
        <v>512</v>
      </c>
      <c r="K770" s="26" t="s">
        <v>950</v>
      </c>
      <c r="L770" s="26" t="s">
        <v>512</v>
      </c>
      <c r="M770" s="26" t="s">
        <v>950</v>
      </c>
      <c r="N770" s="27">
        <v>2.68</v>
      </c>
      <c r="O770" s="26" t="s">
        <v>512</v>
      </c>
      <c r="P770" s="26" t="s">
        <v>950</v>
      </c>
      <c r="Q770" s="27">
        <v>2.21</v>
      </c>
      <c r="R770" s="171" t="str">
        <f t="shared" si="135"/>
        <v>A</v>
      </c>
      <c r="S770" s="174">
        <f t="shared" si="136"/>
        <v>1</v>
      </c>
      <c r="T770" s="174">
        <f t="shared" si="137"/>
        <v>1</v>
      </c>
      <c r="U770" s="174">
        <f t="shared" si="138"/>
        <v>0</v>
      </c>
      <c r="V770" s="178" t="str">
        <f t="shared" si="139"/>
        <v>Staphylococcus aureus</v>
      </c>
      <c r="W770" s="178" t="str">
        <f t="shared" si="140"/>
        <v>Staphylococcus aureus</v>
      </c>
      <c r="X770" s="174">
        <f t="shared" si="141"/>
        <v>0</v>
      </c>
      <c r="Y770" s="174">
        <f t="shared" si="142"/>
        <v>0</v>
      </c>
      <c r="Z770" s="174">
        <f t="shared" si="143"/>
        <v>0</v>
      </c>
      <c r="AA770" s="174">
        <f t="shared" si="144"/>
        <v>0</v>
      </c>
    </row>
    <row r="771" spans="4:27" ht="15" customHeight="1" x14ac:dyDescent="0.25">
      <c r="D771" s="176">
        <v>0</v>
      </c>
      <c r="E771" s="169">
        <f t="shared" si="145"/>
        <v>0</v>
      </c>
      <c r="F771" s="26" t="s">
        <v>1687</v>
      </c>
      <c r="G771" s="26" t="s">
        <v>176</v>
      </c>
      <c r="H771" s="26" t="s">
        <v>1104</v>
      </c>
      <c r="I771" s="29">
        <v>42425</v>
      </c>
      <c r="J771" s="26" t="s">
        <v>512</v>
      </c>
      <c r="K771" s="26" t="s">
        <v>950</v>
      </c>
      <c r="L771" s="26" t="s">
        <v>512</v>
      </c>
      <c r="M771" s="26" t="s">
        <v>950</v>
      </c>
      <c r="N771" s="27">
        <v>2.46</v>
      </c>
      <c r="O771" s="26" t="s">
        <v>512</v>
      </c>
      <c r="P771" s="26" t="s">
        <v>950</v>
      </c>
      <c r="Q771" s="27">
        <v>2.4500000000000002</v>
      </c>
      <c r="R771" s="171" t="str">
        <f t="shared" ref="R771:R834" si="146">IF(OR(AND(N771&gt;=$B$20,Q771&lt;$B$21),AND(L771=O771,M771=P771,N771&gt;=$B$20,Q771&gt;=$B$20),AND(L771=O771,N771&gt;=$B$20,Q771&lt;2,Q771&gt;=$B$21)),"A",IF(OR(AND(N771&lt;$B$20,Q771&lt;$B$21),AND(L771=O771,OR(M771&lt;&gt;P771,M771=P771),N771&gt;=$B$21,Q771&gt;=$B$21)),"B",
IF(AND(L771&lt;&gt;O771,N771&gt;=$B$21,Q771&gt;=$B$21),"C",0)))</f>
        <v>A</v>
      </c>
      <c r="S771" s="174">
        <f t="shared" ref="S771:S834" si="147">1-U771+Z771</f>
        <v>1</v>
      </c>
      <c r="T771" s="174">
        <f t="shared" ref="T771:T834" si="148">IF(AND(L771=J771,M771=K771,N771&gt;=$B$20,R771="A"),1,0)</f>
        <v>1</v>
      </c>
      <c r="U771" s="174">
        <f t="shared" ref="U771:U834" si="149">IF(T771=1,0,1)</f>
        <v>0</v>
      </c>
      <c r="V771" s="178" t="str">
        <f t="shared" ref="V771:V834" si="150">L771&amp;" "&amp;M771</f>
        <v>Staphylococcus aureus</v>
      </c>
      <c r="W771" s="178" t="str">
        <f t="shared" ref="W771:W834" si="151">O771&amp;" "&amp;P771</f>
        <v>Staphylococcus aureus</v>
      </c>
      <c r="X771" s="174">
        <f t="shared" ref="X771:X834" si="152">IF(AND(V771=$B$1,N771&gt;=$B$20),1,0)</f>
        <v>0</v>
      </c>
      <c r="Y771" s="174">
        <f t="shared" ref="Y771:Y834" si="153">IF(AND(W771=$B$1,Q771&gt;=$B$20),1,0)</f>
        <v>0</v>
      </c>
      <c r="Z771" s="174">
        <f t="shared" ref="Z771:Z834" si="154">IF(AND(V771=$B$1,N771&gt;=$B$20,R771="A"),1,0)</f>
        <v>0</v>
      </c>
      <c r="AA771" s="174">
        <f t="shared" ref="AA771:AA834" si="155">IF(1-(X771+Y771)&gt;0,0,1)</f>
        <v>0</v>
      </c>
    </row>
    <row r="772" spans="4:27" ht="15" customHeight="1" x14ac:dyDescent="0.25">
      <c r="D772" s="176">
        <v>0</v>
      </c>
      <c r="E772" s="169">
        <f t="shared" si="145"/>
        <v>0</v>
      </c>
      <c r="F772" s="26" t="s">
        <v>1688</v>
      </c>
      <c r="G772" s="26" t="s">
        <v>176</v>
      </c>
      <c r="H772" s="26" t="s">
        <v>1104</v>
      </c>
      <c r="I772" s="29">
        <v>42425</v>
      </c>
      <c r="J772" s="26" t="s">
        <v>512</v>
      </c>
      <c r="K772" s="26" t="s">
        <v>950</v>
      </c>
      <c r="L772" s="26" t="s">
        <v>512</v>
      </c>
      <c r="M772" s="26" t="s">
        <v>950</v>
      </c>
      <c r="N772" s="27">
        <v>2.34</v>
      </c>
      <c r="O772" s="26" t="s">
        <v>512</v>
      </c>
      <c r="P772" s="26" t="s">
        <v>950</v>
      </c>
      <c r="Q772" s="27">
        <v>2.34</v>
      </c>
      <c r="R772" s="171" t="str">
        <f t="shared" si="146"/>
        <v>A</v>
      </c>
      <c r="S772" s="174">
        <f t="shared" si="147"/>
        <v>1</v>
      </c>
      <c r="T772" s="174">
        <f t="shared" si="148"/>
        <v>1</v>
      </c>
      <c r="U772" s="174">
        <f t="shared" si="149"/>
        <v>0</v>
      </c>
      <c r="V772" s="178" t="str">
        <f t="shared" si="150"/>
        <v>Staphylococcus aureus</v>
      </c>
      <c r="W772" s="178" t="str">
        <f t="shared" si="151"/>
        <v>Staphylococcus aureus</v>
      </c>
      <c r="X772" s="174">
        <f t="shared" si="152"/>
        <v>0</v>
      </c>
      <c r="Y772" s="174">
        <f t="shared" si="153"/>
        <v>0</v>
      </c>
      <c r="Z772" s="174">
        <f t="shared" si="154"/>
        <v>0</v>
      </c>
      <c r="AA772" s="174">
        <f t="shared" si="155"/>
        <v>0</v>
      </c>
    </row>
    <row r="773" spans="4:27" ht="15" customHeight="1" x14ac:dyDescent="0.25">
      <c r="D773" s="176">
        <v>1</v>
      </c>
      <c r="E773" s="169">
        <f t="shared" si="145"/>
        <v>1</v>
      </c>
      <c r="F773" s="26" t="s">
        <v>1689</v>
      </c>
      <c r="G773" s="26" t="s">
        <v>165</v>
      </c>
      <c r="H773" s="26" t="s">
        <v>112</v>
      </c>
      <c r="I773" s="29">
        <v>42151</v>
      </c>
      <c r="J773" s="26" t="s">
        <v>512</v>
      </c>
      <c r="K773" s="26" t="s">
        <v>950</v>
      </c>
      <c r="L773" s="26" t="s">
        <v>512</v>
      </c>
      <c r="M773" s="26" t="s">
        <v>950</v>
      </c>
      <c r="N773" s="27">
        <v>2.39</v>
      </c>
      <c r="O773" s="26" t="s">
        <v>512</v>
      </c>
      <c r="P773" s="26" t="s">
        <v>950</v>
      </c>
      <c r="Q773" s="27">
        <v>2.38</v>
      </c>
      <c r="R773" s="171" t="str">
        <f t="shared" si="146"/>
        <v>A</v>
      </c>
      <c r="S773" s="174">
        <f t="shared" si="147"/>
        <v>1</v>
      </c>
      <c r="T773" s="174">
        <f t="shared" si="148"/>
        <v>1</v>
      </c>
      <c r="U773" s="174">
        <f t="shared" si="149"/>
        <v>0</v>
      </c>
      <c r="V773" s="178" t="str">
        <f t="shared" si="150"/>
        <v>Staphylococcus aureus</v>
      </c>
      <c r="W773" s="178" t="str">
        <f t="shared" si="151"/>
        <v>Staphylococcus aureus</v>
      </c>
      <c r="X773" s="174">
        <f t="shared" si="152"/>
        <v>0</v>
      </c>
      <c r="Y773" s="174">
        <f t="shared" si="153"/>
        <v>0</v>
      </c>
      <c r="Z773" s="174">
        <f t="shared" si="154"/>
        <v>0</v>
      </c>
      <c r="AA773" s="174">
        <f t="shared" si="155"/>
        <v>0</v>
      </c>
    </row>
    <row r="774" spans="4:27" ht="15" customHeight="1" x14ac:dyDescent="0.25">
      <c r="D774" s="176">
        <v>1</v>
      </c>
      <c r="E774" s="169">
        <f t="shared" si="145"/>
        <v>1</v>
      </c>
      <c r="F774" s="26" t="s">
        <v>1690</v>
      </c>
      <c r="G774" s="26" t="s">
        <v>167</v>
      </c>
      <c r="H774" s="26" t="s">
        <v>162</v>
      </c>
      <c r="I774" s="29">
        <v>42109</v>
      </c>
      <c r="J774" s="26" t="s">
        <v>512</v>
      </c>
      <c r="K774" s="26" t="s">
        <v>950</v>
      </c>
      <c r="L774" s="26" t="s">
        <v>512</v>
      </c>
      <c r="M774" s="26" t="s">
        <v>950</v>
      </c>
      <c r="N774" s="27">
        <v>2.23</v>
      </c>
      <c r="O774" s="26" t="s">
        <v>512</v>
      </c>
      <c r="P774" s="26" t="s">
        <v>950</v>
      </c>
      <c r="Q774" s="27">
        <v>2.2200000000000002</v>
      </c>
      <c r="R774" s="171" t="str">
        <f t="shared" si="146"/>
        <v>A</v>
      </c>
      <c r="S774" s="174">
        <f t="shared" si="147"/>
        <v>1</v>
      </c>
      <c r="T774" s="174">
        <f t="shared" si="148"/>
        <v>1</v>
      </c>
      <c r="U774" s="174">
        <f t="shared" si="149"/>
        <v>0</v>
      </c>
      <c r="V774" s="178" t="str">
        <f t="shared" si="150"/>
        <v>Staphylococcus aureus</v>
      </c>
      <c r="W774" s="178" t="str">
        <f t="shared" si="151"/>
        <v>Staphylococcus aureus</v>
      </c>
      <c r="X774" s="174">
        <f t="shared" si="152"/>
        <v>0</v>
      </c>
      <c r="Y774" s="174">
        <f t="shared" si="153"/>
        <v>0</v>
      </c>
      <c r="Z774" s="174">
        <f t="shared" si="154"/>
        <v>0</v>
      </c>
      <c r="AA774" s="174">
        <f t="shared" si="155"/>
        <v>0</v>
      </c>
    </row>
    <row r="775" spans="4:27" ht="15" customHeight="1" x14ac:dyDescent="0.25">
      <c r="D775" s="176">
        <v>1</v>
      </c>
      <c r="E775" s="169">
        <f t="shared" si="145"/>
        <v>1</v>
      </c>
      <c r="F775" s="26" t="s">
        <v>1691</v>
      </c>
      <c r="G775" s="26" t="s">
        <v>527</v>
      </c>
      <c r="H775" s="26" t="s">
        <v>110</v>
      </c>
      <c r="I775" s="29">
        <v>41205</v>
      </c>
      <c r="J775" s="26" t="s">
        <v>512</v>
      </c>
      <c r="K775" s="26" t="s">
        <v>950</v>
      </c>
      <c r="L775" s="26" t="s">
        <v>512</v>
      </c>
      <c r="M775" s="26" t="s">
        <v>950</v>
      </c>
      <c r="N775" s="27">
        <v>2.4</v>
      </c>
      <c r="O775" s="26" t="s">
        <v>512</v>
      </c>
      <c r="P775" s="26" t="s">
        <v>950</v>
      </c>
      <c r="Q775" s="27">
        <v>2.35</v>
      </c>
      <c r="R775" s="171" t="str">
        <f t="shared" si="146"/>
        <v>A</v>
      </c>
      <c r="S775" s="174">
        <f t="shared" si="147"/>
        <v>1</v>
      </c>
      <c r="T775" s="174">
        <f t="shared" si="148"/>
        <v>1</v>
      </c>
      <c r="U775" s="174">
        <f t="shared" si="149"/>
        <v>0</v>
      </c>
      <c r="V775" s="178" t="str">
        <f t="shared" si="150"/>
        <v>Staphylococcus aureus</v>
      </c>
      <c r="W775" s="178" t="str">
        <f t="shared" si="151"/>
        <v>Staphylococcus aureus</v>
      </c>
      <c r="X775" s="174">
        <f t="shared" si="152"/>
        <v>0</v>
      </c>
      <c r="Y775" s="174">
        <f t="shared" si="153"/>
        <v>0</v>
      </c>
      <c r="Z775" s="174">
        <f t="shared" si="154"/>
        <v>0</v>
      </c>
      <c r="AA775" s="174">
        <f t="shared" si="155"/>
        <v>0</v>
      </c>
    </row>
    <row r="776" spans="4:27" ht="15" customHeight="1" x14ac:dyDescent="0.25">
      <c r="D776" s="176">
        <v>1</v>
      </c>
      <c r="E776" s="169">
        <f t="shared" si="145"/>
        <v>1</v>
      </c>
      <c r="F776" s="26" t="s">
        <v>1692</v>
      </c>
      <c r="G776" s="26" t="s">
        <v>1693</v>
      </c>
      <c r="H776" s="26" t="s">
        <v>110</v>
      </c>
      <c r="I776" s="29">
        <v>42313</v>
      </c>
      <c r="J776" s="26" t="s">
        <v>512</v>
      </c>
      <c r="K776" s="26" t="s">
        <v>950</v>
      </c>
      <c r="L776" s="26" t="s">
        <v>512</v>
      </c>
      <c r="M776" s="26" t="s">
        <v>950</v>
      </c>
      <c r="N776" s="27">
        <v>2.39</v>
      </c>
      <c r="O776" s="26" t="s">
        <v>512</v>
      </c>
      <c r="P776" s="26" t="s">
        <v>950</v>
      </c>
      <c r="Q776" s="27">
        <v>2.37</v>
      </c>
      <c r="R776" s="171" t="str">
        <f t="shared" si="146"/>
        <v>A</v>
      </c>
      <c r="S776" s="174">
        <f t="shared" si="147"/>
        <v>1</v>
      </c>
      <c r="T776" s="174">
        <f t="shared" si="148"/>
        <v>1</v>
      </c>
      <c r="U776" s="174">
        <f t="shared" si="149"/>
        <v>0</v>
      </c>
      <c r="V776" s="178" t="str">
        <f t="shared" si="150"/>
        <v>Staphylococcus aureus</v>
      </c>
      <c r="W776" s="178" t="str">
        <f t="shared" si="151"/>
        <v>Staphylococcus aureus</v>
      </c>
      <c r="X776" s="174">
        <f t="shared" si="152"/>
        <v>0</v>
      </c>
      <c r="Y776" s="174">
        <f t="shared" si="153"/>
        <v>0</v>
      </c>
      <c r="Z776" s="174">
        <f t="shared" si="154"/>
        <v>0</v>
      </c>
      <c r="AA776" s="174">
        <f t="shared" si="155"/>
        <v>0</v>
      </c>
    </row>
    <row r="777" spans="4:27" ht="15" customHeight="1" x14ac:dyDescent="0.25">
      <c r="D777" s="176">
        <v>1</v>
      </c>
      <c r="E777" s="169">
        <f t="shared" si="145"/>
        <v>1</v>
      </c>
      <c r="F777" s="26" t="s">
        <v>1694</v>
      </c>
      <c r="G777" s="26" t="s">
        <v>133</v>
      </c>
      <c r="H777" s="26" t="s">
        <v>1695</v>
      </c>
      <c r="I777" s="29">
        <v>42104</v>
      </c>
      <c r="J777" s="26" t="s">
        <v>512</v>
      </c>
      <c r="K777" s="26" t="s">
        <v>950</v>
      </c>
      <c r="L777" s="26" t="s">
        <v>512</v>
      </c>
      <c r="M777" s="26" t="s">
        <v>950</v>
      </c>
      <c r="N777" s="27">
        <v>2.48</v>
      </c>
      <c r="O777" s="26" t="s">
        <v>512</v>
      </c>
      <c r="P777" s="26" t="s">
        <v>950</v>
      </c>
      <c r="Q777" s="27">
        <v>2.34</v>
      </c>
      <c r="R777" s="171" t="str">
        <f t="shared" si="146"/>
        <v>A</v>
      </c>
      <c r="S777" s="174">
        <f t="shared" si="147"/>
        <v>1</v>
      </c>
      <c r="T777" s="174">
        <f t="shared" si="148"/>
        <v>1</v>
      </c>
      <c r="U777" s="174">
        <f t="shared" si="149"/>
        <v>0</v>
      </c>
      <c r="V777" s="178" t="str">
        <f t="shared" si="150"/>
        <v>Staphylococcus aureus</v>
      </c>
      <c r="W777" s="178" t="str">
        <f t="shared" si="151"/>
        <v>Staphylococcus aureus</v>
      </c>
      <c r="X777" s="174">
        <f t="shared" si="152"/>
        <v>0</v>
      </c>
      <c r="Y777" s="174">
        <f t="shared" si="153"/>
        <v>0</v>
      </c>
      <c r="Z777" s="174">
        <f t="shared" si="154"/>
        <v>0</v>
      </c>
      <c r="AA777" s="174">
        <f t="shared" si="155"/>
        <v>0</v>
      </c>
    </row>
    <row r="778" spans="4:27" ht="15" customHeight="1" x14ac:dyDescent="0.25">
      <c r="D778" s="176">
        <v>1</v>
      </c>
      <c r="E778" s="169">
        <f t="shared" si="145"/>
        <v>1</v>
      </c>
      <c r="F778" s="26" t="s">
        <v>1696</v>
      </c>
      <c r="G778" s="26" t="s">
        <v>1693</v>
      </c>
      <c r="H778" s="26" t="s">
        <v>110</v>
      </c>
      <c r="I778" s="29" t="s">
        <v>1697</v>
      </c>
      <c r="J778" s="26" t="s">
        <v>512</v>
      </c>
      <c r="K778" s="26" t="s">
        <v>950</v>
      </c>
      <c r="L778" s="26" t="s">
        <v>512</v>
      </c>
      <c r="M778" s="26" t="s">
        <v>950</v>
      </c>
      <c r="N778" s="27">
        <v>2.38</v>
      </c>
      <c r="O778" s="26" t="s">
        <v>512</v>
      </c>
      <c r="P778" s="26" t="s">
        <v>950</v>
      </c>
      <c r="Q778" s="27">
        <v>2.35</v>
      </c>
      <c r="R778" s="171" t="str">
        <f t="shared" si="146"/>
        <v>A</v>
      </c>
      <c r="S778" s="174">
        <f t="shared" si="147"/>
        <v>1</v>
      </c>
      <c r="T778" s="174">
        <f t="shared" si="148"/>
        <v>1</v>
      </c>
      <c r="U778" s="174">
        <f t="shared" si="149"/>
        <v>0</v>
      </c>
      <c r="V778" s="178" t="str">
        <f t="shared" si="150"/>
        <v>Staphylococcus aureus</v>
      </c>
      <c r="W778" s="178" t="str">
        <f t="shared" si="151"/>
        <v>Staphylococcus aureus</v>
      </c>
      <c r="X778" s="174">
        <f t="shared" si="152"/>
        <v>0</v>
      </c>
      <c r="Y778" s="174">
        <f t="shared" si="153"/>
        <v>0</v>
      </c>
      <c r="Z778" s="174">
        <f t="shared" si="154"/>
        <v>0</v>
      </c>
      <c r="AA778" s="174">
        <f t="shared" si="155"/>
        <v>0</v>
      </c>
    </row>
    <row r="779" spans="4:27" ht="15" customHeight="1" x14ac:dyDescent="0.25">
      <c r="D779" s="176">
        <v>1</v>
      </c>
      <c r="E779" s="169">
        <f t="shared" si="145"/>
        <v>1</v>
      </c>
      <c r="F779" s="26" t="s">
        <v>1698</v>
      </c>
      <c r="G779" s="26" t="s">
        <v>1693</v>
      </c>
      <c r="H779" s="26" t="s">
        <v>110</v>
      </c>
      <c r="I779" s="29">
        <v>42313</v>
      </c>
      <c r="J779" s="26" t="s">
        <v>512</v>
      </c>
      <c r="K779" s="26" t="s">
        <v>950</v>
      </c>
      <c r="L779" s="26" t="s">
        <v>512</v>
      </c>
      <c r="M779" s="26" t="s">
        <v>950</v>
      </c>
      <c r="N779" s="27">
        <v>2.42</v>
      </c>
      <c r="O779" s="26" t="s">
        <v>512</v>
      </c>
      <c r="P779" s="26" t="s">
        <v>950</v>
      </c>
      <c r="Q779" s="27">
        <v>2.38</v>
      </c>
      <c r="R779" s="171" t="str">
        <f t="shared" si="146"/>
        <v>A</v>
      </c>
      <c r="S779" s="174">
        <f t="shared" si="147"/>
        <v>1</v>
      </c>
      <c r="T779" s="174">
        <f t="shared" si="148"/>
        <v>1</v>
      </c>
      <c r="U779" s="174">
        <f t="shared" si="149"/>
        <v>0</v>
      </c>
      <c r="V779" s="178" t="str">
        <f t="shared" si="150"/>
        <v>Staphylococcus aureus</v>
      </c>
      <c r="W779" s="178" t="str">
        <f t="shared" si="151"/>
        <v>Staphylococcus aureus</v>
      </c>
      <c r="X779" s="174">
        <f t="shared" si="152"/>
        <v>0</v>
      </c>
      <c r="Y779" s="174">
        <f t="shared" si="153"/>
        <v>0</v>
      </c>
      <c r="Z779" s="174">
        <f t="shared" si="154"/>
        <v>0</v>
      </c>
      <c r="AA779" s="174">
        <f t="shared" si="155"/>
        <v>0</v>
      </c>
    </row>
    <row r="780" spans="4:27" ht="15" customHeight="1" x14ac:dyDescent="0.25">
      <c r="D780" s="176">
        <v>1</v>
      </c>
      <c r="E780" s="169">
        <f t="shared" si="145"/>
        <v>1</v>
      </c>
      <c r="F780" s="26" t="s">
        <v>1699</v>
      </c>
      <c r="G780" s="26" t="s">
        <v>1693</v>
      </c>
      <c r="H780" s="26" t="s">
        <v>110</v>
      </c>
      <c r="I780" s="29">
        <v>41871</v>
      </c>
      <c r="J780" s="26" t="s">
        <v>512</v>
      </c>
      <c r="K780" s="26" t="s">
        <v>950</v>
      </c>
      <c r="L780" s="26" t="s">
        <v>512</v>
      </c>
      <c r="M780" s="26" t="s">
        <v>950</v>
      </c>
      <c r="N780" s="27">
        <v>2.04</v>
      </c>
      <c r="O780" s="26" t="s">
        <v>512</v>
      </c>
      <c r="P780" s="26" t="s">
        <v>950</v>
      </c>
      <c r="Q780" s="27">
        <v>1.99</v>
      </c>
      <c r="R780" s="171" t="str">
        <f t="shared" si="146"/>
        <v>A</v>
      </c>
      <c r="S780" s="174">
        <f t="shared" si="147"/>
        <v>1</v>
      </c>
      <c r="T780" s="174">
        <f t="shared" si="148"/>
        <v>1</v>
      </c>
      <c r="U780" s="174">
        <f t="shared" si="149"/>
        <v>0</v>
      </c>
      <c r="V780" s="178" t="str">
        <f t="shared" si="150"/>
        <v>Staphylococcus aureus</v>
      </c>
      <c r="W780" s="178" t="str">
        <f t="shared" si="151"/>
        <v>Staphylococcus aureus</v>
      </c>
      <c r="X780" s="174">
        <f t="shared" si="152"/>
        <v>0</v>
      </c>
      <c r="Y780" s="174">
        <f t="shared" si="153"/>
        <v>0</v>
      </c>
      <c r="Z780" s="174">
        <f t="shared" si="154"/>
        <v>0</v>
      </c>
      <c r="AA780" s="174">
        <f t="shared" si="155"/>
        <v>0</v>
      </c>
    </row>
    <row r="781" spans="4:27" ht="15" customHeight="1" x14ac:dyDescent="0.25">
      <c r="D781" s="176">
        <v>1</v>
      </c>
      <c r="E781" s="169">
        <f t="shared" si="145"/>
        <v>1</v>
      </c>
      <c r="F781" s="26" t="s">
        <v>1700</v>
      </c>
      <c r="G781" s="26" t="s">
        <v>1693</v>
      </c>
      <c r="H781" s="26" t="s">
        <v>110</v>
      </c>
      <c r="I781" s="29">
        <v>41310</v>
      </c>
      <c r="J781" s="26" t="s">
        <v>512</v>
      </c>
      <c r="K781" s="26" t="s">
        <v>950</v>
      </c>
      <c r="L781" s="26" t="s">
        <v>512</v>
      </c>
      <c r="M781" s="26" t="s">
        <v>950</v>
      </c>
      <c r="N781" s="27">
        <v>2.38</v>
      </c>
      <c r="O781" s="26" t="s">
        <v>512</v>
      </c>
      <c r="P781" s="26" t="s">
        <v>950</v>
      </c>
      <c r="Q781" s="27">
        <v>2.34</v>
      </c>
      <c r="R781" s="171" t="str">
        <f t="shared" si="146"/>
        <v>A</v>
      </c>
      <c r="S781" s="174">
        <f t="shared" si="147"/>
        <v>1</v>
      </c>
      <c r="T781" s="174">
        <f t="shared" si="148"/>
        <v>1</v>
      </c>
      <c r="U781" s="174">
        <f t="shared" si="149"/>
        <v>0</v>
      </c>
      <c r="V781" s="178" t="str">
        <f t="shared" si="150"/>
        <v>Staphylococcus aureus</v>
      </c>
      <c r="W781" s="178" t="str">
        <f t="shared" si="151"/>
        <v>Staphylococcus aureus</v>
      </c>
      <c r="X781" s="174">
        <f t="shared" si="152"/>
        <v>0</v>
      </c>
      <c r="Y781" s="174">
        <f t="shared" si="153"/>
        <v>0</v>
      </c>
      <c r="Z781" s="174">
        <f t="shared" si="154"/>
        <v>0</v>
      </c>
      <c r="AA781" s="174">
        <f t="shared" si="155"/>
        <v>0</v>
      </c>
    </row>
    <row r="782" spans="4:27" ht="15" customHeight="1" x14ac:dyDescent="0.25">
      <c r="D782" s="176">
        <v>1</v>
      </c>
      <c r="E782" s="169">
        <f t="shared" si="145"/>
        <v>1</v>
      </c>
      <c r="F782" s="26" t="s">
        <v>1701</v>
      </c>
      <c r="G782" s="26" t="s">
        <v>1693</v>
      </c>
      <c r="H782" s="26" t="s">
        <v>110</v>
      </c>
      <c r="I782" s="29">
        <v>42017</v>
      </c>
      <c r="J782" s="26" t="s">
        <v>512</v>
      </c>
      <c r="K782" s="26" t="s">
        <v>950</v>
      </c>
      <c r="L782" s="26" t="s">
        <v>512</v>
      </c>
      <c r="M782" s="26" t="s">
        <v>950</v>
      </c>
      <c r="N782" s="27">
        <v>2.2999999999999998</v>
      </c>
      <c r="O782" s="26" t="s">
        <v>512</v>
      </c>
      <c r="P782" s="26" t="s">
        <v>950</v>
      </c>
      <c r="Q782" s="27">
        <v>2.2000000000000002</v>
      </c>
      <c r="R782" s="171" t="str">
        <f t="shared" si="146"/>
        <v>A</v>
      </c>
      <c r="S782" s="174">
        <f t="shared" si="147"/>
        <v>1</v>
      </c>
      <c r="T782" s="174">
        <f t="shared" si="148"/>
        <v>1</v>
      </c>
      <c r="U782" s="174">
        <f t="shared" si="149"/>
        <v>0</v>
      </c>
      <c r="V782" s="178" t="str">
        <f t="shared" si="150"/>
        <v>Staphylococcus aureus</v>
      </c>
      <c r="W782" s="178" t="str">
        <f t="shared" si="151"/>
        <v>Staphylococcus aureus</v>
      </c>
      <c r="X782" s="174">
        <f t="shared" si="152"/>
        <v>0</v>
      </c>
      <c r="Y782" s="174">
        <f t="shared" si="153"/>
        <v>0</v>
      </c>
      <c r="Z782" s="174">
        <f t="shared" si="154"/>
        <v>0</v>
      </c>
      <c r="AA782" s="174">
        <f t="shared" si="155"/>
        <v>0</v>
      </c>
    </row>
    <row r="783" spans="4:27" ht="15" customHeight="1" x14ac:dyDescent="0.25">
      <c r="D783" s="176">
        <v>1</v>
      </c>
      <c r="E783" s="169">
        <f t="shared" si="145"/>
        <v>1</v>
      </c>
      <c r="F783" s="26" t="s">
        <v>1702</v>
      </c>
      <c r="G783" s="26" t="s">
        <v>1693</v>
      </c>
      <c r="H783" s="26" t="s">
        <v>110</v>
      </c>
      <c r="I783" s="29">
        <v>41213</v>
      </c>
      <c r="J783" s="26" t="s">
        <v>512</v>
      </c>
      <c r="K783" s="26" t="s">
        <v>950</v>
      </c>
      <c r="L783" s="26" t="s">
        <v>512</v>
      </c>
      <c r="M783" s="26" t="s">
        <v>950</v>
      </c>
      <c r="N783" s="27">
        <v>2.37</v>
      </c>
      <c r="O783" s="26" t="s">
        <v>512</v>
      </c>
      <c r="P783" s="26" t="s">
        <v>950</v>
      </c>
      <c r="Q783" s="27">
        <v>2.34</v>
      </c>
      <c r="R783" s="171" t="str">
        <f t="shared" si="146"/>
        <v>A</v>
      </c>
      <c r="S783" s="174">
        <f t="shared" si="147"/>
        <v>1</v>
      </c>
      <c r="T783" s="174">
        <f t="shared" si="148"/>
        <v>1</v>
      </c>
      <c r="U783" s="174">
        <f t="shared" si="149"/>
        <v>0</v>
      </c>
      <c r="V783" s="178" t="str">
        <f t="shared" si="150"/>
        <v>Staphylococcus aureus</v>
      </c>
      <c r="W783" s="178" t="str">
        <f t="shared" si="151"/>
        <v>Staphylococcus aureus</v>
      </c>
      <c r="X783" s="174">
        <f t="shared" si="152"/>
        <v>0</v>
      </c>
      <c r="Y783" s="174">
        <f t="shared" si="153"/>
        <v>0</v>
      </c>
      <c r="Z783" s="174">
        <f t="shared" si="154"/>
        <v>0</v>
      </c>
      <c r="AA783" s="174">
        <f t="shared" si="155"/>
        <v>0</v>
      </c>
    </row>
    <row r="784" spans="4:27" ht="15" customHeight="1" x14ac:dyDescent="0.25">
      <c r="D784" s="176">
        <v>1</v>
      </c>
      <c r="E784" s="169">
        <f t="shared" si="145"/>
        <v>1</v>
      </c>
      <c r="F784" s="26" t="s">
        <v>1703</v>
      </c>
      <c r="G784" s="26" t="s">
        <v>1693</v>
      </c>
      <c r="H784" s="26" t="s">
        <v>110</v>
      </c>
      <c r="I784" s="29">
        <v>41213</v>
      </c>
      <c r="J784" s="26" t="s">
        <v>512</v>
      </c>
      <c r="K784" s="26" t="s">
        <v>950</v>
      </c>
      <c r="L784" s="26" t="s">
        <v>512</v>
      </c>
      <c r="M784" s="26" t="s">
        <v>950</v>
      </c>
      <c r="N784" s="27">
        <v>2.46</v>
      </c>
      <c r="O784" s="26" t="s">
        <v>512</v>
      </c>
      <c r="P784" s="26" t="s">
        <v>950</v>
      </c>
      <c r="Q784" s="27">
        <v>2.4</v>
      </c>
      <c r="R784" s="171" t="str">
        <f t="shared" si="146"/>
        <v>A</v>
      </c>
      <c r="S784" s="174">
        <f t="shared" si="147"/>
        <v>1</v>
      </c>
      <c r="T784" s="174">
        <f t="shared" si="148"/>
        <v>1</v>
      </c>
      <c r="U784" s="174">
        <f t="shared" si="149"/>
        <v>0</v>
      </c>
      <c r="V784" s="178" t="str">
        <f t="shared" si="150"/>
        <v>Staphylococcus aureus</v>
      </c>
      <c r="W784" s="178" t="str">
        <f t="shared" si="151"/>
        <v>Staphylococcus aureus</v>
      </c>
      <c r="X784" s="174">
        <f t="shared" si="152"/>
        <v>0</v>
      </c>
      <c r="Y784" s="174">
        <f t="shared" si="153"/>
        <v>0</v>
      </c>
      <c r="Z784" s="174">
        <f t="shared" si="154"/>
        <v>0</v>
      </c>
      <c r="AA784" s="174">
        <f t="shared" si="155"/>
        <v>0</v>
      </c>
    </row>
    <row r="785" spans="4:27" ht="15" customHeight="1" x14ac:dyDescent="0.25">
      <c r="D785" s="176">
        <v>1</v>
      </c>
      <c r="E785" s="169">
        <f t="shared" si="145"/>
        <v>1</v>
      </c>
      <c r="F785" s="26" t="s">
        <v>1704</v>
      </c>
      <c r="G785" s="26" t="s">
        <v>1693</v>
      </c>
      <c r="H785" s="26" t="s">
        <v>110</v>
      </c>
      <c r="I785" s="29">
        <v>41213</v>
      </c>
      <c r="J785" s="26" t="s">
        <v>512</v>
      </c>
      <c r="K785" s="26" t="s">
        <v>950</v>
      </c>
      <c r="L785" s="26" t="s">
        <v>512</v>
      </c>
      <c r="M785" s="26" t="s">
        <v>950</v>
      </c>
      <c r="N785" s="27">
        <v>2.59</v>
      </c>
      <c r="O785" s="26" t="s">
        <v>512</v>
      </c>
      <c r="P785" s="26" t="s">
        <v>950</v>
      </c>
      <c r="Q785" s="27">
        <v>2.54</v>
      </c>
      <c r="R785" s="171" t="str">
        <f t="shared" si="146"/>
        <v>A</v>
      </c>
      <c r="S785" s="174">
        <f t="shared" si="147"/>
        <v>1</v>
      </c>
      <c r="T785" s="174">
        <f t="shared" si="148"/>
        <v>1</v>
      </c>
      <c r="U785" s="174">
        <f t="shared" si="149"/>
        <v>0</v>
      </c>
      <c r="V785" s="178" t="str">
        <f t="shared" si="150"/>
        <v>Staphylococcus aureus</v>
      </c>
      <c r="W785" s="178" t="str">
        <f t="shared" si="151"/>
        <v>Staphylococcus aureus</v>
      </c>
      <c r="X785" s="174">
        <f t="shared" si="152"/>
        <v>0</v>
      </c>
      <c r="Y785" s="174">
        <f t="shared" si="153"/>
        <v>0</v>
      </c>
      <c r="Z785" s="174">
        <f t="shared" si="154"/>
        <v>0</v>
      </c>
      <c r="AA785" s="174">
        <f t="shared" si="155"/>
        <v>0</v>
      </c>
    </row>
    <row r="786" spans="4:27" ht="15" customHeight="1" x14ac:dyDescent="0.25">
      <c r="D786" s="176">
        <v>1</v>
      </c>
      <c r="E786" s="169">
        <f t="shared" si="145"/>
        <v>1</v>
      </c>
      <c r="F786" s="26" t="s">
        <v>1705</v>
      </c>
      <c r="G786" s="26" t="s">
        <v>1693</v>
      </c>
      <c r="H786" s="26" t="s">
        <v>110</v>
      </c>
      <c r="I786" s="29" t="s">
        <v>1706</v>
      </c>
      <c r="J786" s="26" t="s">
        <v>512</v>
      </c>
      <c r="K786" s="26" t="s">
        <v>950</v>
      </c>
      <c r="L786" s="26" t="s">
        <v>512</v>
      </c>
      <c r="M786" s="26" t="s">
        <v>950</v>
      </c>
      <c r="N786" s="27">
        <v>2.48</v>
      </c>
      <c r="O786" s="26" t="s">
        <v>512</v>
      </c>
      <c r="P786" s="26" t="s">
        <v>950</v>
      </c>
      <c r="Q786" s="27">
        <v>2.4500000000000002</v>
      </c>
      <c r="R786" s="171" t="str">
        <f t="shared" si="146"/>
        <v>A</v>
      </c>
      <c r="S786" s="174">
        <f t="shared" si="147"/>
        <v>1</v>
      </c>
      <c r="T786" s="174">
        <f t="shared" si="148"/>
        <v>1</v>
      </c>
      <c r="U786" s="174">
        <f t="shared" si="149"/>
        <v>0</v>
      </c>
      <c r="V786" s="178" t="str">
        <f t="shared" si="150"/>
        <v>Staphylococcus aureus</v>
      </c>
      <c r="W786" s="178" t="str">
        <f t="shared" si="151"/>
        <v>Staphylococcus aureus</v>
      </c>
      <c r="X786" s="174">
        <f t="shared" si="152"/>
        <v>0</v>
      </c>
      <c r="Y786" s="174">
        <f t="shared" si="153"/>
        <v>0</v>
      </c>
      <c r="Z786" s="174">
        <f t="shared" si="154"/>
        <v>0</v>
      </c>
      <c r="AA786" s="174">
        <f t="shared" si="155"/>
        <v>0</v>
      </c>
    </row>
    <row r="787" spans="4:27" ht="15" customHeight="1" x14ac:dyDescent="0.25">
      <c r="D787" s="176">
        <v>1</v>
      </c>
      <c r="E787" s="169">
        <f t="shared" si="145"/>
        <v>1</v>
      </c>
      <c r="F787" s="26" t="s">
        <v>1707</v>
      </c>
      <c r="G787" s="26" t="s">
        <v>1693</v>
      </c>
      <c r="H787" s="26" t="s">
        <v>110</v>
      </c>
      <c r="I787" s="29">
        <v>41227</v>
      </c>
      <c r="J787" s="26" t="s">
        <v>512</v>
      </c>
      <c r="K787" s="26" t="s">
        <v>950</v>
      </c>
      <c r="L787" s="26" t="s">
        <v>512</v>
      </c>
      <c r="M787" s="26" t="s">
        <v>950</v>
      </c>
      <c r="N787" s="27">
        <v>2.44</v>
      </c>
      <c r="O787" s="26" t="s">
        <v>512</v>
      </c>
      <c r="P787" s="26" t="s">
        <v>950</v>
      </c>
      <c r="Q787" s="27">
        <v>2.3199999999999998</v>
      </c>
      <c r="R787" s="171" t="str">
        <f t="shared" si="146"/>
        <v>A</v>
      </c>
      <c r="S787" s="174">
        <f t="shared" si="147"/>
        <v>1</v>
      </c>
      <c r="T787" s="174">
        <f t="shared" si="148"/>
        <v>1</v>
      </c>
      <c r="U787" s="174">
        <f t="shared" si="149"/>
        <v>0</v>
      </c>
      <c r="V787" s="178" t="str">
        <f t="shared" si="150"/>
        <v>Staphylococcus aureus</v>
      </c>
      <c r="W787" s="178" t="str">
        <f t="shared" si="151"/>
        <v>Staphylococcus aureus</v>
      </c>
      <c r="X787" s="174">
        <f t="shared" si="152"/>
        <v>0</v>
      </c>
      <c r="Y787" s="174">
        <f t="shared" si="153"/>
        <v>0</v>
      </c>
      <c r="Z787" s="174">
        <f t="shared" si="154"/>
        <v>0</v>
      </c>
      <c r="AA787" s="174">
        <f t="shared" si="155"/>
        <v>0</v>
      </c>
    </row>
    <row r="788" spans="4:27" ht="15" customHeight="1" x14ac:dyDescent="0.25">
      <c r="D788" s="176">
        <v>1</v>
      </c>
      <c r="E788" s="169">
        <f t="shared" si="145"/>
        <v>1</v>
      </c>
      <c r="F788" s="26" t="s">
        <v>1708</v>
      </c>
      <c r="G788" s="26" t="s">
        <v>1693</v>
      </c>
      <c r="H788" s="26" t="s">
        <v>110</v>
      </c>
      <c r="I788" s="29">
        <v>41213</v>
      </c>
      <c r="J788" s="26" t="s">
        <v>512</v>
      </c>
      <c r="K788" s="26" t="s">
        <v>950</v>
      </c>
      <c r="L788" s="26" t="s">
        <v>512</v>
      </c>
      <c r="M788" s="26" t="s">
        <v>950</v>
      </c>
      <c r="N788" s="27">
        <v>2.5099999999999998</v>
      </c>
      <c r="O788" s="26" t="s">
        <v>512</v>
      </c>
      <c r="P788" s="26" t="s">
        <v>950</v>
      </c>
      <c r="Q788" s="27">
        <v>2.5099999999999998</v>
      </c>
      <c r="R788" s="171" t="str">
        <f t="shared" si="146"/>
        <v>A</v>
      </c>
      <c r="S788" s="174">
        <f t="shared" si="147"/>
        <v>1</v>
      </c>
      <c r="T788" s="174">
        <f t="shared" si="148"/>
        <v>1</v>
      </c>
      <c r="U788" s="174">
        <f t="shared" si="149"/>
        <v>0</v>
      </c>
      <c r="V788" s="178" t="str">
        <f t="shared" si="150"/>
        <v>Staphylococcus aureus</v>
      </c>
      <c r="W788" s="178" t="str">
        <f t="shared" si="151"/>
        <v>Staphylococcus aureus</v>
      </c>
      <c r="X788" s="174">
        <f t="shared" si="152"/>
        <v>0</v>
      </c>
      <c r="Y788" s="174">
        <f t="shared" si="153"/>
        <v>0</v>
      </c>
      <c r="Z788" s="174">
        <f t="shared" si="154"/>
        <v>0</v>
      </c>
      <c r="AA788" s="174">
        <f t="shared" si="155"/>
        <v>0</v>
      </c>
    </row>
    <row r="789" spans="4:27" ht="15" customHeight="1" x14ac:dyDescent="0.25">
      <c r="D789" s="176">
        <v>1</v>
      </c>
      <c r="E789" s="169">
        <f t="shared" si="145"/>
        <v>1</v>
      </c>
      <c r="F789" s="26" t="s">
        <v>1709</v>
      </c>
      <c r="G789" s="26" t="s">
        <v>1693</v>
      </c>
      <c r="H789" s="26" t="s">
        <v>110</v>
      </c>
      <c r="I789" s="29" t="s">
        <v>1710</v>
      </c>
      <c r="J789" s="26" t="s">
        <v>512</v>
      </c>
      <c r="K789" s="26" t="s">
        <v>950</v>
      </c>
      <c r="L789" s="26" t="s">
        <v>512</v>
      </c>
      <c r="M789" s="26" t="s">
        <v>950</v>
      </c>
      <c r="N789" s="27">
        <v>2.58</v>
      </c>
      <c r="O789" s="26" t="s">
        <v>512</v>
      </c>
      <c r="P789" s="26" t="s">
        <v>950</v>
      </c>
      <c r="Q789" s="27">
        <v>2.4900000000000002</v>
      </c>
      <c r="R789" s="171" t="str">
        <f t="shared" si="146"/>
        <v>A</v>
      </c>
      <c r="S789" s="174">
        <f t="shared" si="147"/>
        <v>1</v>
      </c>
      <c r="T789" s="174">
        <f t="shared" si="148"/>
        <v>1</v>
      </c>
      <c r="U789" s="174">
        <f t="shared" si="149"/>
        <v>0</v>
      </c>
      <c r="V789" s="178" t="str">
        <f t="shared" si="150"/>
        <v>Staphylococcus aureus</v>
      </c>
      <c r="W789" s="178" t="str">
        <f t="shared" si="151"/>
        <v>Staphylococcus aureus</v>
      </c>
      <c r="X789" s="174">
        <f t="shared" si="152"/>
        <v>0</v>
      </c>
      <c r="Y789" s="174">
        <f t="shared" si="153"/>
        <v>0</v>
      </c>
      <c r="Z789" s="174">
        <f t="shared" si="154"/>
        <v>0</v>
      </c>
      <c r="AA789" s="174">
        <f t="shared" si="155"/>
        <v>0</v>
      </c>
    </row>
    <row r="790" spans="4:27" ht="15" customHeight="1" x14ac:dyDescent="0.25">
      <c r="D790" s="176">
        <v>1</v>
      </c>
      <c r="E790" s="169">
        <f t="shared" si="145"/>
        <v>1</v>
      </c>
      <c r="F790" s="26" t="s">
        <v>1711</v>
      </c>
      <c r="G790" s="26" t="s">
        <v>1693</v>
      </c>
      <c r="H790" s="26" t="s">
        <v>110</v>
      </c>
      <c r="I790" s="29" t="s">
        <v>1710</v>
      </c>
      <c r="J790" s="26" t="s">
        <v>512</v>
      </c>
      <c r="K790" s="26" t="s">
        <v>950</v>
      </c>
      <c r="L790" s="26" t="s">
        <v>512</v>
      </c>
      <c r="M790" s="26" t="s">
        <v>950</v>
      </c>
      <c r="N790" s="27">
        <v>2.5</v>
      </c>
      <c r="O790" s="26" t="s">
        <v>512</v>
      </c>
      <c r="P790" s="26" t="s">
        <v>950</v>
      </c>
      <c r="Q790" s="27">
        <v>2.4700000000000002</v>
      </c>
      <c r="R790" s="171" t="str">
        <f t="shared" si="146"/>
        <v>A</v>
      </c>
      <c r="S790" s="174">
        <f t="shared" si="147"/>
        <v>1</v>
      </c>
      <c r="T790" s="174">
        <f t="shared" si="148"/>
        <v>1</v>
      </c>
      <c r="U790" s="174">
        <f t="shared" si="149"/>
        <v>0</v>
      </c>
      <c r="V790" s="178" t="str">
        <f t="shared" si="150"/>
        <v>Staphylococcus aureus</v>
      </c>
      <c r="W790" s="178" t="str">
        <f t="shared" si="151"/>
        <v>Staphylococcus aureus</v>
      </c>
      <c r="X790" s="174">
        <f t="shared" si="152"/>
        <v>0</v>
      </c>
      <c r="Y790" s="174">
        <f t="shared" si="153"/>
        <v>0</v>
      </c>
      <c r="Z790" s="174">
        <f t="shared" si="154"/>
        <v>0</v>
      </c>
      <c r="AA790" s="174">
        <f t="shared" si="155"/>
        <v>0</v>
      </c>
    </row>
    <row r="791" spans="4:27" ht="15" customHeight="1" x14ac:dyDescent="0.25">
      <c r="D791" s="176">
        <v>1</v>
      </c>
      <c r="E791" s="169">
        <f t="shared" si="145"/>
        <v>1</v>
      </c>
      <c r="F791" s="26" t="s">
        <v>1712</v>
      </c>
      <c r="G791" s="26" t="s">
        <v>1693</v>
      </c>
      <c r="H791" s="26" t="s">
        <v>110</v>
      </c>
      <c r="I791" s="29">
        <v>41227</v>
      </c>
      <c r="J791" s="26" t="s">
        <v>512</v>
      </c>
      <c r="K791" s="26" t="s">
        <v>950</v>
      </c>
      <c r="L791" s="26" t="s">
        <v>512</v>
      </c>
      <c r="M791" s="26" t="s">
        <v>950</v>
      </c>
      <c r="N791" s="27">
        <v>2.41</v>
      </c>
      <c r="O791" s="26" t="s">
        <v>512</v>
      </c>
      <c r="P791" s="26" t="s">
        <v>950</v>
      </c>
      <c r="Q791" s="27">
        <v>2.4</v>
      </c>
      <c r="R791" s="171" t="str">
        <f t="shared" si="146"/>
        <v>A</v>
      </c>
      <c r="S791" s="174">
        <f t="shared" si="147"/>
        <v>1</v>
      </c>
      <c r="T791" s="174">
        <f t="shared" si="148"/>
        <v>1</v>
      </c>
      <c r="U791" s="174">
        <f t="shared" si="149"/>
        <v>0</v>
      </c>
      <c r="V791" s="178" t="str">
        <f t="shared" si="150"/>
        <v>Staphylococcus aureus</v>
      </c>
      <c r="W791" s="178" t="str">
        <f t="shared" si="151"/>
        <v>Staphylococcus aureus</v>
      </c>
      <c r="X791" s="174">
        <f t="shared" si="152"/>
        <v>0</v>
      </c>
      <c r="Y791" s="174">
        <f t="shared" si="153"/>
        <v>0</v>
      </c>
      <c r="Z791" s="174">
        <f t="shared" si="154"/>
        <v>0</v>
      </c>
      <c r="AA791" s="174">
        <f t="shared" si="155"/>
        <v>0</v>
      </c>
    </row>
    <row r="792" spans="4:27" ht="15" customHeight="1" x14ac:dyDescent="0.25">
      <c r="D792" s="176">
        <v>1</v>
      </c>
      <c r="E792" s="169">
        <f t="shared" si="145"/>
        <v>1</v>
      </c>
      <c r="F792" s="26" t="s">
        <v>1713</v>
      </c>
      <c r="G792" s="26" t="s">
        <v>1693</v>
      </c>
      <c r="H792" s="26" t="s">
        <v>110</v>
      </c>
      <c r="I792" s="29">
        <v>41227</v>
      </c>
      <c r="J792" s="26" t="s">
        <v>512</v>
      </c>
      <c r="K792" s="26" t="s">
        <v>950</v>
      </c>
      <c r="L792" s="26" t="s">
        <v>512</v>
      </c>
      <c r="M792" s="26" t="s">
        <v>950</v>
      </c>
      <c r="N792" s="27">
        <v>2.4900000000000002</v>
      </c>
      <c r="O792" s="26" t="s">
        <v>512</v>
      </c>
      <c r="P792" s="26" t="s">
        <v>950</v>
      </c>
      <c r="Q792" s="27">
        <v>2.46</v>
      </c>
      <c r="R792" s="171" t="str">
        <f t="shared" si="146"/>
        <v>A</v>
      </c>
      <c r="S792" s="174">
        <f t="shared" si="147"/>
        <v>1</v>
      </c>
      <c r="T792" s="174">
        <f t="shared" si="148"/>
        <v>1</v>
      </c>
      <c r="U792" s="174">
        <f t="shared" si="149"/>
        <v>0</v>
      </c>
      <c r="V792" s="178" t="str">
        <f t="shared" si="150"/>
        <v>Staphylococcus aureus</v>
      </c>
      <c r="W792" s="178" t="str">
        <f t="shared" si="151"/>
        <v>Staphylococcus aureus</v>
      </c>
      <c r="X792" s="174">
        <f t="shared" si="152"/>
        <v>0</v>
      </c>
      <c r="Y792" s="174">
        <f t="shared" si="153"/>
        <v>0</v>
      </c>
      <c r="Z792" s="174">
        <f t="shared" si="154"/>
        <v>0</v>
      </c>
      <c r="AA792" s="174">
        <f t="shared" si="155"/>
        <v>0</v>
      </c>
    </row>
    <row r="793" spans="4:27" ht="15" customHeight="1" x14ac:dyDescent="0.25">
      <c r="D793" s="176">
        <v>1</v>
      </c>
      <c r="E793" s="169">
        <f t="shared" si="145"/>
        <v>1</v>
      </c>
      <c r="F793" s="26" t="s">
        <v>1714</v>
      </c>
      <c r="G793" s="26" t="s">
        <v>1693</v>
      </c>
      <c r="H793" s="26" t="s">
        <v>110</v>
      </c>
      <c r="I793" s="29" t="s">
        <v>1710</v>
      </c>
      <c r="J793" s="26" t="s">
        <v>512</v>
      </c>
      <c r="K793" s="26" t="s">
        <v>950</v>
      </c>
      <c r="L793" s="26" t="s">
        <v>512</v>
      </c>
      <c r="M793" s="26" t="s">
        <v>950</v>
      </c>
      <c r="N793" s="27">
        <v>2.4500000000000002</v>
      </c>
      <c r="O793" s="26" t="s">
        <v>512</v>
      </c>
      <c r="P793" s="26" t="s">
        <v>950</v>
      </c>
      <c r="Q793" s="27">
        <v>2.38</v>
      </c>
      <c r="R793" s="171" t="str">
        <f t="shared" si="146"/>
        <v>A</v>
      </c>
      <c r="S793" s="174">
        <f t="shared" si="147"/>
        <v>1</v>
      </c>
      <c r="T793" s="174">
        <f t="shared" si="148"/>
        <v>1</v>
      </c>
      <c r="U793" s="174">
        <f t="shared" si="149"/>
        <v>0</v>
      </c>
      <c r="V793" s="178" t="str">
        <f t="shared" si="150"/>
        <v>Staphylococcus aureus</v>
      </c>
      <c r="W793" s="178" t="str">
        <f t="shared" si="151"/>
        <v>Staphylococcus aureus</v>
      </c>
      <c r="X793" s="174">
        <f t="shared" si="152"/>
        <v>0</v>
      </c>
      <c r="Y793" s="174">
        <f t="shared" si="153"/>
        <v>0</v>
      </c>
      <c r="Z793" s="174">
        <f t="shared" si="154"/>
        <v>0</v>
      </c>
      <c r="AA793" s="174">
        <f t="shared" si="155"/>
        <v>0</v>
      </c>
    </row>
    <row r="794" spans="4:27" ht="15" customHeight="1" x14ac:dyDescent="0.25">
      <c r="D794" s="176">
        <v>1</v>
      </c>
      <c r="E794" s="169">
        <f t="shared" si="145"/>
        <v>1</v>
      </c>
      <c r="F794" s="26" t="s">
        <v>1715</v>
      </c>
      <c r="G794" s="26" t="s">
        <v>1693</v>
      </c>
      <c r="H794" s="26" t="s">
        <v>110</v>
      </c>
      <c r="I794" s="29" t="s">
        <v>1716</v>
      </c>
      <c r="J794" s="26" t="s">
        <v>512</v>
      </c>
      <c r="K794" s="26" t="s">
        <v>950</v>
      </c>
      <c r="L794" s="26" t="s">
        <v>512</v>
      </c>
      <c r="M794" s="26" t="s">
        <v>950</v>
      </c>
      <c r="N794" s="27">
        <v>2.31</v>
      </c>
      <c r="O794" s="26" t="s">
        <v>512</v>
      </c>
      <c r="P794" s="26" t="s">
        <v>950</v>
      </c>
      <c r="Q794" s="27">
        <v>2.2999999999999998</v>
      </c>
      <c r="R794" s="171" t="str">
        <f t="shared" si="146"/>
        <v>A</v>
      </c>
      <c r="S794" s="174">
        <f t="shared" si="147"/>
        <v>1</v>
      </c>
      <c r="T794" s="174">
        <f t="shared" si="148"/>
        <v>1</v>
      </c>
      <c r="U794" s="174">
        <f t="shared" si="149"/>
        <v>0</v>
      </c>
      <c r="V794" s="178" t="str">
        <f t="shared" si="150"/>
        <v>Staphylococcus aureus</v>
      </c>
      <c r="W794" s="178" t="str">
        <f t="shared" si="151"/>
        <v>Staphylococcus aureus</v>
      </c>
      <c r="X794" s="174">
        <f t="shared" si="152"/>
        <v>0</v>
      </c>
      <c r="Y794" s="174">
        <f t="shared" si="153"/>
        <v>0</v>
      </c>
      <c r="Z794" s="174">
        <f t="shared" si="154"/>
        <v>0</v>
      </c>
      <c r="AA794" s="174">
        <f t="shared" si="155"/>
        <v>0</v>
      </c>
    </row>
    <row r="795" spans="4:27" ht="15" customHeight="1" x14ac:dyDescent="0.25">
      <c r="D795" s="176">
        <v>1</v>
      </c>
      <c r="E795" s="169">
        <f t="shared" si="145"/>
        <v>1</v>
      </c>
      <c r="F795" s="26" t="s">
        <v>1717</v>
      </c>
      <c r="G795" s="26" t="s">
        <v>1693</v>
      </c>
      <c r="H795" s="26" t="s">
        <v>110</v>
      </c>
      <c r="I795" s="29">
        <v>41871</v>
      </c>
      <c r="J795" s="26" t="s">
        <v>512</v>
      </c>
      <c r="K795" s="26" t="s">
        <v>950</v>
      </c>
      <c r="L795" s="26" t="s">
        <v>512</v>
      </c>
      <c r="M795" s="26" t="s">
        <v>950</v>
      </c>
      <c r="N795" s="27">
        <v>2.2799999999999998</v>
      </c>
      <c r="O795" s="26" t="s">
        <v>512</v>
      </c>
      <c r="P795" s="26" t="s">
        <v>950</v>
      </c>
      <c r="Q795" s="27">
        <v>2.2599999999999998</v>
      </c>
      <c r="R795" s="171" t="str">
        <f t="shared" si="146"/>
        <v>A</v>
      </c>
      <c r="S795" s="174">
        <f t="shared" si="147"/>
        <v>1</v>
      </c>
      <c r="T795" s="174">
        <f t="shared" si="148"/>
        <v>1</v>
      </c>
      <c r="U795" s="174">
        <f t="shared" si="149"/>
        <v>0</v>
      </c>
      <c r="V795" s="178" t="str">
        <f t="shared" si="150"/>
        <v>Staphylococcus aureus</v>
      </c>
      <c r="W795" s="178" t="str">
        <f t="shared" si="151"/>
        <v>Staphylococcus aureus</v>
      </c>
      <c r="X795" s="174">
        <f t="shared" si="152"/>
        <v>0</v>
      </c>
      <c r="Y795" s="174">
        <f t="shared" si="153"/>
        <v>0</v>
      </c>
      <c r="Z795" s="174">
        <f t="shared" si="154"/>
        <v>0</v>
      </c>
      <c r="AA795" s="174">
        <f t="shared" si="155"/>
        <v>0</v>
      </c>
    </row>
    <row r="796" spans="4:27" ht="15" customHeight="1" x14ac:dyDescent="0.25">
      <c r="D796" s="176">
        <v>1</v>
      </c>
      <c r="E796" s="169">
        <f t="shared" si="145"/>
        <v>1</v>
      </c>
      <c r="F796" s="26" t="s">
        <v>1718</v>
      </c>
      <c r="G796" s="26" t="s">
        <v>527</v>
      </c>
      <c r="H796" s="26" t="s">
        <v>110</v>
      </c>
      <c r="I796" s="29">
        <v>41205</v>
      </c>
      <c r="J796" s="26" t="s">
        <v>512</v>
      </c>
      <c r="K796" s="26" t="s">
        <v>950</v>
      </c>
      <c r="L796" s="26" t="s">
        <v>512</v>
      </c>
      <c r="M796" s="26" t="s">
        <v>950</v>
      </c>
      <c r="N796" s="27">
        <v>2.4300000000000002</v>
      </c>
      <c r="O796" s="26" t="s">
        <v>512</v>
      </c>
      <c r="P796" s="26" t="s">
        <v>950</v>
      </c>
      <c r="Q796" s="27">
        <v>2.42</v>
      </c>
      <c r="R796" s="171" t="str">
        <f t="shared" si="146"/>
        <v>A</v>
      </c>
      <c r="S796" s="174">
        <f t="shared" si="147"/>
        <v>1</v>
      </c>
      <c r="T796" s="174">
        <f t="shared" si="148"/>
        <v>1</v>
      </c>
      <c r="U796" s="174">
        <f t="shared" si="149"/>
        <v>0</v>
      </c>
      <c r="V796" s="178" t="str">
        <f t="shared" si="150"/>
        <v>Staphylococcus aureus</v>
      </c>
      <c r="W796" s="178" t="str">
        <f t="shared" si="151"/>
        <v>Staphylococcus aureus</v>
      </c>
      <c r="X796" s="174">
        <f t="shared" si="152"/>
        <v>0</v>
      </c>
      <c r="Y796" s="174">
        <f t="shared" si="153"/>
        <v>0</v>
      </c>
      <c r="Z796" s="174">
        <f t="shared" si="154"/>
        <v>0</v>
      </c>
      <c r="AA796" s="174">
        <f t="shared" si="155"/>
        <v>0</v>
      </c>
    </row>
    <row r="797" spans="4:27" ht="15" customHeight="1" x14ac:dyDescent="0.25">
      <c r="D797" s="176">
        <v>1</v>
      </c>
      <c r="E797" s="169">
        <f t="shared" si="145"/>
        <v>1</v>
      </c>
      <c r="F797" s="26" t="s">
        <v>1719</v>
      </c>
      <c r="G797" s="26" t="s">
        <v>527</v>
      </c>
      <c r="H797" s="26" t="s">
        <v>110</v>
      </c>
      <c r="I797" s="29" t="s">
        <v>1720</v>
      </c>
      <c r="J797" s="26" t="s">
        <v>512</v>
      </c>
      <c r="K797" s="26" t="s">
        <v>950</v>
      </c>
      <c r="L797" s="26" t="s">
        <v>512</v>
      </c>
      <c r="M797" s="26" t="s">
        <v>950</v>
      </c>
      <c r="N797" s="27">
        <v>2.5</v>
      </c>
      <c r="O797" s="26" t="s">
        <v>512</v>
      </c>
      <c r="P797" s="26" t="s">
        <v>950</v>
      </c>
      <c r="Q797" s="27">
        <v>2.4500000000000002</v>
      </c>
      <c r="R797" s="171" t="str">
        <f t="shared" si="146"/>
        <v>A</v>
      </c>
      <c r="S797" s="174">
        <f t="shared" si="147"/>
        <v>1</v>
      </c>
      <c r="T797" s="174">
        <f t="shared" si="148"/>
        <v>1</v>
      </c>
      <c r="U797" s="174">
        <f t="shared" si="149"/>
        <v>0</v>
      </c>
      <c r="V797" s="178" t="str">
        <f t="shared" si="150"/>
        <v>Staphylococcus aureus</v>
      </c>
      <c r="W797" s="178" t="str">
        <f t="shared" si="151"/>
        <v>Staphylococcus aureus</v>
      </c>
      <c r="X797" s="174">
        <f t="shared" si="152"/>
        <v>0</v>
      </c>
      <c r="Y797" s="174">
        <f t="shared" si="153"/>
        <v>0</v>
      </c>
      <c r="Z797" s="174">
        <f t="shared" si="154"/>
        <v>0</v>
      </c>
      <c r="AA797" s="174">
        <f t="shared" si="155"/>
        <v>0</v>
      </c>
    </row>
    <row r="798" spans="4:27" ht="15" customHeight="1" x14ac:dyDescent="0.25">
      <c r="D798" s="176">
        <v>1</v>
      </c>
      <c r="E798" s="169">
        <f t="shared" si="145"/>
        <v>1</v>
      </c>
      <c r="F798" s="26" t="s">
        <v>1721</v>
      </c>
      <c r="G798" s="26" t="s">
        <v>527</v>
      </c>
      <c r="H798" s="26" t="s">
        <v>110</v>
      </c>
      <c r="I798" s="29">
        <v>41310</v>
      </c>
      <c r="J798" s="26" t="s">
        <v>512</v>
      </c>
      <c r="K798" s="26" t="s">
        <v>950</v>
      </c>
      <c r="L798" s="26" t="s">
        <v>512</v>
      </c>
      <c r="M798" s="26" t="s">
        <v>950</v>
      </c>
      <c r="N798" s="27">
        <v>2.46</v>
      </c>
      <c r="O798" s="26" t="s">
        <v>512</v>
      </c>
      <c r="P798" s="26" t="s">
        <v>950</v>
      </c>
      <c r="Q798" s="27">
        <v>2.44</v>
      </c>
      <c r="R798" s="171" t="str">
        <f t="shared" si="146"/>
        <v>A</v>
      </c>
      <c r="S798" s="174">
        <f t="shared" si="147"/>
        <v>1</v>
      </c>
      <c r="T798" s="174">
        <f t="shared" si="148"/>
        <v>1</v>
      </c>
      <c r="U798" s="174">
        <f t="shared" si="149"/>
        <v>0</v>
      </c>
      <c r="V798" s="178" t="str">
        <f t="shared" si="150"/>
        <v>Staphylococcus aureus</v>
      </c>
      <c r="W798" s="178" t="str">
        <f t="shared" si="151"/>
        <v>Staphylococcus aureus</v>
      </c>
      <c r="X798" s="174">
        <f t="shared" si="152"/>
        <v>0</v>
      </c>
      <c r="Y798" s="174">
        <f t="shared" si="153"/>
        <v>0</v>
      </c>
      <c r="Z798" s="174">
        <f t="shared" si="154"/>
        <v>0</v>
      </c>
      <c r="AA798" s="174">
        <f t="shared" si="155"/>
        <v>0</v>
      </c>
    </row>
    <row r="799" spans="4:27" ht="15" customHeight="1" x14ac:dyDescent="0.25">
      <c r="D799" s="176">
        <v>1</v>
      </c>
      <c r="E799" s="169">
        <f t="shared" si="145"/>
        <v>1</v>
      </c>
      <c r="F799" s="26" t="s">
        <v>1722</v>
      </c>
      <c r="G799" s="26" t="s">
        <v>1693</v>
      </c>
      <c r="H799" s="26" t="s">
        <v>110</v>
      </c>
      <c r="I799" s="29">
        <v>41213</v>
      </c>
      <c r="J799" s="26" t="s">
        <v>512</v>
      </c>
      <c r="K799" s="26" t="s">
        <v>950</v>
      </c>
      <c r="L799" s="26" t="s">
        <v>512</v>
      </c>
      <c r="M799" s="26" t="s">
        <v>950</v>
      </c>
      <c r="N799" s="27">
        <v>2.41</v>
      </c>
      <c r="O799" s="26" t="s">
        <v>512</v>
      </c>
      <c r="P799" s="26" t="s">
        <v>950</v>
      </c>
      <c r="Q799" s="27">
        <v>2.41</v>
      </c>
      <c r="R799" s="171" t="str">
        <f t="shared" si="146"/>
        <v>A</v>
      </c>
      <c r="S799" s="174">
        <f t="shared" si="147"/>
        <v>1</v>
      </c>
      <c r="T799" s="174">
        <f t="shared" si="148"/>
        <v>1</v>
      </c>
      <c r="U799" s="174">
        <f t="shared" si="149"/>
        <v>0</v>
      </c>
      <c r="V799" s="178" t="str">
        <f t="shared" si="150"/>
        <v>Staphylococcus aureus</v>
      </c>
      <c r="W799" s="178" t="str">
        <f t="shared" si="151"/>
        <v>Staphylococcus aureus</v>
      </c>
      <c r="X799" s="174">
        <f t="shared" si="152"/>
        <v>0</v>
      </c>
      <c r="Y799" s="174">
        <f t="shared" si="153"/>
        <v>0</v>
      </c>
      <c r="Z799" s="174">
        <f t="shared" si="154"/>
        <v>0</v>
      </c>
      <c r="AA799" s="174">
        <f t="shared" si="155"/>
        <v>0</v>
      </c>
    </row>
    <row r="800" spans="4:27" ht="15" customHeight="1" x14ac:dyDescent="0.25">
      <c r="D800" s="176">
        <v>1</v>
      </c>
      <c r="E800" s="169">
        <f t="shared" si="145"/>
        <v>1</v>
      </c>
      <c r="F800" s="26" t="s">
        <v>1723</v>
      </c>
      <c r="G800" s="26" t="s">
        <v>1693</v>
      </c>
      <c r="H800" s="26" t="s">
        <v>110</v>
      </c>
      <c r="I800" s="29">
        <v>41213</v>
      </c>
      <c r="J800" s="26" t="s">
        <v>512</v>
      </c>
      <c r="K800" s="26" t="s">
        <v>950</v>
      </c>
      <c r="L800" s="26" t="s">
        <v>512</v>
      </c>
      <c r="M800" s="26" t="s">
        <v>950</v>
      </c>
      <c r="N800" s="27">
        <v>2.48</v>
      </c>
      <c r="O800" s="26" t="s">
        <v>512</v>
      </c>
      <c r="P800" s="26" t="s">
        <v>950</v>
      </c>
      <c r="Q800" s="27">
        <v>2.4500000000000002</v>
      </c>
      <c r="R800" s="171" t="str">
        <f t="shared" si="146"/>
        <v>A</v>
      </c>
      <c r="S800" s="174">
        <f t="shared" si="147"/>
        <v>1</v>
      </c>
      <c r="T800" s="174">
        <f t="shared" si="148"/>
        <v>1</v>
      </c>
      <c r="U800" s="174">
        <f t="shared" si="149"/>
        <v>0</v>
      </c>
      <c r="V800" s="178" t="str">
        <f t="shared" si="150"/>
        <v>Staphylococcus aureus</v>
      </c>
      <c r="W800" s="178" t="str">
        <f t="shared" si="151"/>
        <v>Staphylococcus aureus</v>
      </c>
      <c r="X800" s="174">
        <f t="shared" si="152"/>
        <v>0</v>
      </c>
      <c r="Y800" s="174">
        <f t="shared" si="153"/>
        <v>0</v>
      </c>
      <c r="Z800" s="174">
        <f t="shared" si="154"/>
        <v>0</v>
      </c>
      <c r="AA800" s="174">
        <f t="shared" si="155"/>
        <v>0</v>
      </c>
    </row>
    <row r="801" spans="4:27" ht="15" customHeight="1" x14ac:dyDescent="0.25">
      <c r="D801" s="176">
        <v>1</v>
      </c>
      <c r="E801" s="169">
        <f t="shared" si="145"/>
        <v>1</v>
      </c>
      <c r="F801" s="26" t="s">
        <v>1724</v>
      </c>
      <c r="G801" s="26" t="s">
        <v>527</v>
      </c>
      <c r="H801" s="26" t="s">
        <v>110</v>
      </c>
      <c r="I801" s="29">
        <v>41773</v>
      </c>
      <c r="J801" s="26" t="s">
        <v>512</v>
      </c>
      <c r="K801" s="26" t="s">
        <v>950</v>
      </c>
      <c r="L801" s="26" t="s">
        <v>512</v>
      </c>
      <c r="M801" s="26" t="s">
        <v>950</v>
      </c>
      <c r="N801" s="27">
        <v>2.35</v>
      </c>
      <c r="O801" s="26" t="s">
        <v>512</v>
      </c>
      <c r="P801" s="26" t="s">
        <v>950</v>
      </c>
      <c r="Q801" s="27">
        <v>2.2400000000000002</v>
      </c>
      <c r="R801" s="171" t="str">
        <f t="shared" si="146"/>
        <v>A</v>
      </c>
      <c r="S801" s="174">
        <f t="shared" si="147"/>
        <v>1</v>
      </c>
      <c r="T801" s="174">
        <f t="shared" si="148"/>
        <v>1</v>
      </c>
      <c r="U801" s="174">
        <f t="shared" si="149"/>
        <v>0</v>
      </c>
      <c r="V801" s="178" t="str">
        <f t="shared" si="150"/>
        <v>Staphylococcus aureus</v>
      </c>
      <c r="W801" s="178" t="str">
        <f t="shared" si="151"/>
        <v>Staphylococcus aureus</v>
      </c>
      <c r="X801" s="174">
        <f t="shared" si="152"/>
        <v>0</v>
      </c>
      <c r="Y801" s="174">
        <f t="shared" si="153"/>
        <v>0</v>
      </c>
      <c r="Z801" s="174">
        <f t="shared" si="154"/>
        <v>0</v>
      </c>
      <c r="AA801" s="174">
        <f t="shared" si="155"/>
        <v>0</v>
      </c>
    </row>
    <row r="802" spans="4:27" ht="15" customHeight="1" x14ac:dyDescent="0.25">
      <c r="D802" s="176">
        <v>1</v>
      </c>
      <c r="E802" s="169">
        <f t="shared" si="145"/>
        <v>1</v>
      </c>
      <c r="F802" s="26" t="s">
        <v>1725</v>
      </c>
      <c r="G802" s="26" t="s">
        <v>1693</v>
      </c>
      <c r="H802" s="26" t="s">
        <v>110</v>
      </c>
      <c r="I802" s="29">
        <v>42313</v>
      </c>
      <c r="J802" s="26" t="s">
        <v>512</v>
      </c>
      <c r="K802" s="26" t="s">
        <v>950</v>
      </c>
      <c r="L802" s="26" t="s">
        <v>512</v>
      </c>
      <c r="M802" s="26" t="s">
        <v>950</v>
      </c>
      <c r="N802" s="27">
        <v>2.2999999999999998</v>
      </c>
      <c r="O802" s="26" t="s">
        <v>512</v>
      </c>
      <c r="P802" s="26" t="s">
        <v>950</v>
      </c>
      <c r="Q802" s="27">
        <v>2.27</v>
      </c>
      <c r="R802" s="171" t="str">
        <f t="shared" si="146"/>
        <v>A</v>
      </c>
      <c r="S802" s="174">
        <f t="shared" si="147"/>
        <v>1</v>
      </c>
      <c r="T802" s="174">
        <f t="shared" si="148"/>
        <v>1</v>
      </c>
      <c r="U802" s="174">
        <f t="shared" si="149"/>
        <v>0</v>
      </c>
      <c r="V802" s="178" t="str">
        <f t="shared" si="150"/>
        <v>Staphylococcus aureus</v>
      </c>
      <c r="W802" s="178" t="str">
        <f t="shared" si="151"/>
        <v>Staphylococcus aureus</v>
      </c>
      <c r="X802" s="174">
        <f t="shared" si="152"/>
        <v>0</v>
      </c>
      <c r="Y802" s="174">
        <f t="shared" si="153"/>
        <v>0</v>
      </c>
      <c r="Z802" s="174">
        <f t="shared" si="154"/>
        <v>0</v>
      </c>
      <c r="AA802" s="174">
        <f t="shared" si="155"/>
        <v>0</v>
      </c>
    </row>
    <row r="803" spans="4:27" ht="15" customHeight="1" x14ac:dyDescent="0.25">
      <c r="D803" s="176">
        <v>1</v>
      </c>
      <c r="E803" s="169">
        <f t="shared" si="145"/>
        <v>1</v>
      </c>
      <c r="F803" s="26" t="s">
        <v>1726</v>
      </c>
      <c r="G803" s="26" t="s">
        <v>1693</v>
      </c>
      <c r="H803" s="26" t="s">
        <v>110</v>
      </c>
      <c r="I803" s="29">
        <v>42017</v>
      </c>
      <c r="J803" s="26" t="s">
        <v>512</v>
      </c>
      <c r="K803" s="26" t="s">
        <v>950</v>
      </c>
      <c r="L803" s="26" t="s">
        <v>512</v>
      </c>
      <c r="M803" s="26" t="s">
        <v>950</v>
      </c>
      <c r="N803" s="27">
        <v>2.34</v>
      </c>
      <c r="O803" s="26" t="s">
        <v>512</v>
      </c>
      <c r="P803" s="26" t="s">
        <v>950</v>
      </c>
      <c r="Q803" s="27">
        <v>2.27</v>
      </c>
      <c r="R803" s="171" t="str">
        <f t="shared" si="146"/>
        <v>A</v>
      </c>
      <c r="S803" s="174">
        <f t="shared" si="147"/>
        <v>1</v>
      </c>
      <c r="T803" s="174">
        <f t="shared" si="148"/>
        <v>1</v>
      </c>
      <c r="U803" s="174">
        <f t="shared" si="149"/>
        <v>0</v>
      </c>
      <c r="V803" s="178" t="str">
        <f t="shared" si="150"/>
        <v>Staphylococcus aureus</v>
      </c>
      <c r="W803" s="178" t="str">
        <f t="shared" si="151"/>
        <v>Staphylococcus aureus</v>
      </c>
      <c r="X803" s="174">
        <f t="shared" si="152"/>
        <v>0</v>
      </c>
      <c r="Y803" s="174">
        <f t="shared" si="153"/>
        <v>0</v>
      </c>
      <c r="Z803" s="174">
        <f t="shared" si="154"/>
        <v>0</v>
      </c>
      <c r="AA803" s="174">
        <f t="shared" si="155"/>
        <v>0</v>
      </c>
    </row>
    <row r="804" spans="4:27" ht="15" customHeight="1" x14ac:dyDescent="0.25">
      <c r="D804" s="176">
        <v>1</v>
      </c>
      <c r="E804" s="169">
        <f t="shared" si="145"/>
        <v>1</v>
      </c>
      <c r="F804" s="26" t="s">
        <v>1727</v>
      </c>
      <c r="G804" s="26" t="s">
        <v>1693</v>
      </c>
      <c r="H804" s="26" t="s">
        <v>110</v>
      </c>
      <c r="I804" s="29">
        <v>42017</v>
      </c>
      <c r="J804" s="26" t="s">
        <v>512</v>
      </c>
      <c r="K804" s="26" t="s">
        <v>950</v>
      </c>
      <c r="L804" s="26" t="s">
        <v>512</v>
      </c>
      <c r="M804" s="26" t="s">
        <v>950</v>
      </c>
      <c r="N804" s="27">
        <v>2.46</v>
      </c>
      <c r="O804" s="26" t="s">
        <v>512</v>
      </c>
      <c r="P804" s="26" t="s">
        <v>950</v>
      </c>
      <c r="Q804" s="27">
        <v>2.42</v>
      </c>
      <c r="R804" s="171" t="str">
        <f t="shared" si="146"/>
        <v>A</v>
      </c>
      <c r="S804" s="174">
        <f t="shared" si="147"/>
        <v>1</v>
      </c>
      <c r="T804" s="174">
        <f t="shared" si="148"/>
        <v>1</v>
      </c>
      <c r="U804" s="174">
        <f t="shared" si="149"/>
        <v>0</v>
      </c>
      <c r="V804" s="178" t="str">
        <f t="shared" si="150"/>
        <v>Staphylococcus aureus</v>
      </c>
      <c r="W804" s="178" t="str">
        <f t="shared" si="151"/>
        <v>Staphylococcus aureus</v>
      </c>
      <c r="X804" s="174">
        <f t="shared" si="152"/>
        <v>0</v>
      </c>
      <c r="Y804" s="174">
        <f t="shared" si="153"/>
        <v>0</v>
      </c>
      <c r="Z804" s="174">
        <f t="shared" si="154"/>
        <v>0</v>
      </c>
      <c r="AA804" s="174">
        <f t="shared" si="155"/>
        <v>0</v>
      </c>
    </row>
    <row r="805" spans="4:27" ht="15" customHeight="1" x14ac:dyDescent="0.25">
      <c r="D805" s="176">
        <v>1</v>
      </c>
      <c r="E805" s="169">
        <f t="shared" si="145"/>
        <v>1</v>
      </c>
      <c r="F805" s="26" t="s">
        <v>1728</v>
      </c>
      <c r="G805" s="26" t="s">
        <v>527</v>
      </c>
      <c r="H805" s="26" t="s">
        <v>110</v>
      </c>
      <c r="I805" s="29">
        <v>41164</v>
      </c>
      <c r="J805" s="26" t="s">
        <v>512</v>
      </c>
      <c r="K805" s="26" t="s">
        <v>950</v>
      </c>
      <c r="L805" s="26" t="s">
        <v>512</v>
      </c>
      <c r="M805" s="26" t="s">
        <v>950</v>
      </c>
      <c r="N805" s="27">
        <v>2.42</v>
      </c>
      <c r="O805" s="26" t="s">
        <v>512</v>
      </c>
      <c r="P805" s="26" t="s">
        <v>950</v>
      </c>
      <c r="Q805" s="27">
        <v>2.41</v>
      </c>
      <c r="R805" s="171" t="str">
        <f t="shared" si="146"/>
        <v>A</v>
      </c>
      <c r="S805" s="174">
        <f t="shared" si="147"/>
        <v>1</v>
      </c>
      <c r="T805" s="174">
        <f t="shared" si="148"/>
        <v>1</v>
      </c>
      <c r="U805" s="174">
        <f t="shared" si="149"/>
        <v>0</v>
      </c>
      <c r="V805" s="178" t="str">
        <f t="shared" si="150"/>
        <v>Staphylococcus aureus</v>
      </c>
      <c r="W805" s="178" t="str">
        <f t="shared" si="151"/>
        <v>Staphylococcus aureus</v>
      </c>
      <c r="X805" s="174">
        <f t="shared" si="152"/>
        <v>0</v>
      </c>
      <c r="Y805" s="174">
        <f t="shared" si="153"/>
        <v>0</v>
      </c>
      <c r="Z805" s="174">
        <f t="shared" si="154"/>
        <v>0</v>
      </c>
      <c r="AA805" s="174">
        <f t="shared" si="155"/>
        <v>0</v>
      </c>
    </row>
    <row r="806" spans="4:27" ht="15" customHeight="1" x14ac:dyDescent="0.25">
      <c r="D806" s="176">
        <v>1</v>
      </c>
      <c r="E806" s="169">
        <f t="shared" si="145"/>
        <v>1</v>
      </c>
      <c r="F806" s="26" t="s">
        <v>1729</v>
      </c>
      <c r="G806" s="26" t="s">
        <v>1730</v>
      </c>
      <c r="H806" s="26" t="s">
        <v>110</v>
      </c>
      <c r="I806" s="29">
        <v>41394</v>
      </c>
      <c r="J806" s="26" t="s">
        <v>512</v>
      </c>
      <c r="K806" s="26" t="s">
        <v>950</v>
      </c>
      <c r="L806" s="26" t="s">
        <v>512</v>
      </c>
      <c r="M806" s="26" t="s">
        <v>950</v>
      </c>
      <c r="N806" s="27">
        <v>2.1800000000000002</v>
      </c>
      <c r="O806" s="26" t="s">
        <v>512</v>
      </c>
      <c r="P806" s="26" t="s">
        <v>950</v>
      </c>
      <c r="Q806" s="27">
        <v>2.0099999999999998</v>
      </c>
      <c r="R806" s="171" t="str">
        <f t="shared" si="146"/>
        <v>A</v>
      </c>
      <c r="S806" s="174">
        <f t="shared" si="147"/>
        <v>1</v>
      </c>
      <c r="T806" s="174">
        <f t="shared" si="148"/>
        <v>1</v>
      </c>
      <c r="U806" s="174">
        <f t="shared" si="149"/>
        <v>0</v>
      </c>
      <c r="V806" s="178" t="str">
        <f t="shared" si="150"/>
        <v>Staphylococcus aureus</v>
      </c>
      <c r="W806" s="178" t="str">
        <f t="shared" si="151"/>
        <v>Staphylococcus aureus</v>
      </c>
      <c r="X806" s="174">
        <f t="shared" si="152"/>
        <v>0</v>
      </c>
      <c r="Y806" s="174">
        <f t="shared" si="153"/>
        <v>0</v>
      </c>
      <c r="Z806" s="174">
        <f t="shared" si="154"/>
        <v>0</v>
      </c>
      <c r="AA806" s="174">
        <f t="shared" si="155"/>
        <v>0</v>
      </c>
    </row>
    <row r="807" spans="4:27" ht="15" customHeight="1" x14ac:dyDescent="0.25">
      <c r="D807" s="176">
        <v>1</v>
      </c>
      <c r="E807" s="169">
        <f t="shared" si="145"/>
        <v>1</v>
      </c>
      <c r="F807" s="26" t="s">
        <v>1731</v>
      </c>
      <c r="G807" s="26" t="s">
        <v>1730</v>
      </c>
      <c r="H807" s="26" t="s">
        <v>110</v>
      </c>
      <c r="I807" s="29">
        <v>41394</v>
      </c>
      <c r="J807" s="26" t="s">
        <v>512</v>
      </c>
      <c r="K807" s="26" t="s">
        <v>950</v>
      </c>
      <c r="L807" s="26" t="s">
        <v>512</v>
      </c>
      <c r="M807" s="26" t="s">
        <v>950</v>
      </c>
      <c r="N807" s="27">
        <v>2.33</v>
      </c>
      <c r="O807" s="26" t="s">
        <v>512</v>
      </c>
      <c r="P807" s="26" t="s">
        <v>950</v>
      </c>
      <c r="Q807" s="27">
        <v>2.25</v>
      </c>
      <c r="R807" s="171" t="str">
        <f t="shared" si="146"/>
        <v>A</v>
      </c>
      <c r="S807" s="174">
        <f t="shared" si="147"/>
        <v>1</v>
      </c>
      <c r="T807" s="174">
        <f t="shared" si="148"/>
        <v>1</v>
      </c>
      <c r="U807" s="174">
        <f t="shared" si="149"/>
        <v>0</v>
      </c>
      <c r="V807" s="178" t="str">
        <f t="shared" si="150"/>
        <v>Staphylococcus aureus</v>
      </c>
      <c r="W807" s="178" t="str">
        <f t="shared" si="151"/>
        <v>Staphylococcus aureus</v>
      </c>
      <c r="X807" s="174">
        <f t="shared" si="152"/>
        <v>0</v>
      </c>
      <c r="Y807" s="174">
        <f t="shared" si="153"/>
        <v>0</v>
      </c>
      <c r="Z807" s="174">
        <f t="shared" si="154"/>
        <v>0</v>
      </c>
      <c r="AA807" s="174">
        <f t="shared" si="155"/>
        <v>0</v>
      </c>
    </row>
    <row r="808" spans="4:27" ht="15" customHeight="1" x14ac:dyDescent="0.25">
      <c r="D808" s="176">
        <v>1</v>
      </c>
      <c r="E808" s="169">
        <f t="shared" si="145"/>
        <v>1</v>
      </c>
      <c r="F808" s="26" t="s">
        <v>1732</v>
      </c>
      <c r="G808" s="26" t="s">
        <v>1693</v>
      </c>
      <c r="H808" s="26" t="s">
        <v>110</v>
      </c>
      <c r="I808" s="29">
        <v>42017</v>
      </c>
      <c r="J808" s="26" t="s">
        <v>512</v>
      </c>
      <c r="K808" s="26" t="s">
        <v>950</v>
      </c>
      <c r="L808" s="26" t="s">
        <v>512</v>
      </c>
      <c r="M808" s="26" t="s">
        <v>950</v>
      </c>
      <c r="N808" s="27">
        <v>2.4</v>
      </c>
      <c r="O808" s="26" t="s">
        <v>512</v>
      </c>
      <c r="P808" s="26" t="s">
        <v>950</v>
      </c>
      <c r="Q808" s="27">
        <v>2.36</v>
      </c>
      <c r="R808" s="171" t="str">
        <f t="shared" si="146"/>
        <v>A</v>
      </c>
      <c r="S808" s="174">
        <f t="shared" si="147"/>
        <v>1</v>
      </c>
      <c r="T808" s="174">
        <f t="shared" si="148"/>
        <v>1</v>
      </c>
      <c r="U808" s="174">
        <f t="shared" si="149"/>
        <v>0</v>
      </c>
      <c r="V808" s="178" t="str">
        <f t="shared" si="150"/>
        <v>Staphylococcus aureus</v>
      </c>
      <c r="W808" s="178" t="str">
        <f t="shared" si="151"/>
        <v>Staphylococcus aureus</v>
      </c>
      <c r="X808" s="174">
        <f t="shared" si="152"/>
        <v>0</v>
      </c>
      <c r="Y808" s="174">
        <f t="shared" si="153"/>
        <v>0</v>
      </c>
      <c r="Z808" s="174">
        <f t="shared" si="154"/>
        <v>0</v>
      </c>
      <c r="AA808" s="174">
        <f t="shared" si="155"/>
        <v>0</v>
      </c>
    </row>
    <row r="809" spans="4:27" ht="15" customHeight="1" x14ac:dyDescent="0.25">
      <c r="D809" s="176">
        <v>1</v>
      </c>
      <c r="E809" s="169">
        <f t="shared" si="145"/>
        <v>1</v>
      </c>
      <c r="F809" s="26" t="s">
        <v>1733</v>
      </c>
      <c r="G809" s="26" t="s">
        <v>1693</v>
      </c>
      <c r="H809" s="26" t="s">
        <v>110</v>
      </c>
      <c r="I809" s="29">
        <v>42017</v>
      </c>
      <c r="J809" s="26" t="s">
        <v>512</v>
      </c>
      <c r="K809" s="26" t="s">
        <v>950</v>
      </c>
      <c r="L809" s="26" t="s">
        <v>512</v>
      </c>
      <c r="M809" s="26" t="s">
        <v>950</v>
      </c>
      <c r="N809" s="27">
        <v>2.5499999999999998</v>
      </c>
      <c r="O809" s="26" t="s">
        <v>512</v>
      </c>
      <c r="P809" s="26" t="s">
        <v>950</v>
      </c>
      <c r="Q809" s="27">
        <v>2.54</v>
      </c>
      <c r="R809" s="171" t="str">
        <f t="shared" si="146"/>
        <v>A</v>
      </c>
      <c r="S809" s="174">
        <f t="shared" si="147"/>
        <v>1</v>
      </c>
      <c r="T809" s="174">
        <f t="shared" si="148"/>
        <v>1</v>
      </c>
      <c r="U809" s="174">
        <f t="shared" si="149"/>
        <v>0</v>
      </c>
      <c r="V809" s="178" t="str">
        <f t="shared" si="150"/>
        <v>Staphylococcus aureus</v>
      </c>
      <c r="W809" s="178" t="str">
        <f t="shared" si="151"/>
        <v>Staphylococcus aureus</v>
      </c>
      <c r="X809" s="174">
        <f t="shared" si="152"/>
        <v>0</v>
      </c>
      <c r="Y809" s="174">
        <f t="shared" si="153"/>
        <v>0</v>
      </c>
      <c r="Z809" s="174">
        <f t="shared" si="154"/>
        <v>0</v>
      </c>
      <c r="AA809" s="174">
        <f t="shared" si="155"/>
        <v>0</v>
      </c>
    </row>
    <row r="810" spans="4:27" ht="15" customHeight="1" x14ac:dyDescent="0.25">
      <c r="D810" s="176">
        <v>1</v>
      </c>
      <c r="E810" s="169">
        <f t="shared" si="145"/>
        <v>1</v>
      </c>
      <c r="F810" s="26" t="s">
        <v>1734</v>
      </c>
      <c r="G810" s="26" t="s">
        <v>1693</v>
      </c>
      <c r="H810" s="26" t="s">
        <v>110</v>
      </c>
      <c r="I810" s="29">
        <v>41205</v>
      </c>
      <c r="J810" s="26" t="s">
        <v>512</v>
      </c>
      <c r="K810" s="26" t="s">
        <v>950</v>
      </c>
      <c r="L810" s="26" t="s">
        <v>512</v>
      </c>
      <c r="M810" s="26" t="s">
        <v>950</v>
      </c>
      <c r="N810" s="27">
        <v>2.54</v>
      </c>
      <c r="O810" s="26" t="s">
        <v>512</v>
      </c>
      <c r="P810" s="26" t="s">
        <v>950</v>
      </c>
      <c r="Q810" s="27">
        <v>2.4900000000000002</v>
      </c>
      <c r="R810" s="171" t="str">
        <f t="shared" si="146"/>
        <v>A</v>
      </c>
      <c r="S810" s="174">
        <f t="shared" si="147"/>
        <v>1</v>
      </c>
      <c r="T810" s="174">
        <f t="shared" si="148"/>
        <v>1</v>
      </c>
      <c r="U810" s="174">
        <f t="shared" si="149"/>
        <v>0</v>
      </c>
      <c r="V810" s="178" t="str">
        <f t="shared" si="150"/>
        <v>Staphylococcus aureus</v>
      </c>
      <c r="W810" s="178" t="str">
        <f t="shared" si="151"/>
        <v>Staphylococcus aureus</v>
      </c>
      <c r="X810" s="174">
        <f t="shared" si="152"/>
        <v>0</v>
      </c>
      <c r="Y810" s="174">
        <f t="shared" si="153"/>
        <v>0</v>
      </c>
      <c r="Z810" s="174">
        <f t="shared" si="154"/>
        <v>0</v>
      </c>
      <c r="AA810" s="174">
        <f t="shared" si="155"/>
        <v>0</v>
      </c>
    </row>
    <row r="811" spans="4:27" ht="15" customHeight="1" x14ac:dyDescent="0.25">
      <c r="D811" s="176">
        <v>1</v>
      </c>
      <c r="E811" s="169">
        <f t="shared" si="145"/>
        <v>1</v>
      </c>
      <c r="F811" s="26" t="s">
        <v>1735</v>
      </c>
      <c r="G811" s="26" t="s">
        <v>1693</v>
      </c>
      <c r="H811" s="26" t="s">
        <v>110</v>
      </c>
      <c r="I811" s="29">
        <v>42313</v>
      </c>
      <c r="J811" s="26" t="s">
        <v>512</v>
      </c>
      <c r="K811" s="26" t="s">
        <v>950</v>
      </c>
      <c r="L811" s="26" t="s">
        <v>512</v>
      </c>
      <c r="M811" s="26" t="s">
        <v>950</v>
      </c>
      <c r="N811" s="27">
        <v>2.4300000000000002</v>
      </c>
      <c r="O811" s="26" t="s">
        <v>512</v>
      </c>
      <c r="P811" s="26" t="s">
        <v>950</v>
      </c>
      <c r="Q811" s="27">
        <v>2.41</v>
      </c>
      <c r="R811" s="171" t="str">
        <f t="shared" si="146"/>
        <v>A</v>
      </c>
      <c r="S811" s="174">
        <f t="shared" si="147"/>
        <v>1</v>
      </c>
      <c r="T811" s="174">
        <f t="shared" si="148"/>
        <v>1</v>
      </c>
      <c r="U811" s="174">
        <f t="shared" si="149"/>
        <v>0</v>
      </c>
      <c r="V811" s="178" t="str">
        <f t="shared" si="150"/>
        <v>Staphylococcus aureus</v>
      </c>
      <c r="W811" s="178" t="str">
        <f t="shared" si="151"/>
        <v>Staphylococcus aureus</v>
      </c>
      <c r="X811" s="174">
        <f t="shared" si="152"/>
        <v>0</v>
      </c>
      <c r="Y811" s="174">
        <f t="shared" si="153"/>
        <v>0</v>
      </c>
      <c r="Z811" s="174">
        <f t="shared" si="154"/>
        <v>0</v>
      </c>
      <c r="AA811" s="174">
        <f t="shared" si="155"/>
        <v>0</v>
      </c>
    </row>
    <row r="812" spans="4:27" ht="15" customHeight="1" x14ac:dyDescent="0.25">
      <c r="D812" s="176">
        <v>1</v>
      </c>
      <c r="E812" s="169">
        <f t="shared" si="145"/>
        <v>1</v>
      </c>
      <c r="F812" s="26" t="s">
        <v>1736</v>
      </c>
      <c r="G812" s="26" t="s">
        <v>1693</v>
      </c>
      <c r="H812" s="26" t="s">
        <v>110</v>
      </c>
      <c r="I812" s="29">
        <v>41213</v>
      </c>
      <c r="J812" s="26" t="s">
        <v>512</v>
      </c>
      <c r="K812" s="26" t="s">
        <v>950</v>
      </c>
      <c r="L812" s="26" t="s">
        <v>512</v>
      </c>
      <c r="M812" s="26" t="s">
        <v>950</v>
      </c>
      <c r="N812" s="27">
        <v>2.42</v>
      </c>
      <c r="O812" s="26" t="s">
        <v>512</v>
      </c>
      <c r="P812" s="26" t="s">
        <v>950</v>
      </c>
      <c r="Q812" s="27">
        <v>2.38</v>
      </c>
      <c r="R812" s="171" t="str">
        <f t="shared" si="146"/>
        <v>A</v>
      </c>
      <c r="S812" s="174">
        <f t="shared" si="147"/>
        <v>1</v>
      </c>
      <c r="T812" s="174">
        <f t="shared" si="148"/>
        <v>1</v>
      </c>
      <c r="U812" s="174">
        <f t="shared" si="149"/>
        <v>0</v>
      </c>
      <c r="V812" s="178" t="str">
        <f t="shared" si="150"/>
        <v>Staphylococcus aureus</v>
      </c>
      <c r="W812" s="178" t="str">
        <f t="shared" si="151"/>
        <v>Staphylococcus aureus</v>
      </c>
      <c r="X812" s="174">
        <f t="shared" si="152"/>
        <v>0</v>
      </c>
      <c r="Y812" s="174">
        <f t="shared" si="153"/>
        <v>0</v>
      </c>
      <c r="Z812" s="174">
        <f t="shared" si="154"/>
        <v>0</v>
      </c>
      <c r="AA812" s="174">
        <f t="shared" si="155"/>
        <v>0</v>
      </c>
    </row>
    <row r="813" spans="4:27" ht="15" customHeight="1" x14ac:dyDescent="0.25">
      <c r="D813" s="176">
        <v>1</v>
      </c>
      <c r="E813" s="169">
        <f t="shared" si="145"/>
        <v>1</v>
      </c>
      <c r="F813" s="26" t="s">
        <v>1737</v>
      </c>
      <c r="G813" s="26" t="s">
        <v>1693</v>
      </c>
      <c r="H813" s="26" t="s">
        <v>110</v>
      </c>
      <c r="I813" s="29">
        <v>41318</v>
      </c>
      <c r="J813" s="26" t="s">
        <v>512</v>
      </c>
      <c r="K813" s="26" t="s">
        <v>950</v>
      </c>
      <c r="L813" s="26" t="s">
        <v>512</v>
      </c>
      <c r="M813" s="26" t="s">
        <v>950</v>
      </c>
      <c r="N813" s="27">
        <v>2.4900000000000002</v>
      </c>
      <c r="O813" s="26" t="s">
        <v>512</v>
      </c>
      <c r="P813" s="26" t="s">
        <v>950</v>
      </c>
      <c r="Q813" s="27">
        <v>2.46</v>
      </c>
      <c r="R813" s="171" t="str">
        <f t="shared" si="146"/>
        <v>A</v>
      </c>
      <c r="S813" s="174">
        <f t="shared" si="147"/>
        <v>1</v>
      </c>
      <c r="T813" s="174">
        <f t="shared" si="148"/>
        <v>1</v>
      </c>
      <c r="U813" s="174">
        <f t="shared" si="149"/>
        <v>0</v>
      </c>
      <c r="V813" s="178" t="str">
        <f t="shared" si="150"/>
        <v>Staphylococcus aureus</v>
      </c>
      <c r="W813" s="178" t="str">
        <f t="shared" si="151"/>
        <v>Staphylococcus aureus</v>
      </c>
      <c r="X813" s="174">
        <f t="shared" si="152"/>
        <v>0</v>
      </c>
      <c r="Y813" s="174">
        <f t="shared" si="153"/>
        <v>0</v>
      </c>
      <c r="Z813" s="174">
        <f t="shared" si="154"/>
        <v>0</v>
      </c>
      <c r="AA813" s="174">
        <f t="shared" si="155"/>
        <v>0</v>
      </c>
    </row>
    <row r="814" spans="4:27" ht="15" customHeight="1" x14ac:dyDescent="0.25">
      <c r="D814" s="176">
        <v>1</v>
      </c>
      <c r="E814" s="169">
        <f t="shared" si="145"/>
        <v>1</v>
      </c>
      <c r="F814" s="26" t="s">
        <v>1738</v>
      </c>
      <c r="G814" s="26" t="s">
        <v>527</v>
      </c>
      <c r="H814" s="26" t="s">
        <v>110</v>
      </c>
      <c r="I814" s="29">
        <v>41778</v>
      </c>
      <c r="J814" s="26" t="s">
        <v>512</v>
      </c>
      <c r="K814" s="26" t="s">
        <v>950</v>
      </c>
      <c r="L814" s="26" t="s">
        <v>512</v>
      </c>
      <c r="M814" s="26" t="s">
        <v>950</v>
      </c>
      <c r="N814" s="27">
        <v>2.38</v>
      </c>
      <c r="O814" s="26" t="s">
        <v>512</v>
      </c>
      <c r="P814" s="26" t="s">
        <v>950</v>
      </c>
      <c r="Q814" s="27">
        <v>2.3199999999999998</v>
      </c>
      <c r="R814" s="171" t="str">
        <f t="shared" si="146"/>
        <v>A</v>
      </c>
      <c r="S814" s="174">
        <f t="shared" si="147"/>
        <v>1</v>
      </c>
      <c r="T814" s="174">
        <f t="shared" si="148"/>
        <v>1</v>
      </c>
      <c r="U814" s="174">
        <f t="shared" si="149"/>
        <v>0</v>
      </c>
      <c r="V814" s="178" t="str">
        <f t="shared" si="150"/>
        <v>Staphylococcus aureus</v>
      </c>
      <c r="W814" s="178" t="str">
        <f t="shared" si="151"/>
        <v>Staphylococcus aureus</v>
      </c>
      <c r="X814" s="174">
        <f t="shared" si="152"/>
        <v>0</v>
      </c>
      <c r="Y814" s="174">
        <f t="shared" si="153"/>
        <v>0</v>
      </c>
      <c r="Z814" s="174">
        <f t="shared" si="154"/>
        <v>0</v>
      </c>
      <c r="AA814" s="174">
        <f t="shared" si="155"/>
        <v>0</v>
      </c>
    </row>
    <row r="815" spans="4:27" ht="15" customHeight="1" x14ac:dyDescent="0.25">
      <c r="D815" s="176">
        <v>1</v>
      </c>
      <c r="E815" s="169">
        <f t="shared" si="145"/>
        <v>1</v>
      </c>
      <c r="F815" s="26" t="s">
        <v>1739</v>
      </c>
      <c r="G815" s="26" t="s">
        <v>1693</v>
      </c>
      <c r="H815" s="26" t="s">
        <v>110</v>
      </c>
      <c r="I815" s="29">
        <v>41227</v>
      </c>
      <c r="J815" s="26" t="s">
        <v>512</v>
      </c>
      <c r="K815" s="26" t="s">
        <v>950</v>
      </c>
      <c r="L815" s="26" t="s">
        <v>512</v>
      </c>
      <c r="M815" s="26" t="s">
        <v>950</v>
      </c>
      <c r="N815" s="27">
        <v>2.48</v>
      </c>
      <c r="O815" s="26" t="s">
        <v>512</v>
      </c>
      <c r="P815" s="26" t="s">
        <v>950</v>
      </c>
      <c r="Q815" s="27">
        <v>2.44</v>
      </c>
      <c r="R815" s="171" t="str">
        <f t="shared" si="146"/>
        <v>A</v>
      </c>
      <c r="S815" s="174">
        <f t="shared" si="147"/>
        <v>1</v>
      </c>
      <c r="T815" s="174">
        <f t="shared" si="148"/>
        <v>1</v>
      </c>
      <c r="U815" s="174">
        <f t="shared" si="149"/>
        <v>0</v>
      </c>
      <c r="V815" s="178" t="str">
        <f t="shared" si="150"/>
        <v>Staphylococcus aureus</v>
      </c>
      <c r="W815" s="178" t="str">
        <f t="shared" si="151"/>
        <v>Staphylococcus aureus</v>
      </c>
      <c r="X815" s="174">
        <f t="shared" si="152"/>
        <v>0</v>
      </c>
      <c r="Y815" s="174">
        <f t="shared" si="153"/>
        <v>0</v>
      </c>
      <c r="Z815" s="174">
        <f t="shared" si="154"/>
        <v>0</v>
      </c>
      <c r="AA815" s="174">
        <f t="shared" si="155"/>
        <v>0</v>
      </c>
    </row>
    <row r="816" spans="4:27" ht="15" customHeight="1" x14ac:dyDescent="0.25">
      <c r="D816" s="176">
        <v>1</v>
      </c>
      <c r="E816" s="169">
        <f t="shared" si="145"/>
        <v>1</v>
      </c>
      <c r="F816" s="26" t="s">
        <v>1740</v>
      </c>
      <c r="G816" s="26" t="s">
        <v>1693</v>
      </c>
      <c r="H816" s="26" t="s">
        <v>110</v>
      </c>
      <c r="I816" s="29">
        <v>42313</v>
      </c>
      <c r="J816" s="26" t="s">
        <v>512</v>
      </c>
      <c r="K816" s="26" t="s">
        <v>950</v>
      </c>
      <c r="L816" s="26" t="s">
        <v>512</v>
      </c>
      <c r="M816" s="26" t="s">
        <v>950</v>
      </c>
      <c r="N816" s="27">
        <v>2.44</v>
      </c>
      <c r="O816" s="26" t="s">
        <v>512</v>
      </c>
      <c r="P816" s="26" t="s">
        <v>950</v>
      </c>
      <c r="Q816" s="27">
        <v>2.42</v>
      </c>
      <c r="R816" s="171" t="str">
        <f t="shared" si="146"/>
        <v>A</v>
      </c>
      <c r="S816" s="174">
        <f t="shared" si="147"/>
        <v>1</v>
      </c>
      <c r="T816" s="174">
        <f t="shared" si="148"/>
        <v>1</v>
      </c>
      <c r="U816" s="174">
        <f t="shared" si="149"/>
        <v>0</v>
      </c>
      <c r="V816" s="178" t="str">
        <f t="shared" si="150"/>
        <v>Staphylococcus aureus</v>
      </c>
      <c r="W816" s="178" t="str">
        <f t="shared" si="151"/>
        <v>Staphylococcus aureus</v>
      </c>
      <c r="X816" s="174">
        <f t="shared" si="152"/>
        <v>0</v>
      </c>
      <c r="Y816" s="174">
        <f t="shared" si="153"/>
        <v>0</v>
      </c>
      <c r="Z816" s="174">
        <f t="shared" si="154"/>
        <v>0</v>
      </c>
      <c r="AA816" s="174">
        <f t="shared" si="155"/>
        <v>0</v>
      </c>
    </row>
    <row r="817" spans="4:27" ht="15" customHeight="1" x14ac:dyDescent="0.25">
      <c r="D817" s="176">
        <v>1</v>
      </c>
      <c r="E817" s="169">
        <f t="shared" si="145"/>
        <v>1</v>
      </c>
      <c r="F817" s="26" t="s">
        <v>1741</v>
      </c>
      <c r="G817" s="26" t="s">
        <v>524</v>
      </c>
      <c r="H817" s="26" t="s">
        <v>110</v>
      </c>
      <c r="I817" s="29">
        <v>41247</v>
      </c>
      <c r="J817" s="26" t="s">
        <v>512</v>
      </c>
      <c r="K817" s="26" t="s">
        <v>950</v>
      </c>
      <c r="L817" s="26" t="s">
        <v>512</v>
      </c>
      <c r="M817" s="26" t="s">
        <v>950</v>
      </c>
      <c r="N817" s="27">
        <v>2.5</v>
      </c>
      <c r="O817" s="26" t="s">
        <v>512</v>
      </c>
      <c r="P817" s="26" t="s">
        <v>950</v>
      </c>
      <c r="Q817" s="27">
        <v>2.4300000000000002</v>
      </c>
      <c r="R817" s="171" t="str">
        <f t="shared" si="146"/>
        <v>A</v>
      </c>
      <c r="S817" s="174">
        <f t="shared" si="147"/>
        <v>1</v>
      </c>
      <c r="T817" s="174">
        <f t="shared" si="148"/>
        <v>1</v>
      </c>
      <c r="U817" s="174">
        <f t="shared" si="149"/>
        <v>0</v>
      </c>
      <c r="V817" s="178" t="str">
        <f t="shared" si="150"/>
        <v>Staphylococcus aureus</v>
      </c>
      <c r="W817" s="178" t="str">
        <f t="shared" si="151"/>
        <v>Staphylococcus aureus</v>
      </c>
      <c r="X817" s="174">
        <f t="shared" si="152"/>
        <v>0</v>
      </c>
      <c r="Y817" s="174">
        <f t="shared" si="153"/>
        <v>0</v>
      </c>
      <c r="Z817" s="174">
        <f t="shared" si="154"/>
        <v>0</v>
      </c>
      <c r="AA817" s="174">
        <f t="shared" si="155"/>
        <v>0</v>
      </c>
    </row>
    <row r="818" spans="4:27" ht="15" customHeight="1" x14ac:dyDescent="0.25">
      <c r="D818" s="176">
        <v>1</v>
      </c>
      <c r="E818" s="169">
        <f t="shared" ref="E818:E881" si="156">D818*S818</f>
        <v>1</v>
      </c>
      <c r="F818" s="26" t="s">
        <v>1742</v>
      </c>
      <c r="G818" s="26" t="s">
        <v>1743</v>
      </c>
      <c r="H818" s="26" t="s">
        <v>110</v>
      </c>
      <c r="I818" s="29">
        <v>42313</v>
      </c>
      <c r="J818" s="26" t="s">
        <v>512</v>
      </c>
      <c r="K818" s="26" t="s">
        <v>950</v>
      </c>
      <c r="L818" s="26" t="s">
        <v>512</v>
      </c>
      <c r="M818" s="26" t="s">
        <v>950</v>
      </c>
      <c r="N818" s="27">
        <v>2.15</v>
      </c>
      <c r="O818" s="26" t="s">
        <v>512</v>
      </c>
      <c r="P818" s="26" t="s">
        <v>950</v>
      </c>
      <c r="Q818" s="27">
        <v>2.11</v>
      </c>
      <c r="R818" s="171" t="str">
        <f t="shared" si="146"/>
        <v>A</v>
      </c>
      <c r="S818" s="174">
        <f t="shared" si="147"/>
        <v>1</v>
      </c>
      <c r="T818" s="174">
        <f t="shared" si="148"/>
        <v>1</v>
      </c>
      <c r="U818" s="174">
        <f t="shared" si="149"/>
        <v>0</v>
      </c>
      <c r="V818" s="178" t="str">
        <f t="shared" si="150"/>
        <v>Staphylococcus aureus</v>
      </c>
      <c r="W818" s="178" t="str">
        <f t="shared" si="151"/>
        <v>Staphylococcus aureus</v>
      </c>
      <c r="X818" s="174">
        <f t="shared" si="152"/>
        <v>0</v>
      </c>
      <c r="Y818" s="174">
        <f t="shared" si="153"/>
        <v>0</v>
      </c>
      <c r="Z818" s="174">
        <f t="shared" si="154"/>
        <v>0</v>
      </c>
      <c r="AA818" s="174">
        <f t="shared" si="155"/>
        <v>0</v>
      </c>
    </row>
    <row r="819" spans="4:27" ht="15" customHeight="1" x14ac:dyDescent="0.25">
      <c r="D819" s="176">
        <v>1</v>
      </c>
      <c r="E819" s="169">
        <f t="shared" si="156"/>
        <v>1</v>
      </c>
      <c r="F819" s="26" t="s">
        <v>1744</v>
      </c>
      <c r="G819" s="26" t="s">
        <v>1743</v>
      </c>
      <c r="H819" s="26" t="s">
        <v>110</v>
      </c>
      <c r="I819" s="29">
        <v>42313</v>
      </c>
      <c r="J819" s="26" t="s">
        <v>512</v>
      </c>
      <c r="K819" s="26" t="s">
        <v>950</v>
      </c>
      <c r="L819" s="26" t="s">
        <v>512</v>
      </c>
      <c r="M819" s="26" t="s">
        <v>950</v>
      </c>
      <c r="N819" s="27">
        <v>2.2999999999999998</v>
      </c>
      <c r="O819" s="26" t="s">
        <v>512</v>
      </c>
      <c r="P819" s="26" t="s">
        <v>950</v>
      </c>
      <c r="Q819" s="27">
        <v>2.2799999999999998</v>
      </c>
      <c r="R819" s="171" t="str">
        <f t="shared" si="146"/>
        <v>A</v>
      </c>
      <c r="S819" s="174">
        <f t="shared" si="147"/>
        <v>1</v>
      </c>
      <c r="T819" s="174">
        <f t="shared" si="148"/>
        <v>1</v>
      </c>
      <c r="U819" s="174">
        <f t="shared" si="149"/>
        <v>0</v>
      </c>
      <c r="V819" s="178" t="str">
        <f t="shared" si="150"/>
        <v>Staphylococcus aureus</v>
      </c>
      <c r="W819" s="178" t="str">
        <f t="shared" si="151"/>
        <v>Staphylococcus aureus</v>
      </c>
      <c r="X819" s="174">
        <f t="shared" si="152"/>
        <v>0</v>
      </c>
      <c r="Y819" s="174">
        <f t="shared" si="153"/>
        <v>0</v>
      </c>
      <c r="Z819" s="174">
        <f t="shared" si="154"/>
        <v>0</v>
      </c>
      <c r="AA819" s="174">
        <f t="shared" si="155"/>
        <v>0</v>
      </c>
    </row>
    <row r="820" spans="4:27" ht="15" customHeight="1" x14ac:dyDescent="0.25">
      <c r="D820" s="176">
        <v>1</v>
      </c>
      <c r="E820" s="169">
        <f t="shared" si="156"/>
        <v>1</v>
      </c>
      <c r="F820" s="26" t="s">
        <v>1745</v>
      </c>
      <c r="G820" s="26" t="s">
        <v>1693</v>
      </c>
      <c r="H820" s="26" t="s">
        <v>110</v>
      </c>
      <c r="I820" s="29">
        <v>42017</v>
      </c>
      <c r="J820" s="26" t="s">
        <v>512</v>
      </c>
      <c r="K820" s="26" t="s">
        <v>950</v>
      </c>
      <c r="L820" s="26" t="s">
        <v>512</v>
      </c>
      <c r="M820" s="26" t="s">
        <v>950</v>
      </c>
      <c r="N820" s="27">
        <v>2.5</v>
      </c>
      <c r="O820" s="26" t="s">
        <v>512</v>
      </c>
      <c r="P820" s="26" t="s">
        <v>950</v>
      </c>
      <c r="Q820" s="27">
        <v>2.4900000000000002</v>
      </c>
      <c r="R820" s="171" t="str">
        <f t="shared" si="146"/>
        <v>A</v>
      </c>
      <c r="S820" s="174">
        <f t="shared" si="147"/>
        <v>1</v>
      </c>
      <c r="T820" s="174">
        <f t="shared" si="148"/>
        <v>1</v>
      </c>
      <c r="U820" s="174">
        <f t="shared" si="149"/>
        <v>0</v>
      </c>
      <c r="V820" s="178" t="str">
        <f t="shared" si="150"/>
        <v>Staphylococcus aureus</v>
      </c>
      <c r="W820" s="178" t="str">
        <f t="shared" si="151"/>
        <v>Staphylococcus aureus</v>
      </c>
      <c r="X820" s="174">
        <f t="shared" si="152"/>
        <v>0</v>
      </c>
      <c r="Y820" s="174">
        <f t="shared" si="153"/>
        <v>0</v>
      </c>
      <c r="Z820" s="174">
        <f t="shared" si="154"/>
        <v>0</v>
      </c>
      <c r="AA820" s="174">
        <f t="shared" si="155"/>
        <v>0</v>
      </c>
    </row>
    <row r="821" spans="4:27" ht="15" customHeight="1" x14ac:dyDescent="0.25">
      <c r="D821" s="176">
        <v>1</v>
      </c>
      <c r="E821" s="169">
        <f t="shared" si="156"/>
        <v>1</v>
      </c>
      <c r="F821" s="26" t="s">
        <v>1746</v>
      </c>
      <c r="G821" s="26" t="s">
        <v>1743</v>
      </c>
      <c r="H821" s="26" t="s">
        <v>112</v>
      </c>
      <c r="I821" s="29">
        <v>42313</v>
      </c>
      <c r="J821" s="26" t="s">
        <v>512</v>
      </c>
      <c r="K821" s="26" t="s">
        <v>950</v>
      </c>
      <c r="L821" s="26" t="s">
        <v>512</v>
      </c>
      <c r="M821" s="26" t="s">
        <v>950</v>
      </c>
      <c r="N821" s="27">
        <v>2.4300000000000002</v>
      </c>
      <c r="O821" s="26" t="s">
        <v>512</v>
      </c>
      <c r="P821" s="26" t="s">
        <v>950</v>
      </c>
      <c r="Q821" s="27">
        <v>2.4</v>
      </c>
      <c r="R821" s="171" t="str">
        <f t="shared" si="146"/>
        <v>A</v>
      </c>
      <c r="S821" s="174">
        <f t="shared" si="147"/>
        <v>1</v>
      </c>
      <c r="T821" s="174">
        <f t="shared" si="148"/>
        <v>1</v>
      </c>
      <c r="U821" s="174">
        <f t="shared" si="149"/>
        <v>0</v>
      </c>
      <c r="V821" s="178" t="str">
        <f t="shared" si="150"/>
        <v>Staphylococcus aureus</v>
      </c>
      <c r="W821" s="178" t="str">
        <f t="shared" si="151"/>
        <v>Staphylococcus aureus</v>
      </c>
      <c r="X821" s="174">
        <f t="shared" si="152"/>
        <v>0</v>
      </c>
      <c r="Y821" s="174">
        <f t="shared" si="153"/>
        <v>0</v>
      </c>
      <c r="Z821" s="174">
        <f t="shared" si="154"/>
        <v>0</v>
      </c>
      <c r="AA821" s="174">
        <f t="shared" si="155"/>
        <v>0</v>
      </c>
    </row>
    <row r="822" spans="4:27" ht="15" customHeight="1" x14ac:dyDescent="0.25">
      <c r="D822" s="176">
        <v>1</v>
      </c>
      <c r="E822" s="169">
        <f t="shared" si="156"/>
        <v>1</v>
      </c>
      <c r="F822" s="26" t="s">
        <v>1747</v>
      </c>
      <c r="G822" s="26" t="s">
        <v>1748</v>
      </c>
      <c r="H822" s="26" t="s">
        <v>114</v>
      </c>
      <c r="I822" s="29">
        <v>44678</v>
      </c>
      <c r="J822" s="26" t="s">
        <v>512</v>
      </c>
      <c r="K822" s="26" t="s">
        <v>950</v>
      </c>
      <c r="L822" s="26" t="s">
        <v>512</v>
      </c>
      <c r="M822" s="26" t="s">
        <v>950</v>
      </c>
      <c r="N822" s="27">
        <v>2.4700000000000002</v>
      </c>
      <c r="O822" s="26" t="s">
        <v>512</v>
      </c>
      <c r="P822" s="26" t="s">
        <v>950</v>
      </c>
      <c r="Q822" s="27">
        <v>2.4300000000000002</v>
      </c>
      <c r="R822" s="171" t="str">
        <f t="shared" si="146"/>
        <v>A</v>
      </c>
      <c r="S822" s="174">
        <f t="shared" si="147"/>
        <v>1</v>
      </c>
      <c r="T822" s="174">
        <f t="shared" si="148"/>
        <v>1</v>
      </c>
      <c r="U822" s="174">
        <f t="shared" si="149"/>
        <v>0</v>
      </c>
      <c r="V822" s="178" t="str">
        <f t="shared" si="150"/>
        <v>Staphylococcus aureus</v>
      </c>
      <c r="W822" s="178" t="str">
        <f t="shared" si="151"/>
        <v>Staphylococcus aureus</v>
      </c>
      <c r="X822" s="174">
        <f t="shared" si="152"/>
        <v>0</v>
      </c>
      <c r="Y822" s="174">
        <f t="shared" si="153"/>
        <v>0</v>
      </c>
      <c r="Z822" s="174">
        <f t="shared" si="154"/>
        <v>0</v>
      </c>
      <c r="AA822" s="174">
        <f t="shared" si="155"/>
        <v>0</v>
      </c>
    </row>
    <row r="823" spans="4:27" ht="15" customHeight="1" x14ac:dyDescent="0.25">
      <c r="D823" s="176">
        <v>1</v>
      </c>
      <c r="E823" s="169">
        <f t="shared" si="156"/>
        <v>1</v>
      </c>
      <c r="F823" s="26" t="s">
        <v>1749</v>
      </c>
      <c r="G823" s="26" t="s">
        <v>1748</v>
      </c>
      <c r="H823" s="26" t="s">
        <v>114</v>
      </c>
      <c r="I823" s="29">
        <v>44678</v>
      </c>
      <c r="J823" s="26" t="s">
        <v>512</v>
      </c>
      <c r="K823" s="26" t="s">
        <v>950</v>
      </c>
      <c r="L823" s="26" t="s">
        <v>512</v>
      </c>
      <c r="M823" s="26" t="s">
        <v>950</v>
      </c>
      <c r="N823" s="27">
        <v>2.5099999999999998</v>
      </c>
      <c r="O823" s="26" t="s">
        <v>512</v>
      </c>
      <c r="P823" s="26" t="s">
        <v>950</v>
      </c>
      <c r="Q823" s="27">
        <v>2.44</v>
      </c>
      <c r="R823" s="171" t="str">
        <f t="shared" si="146"/>
        <v>A</v>
      </c>
      <c r="S823" s="174">
        <f t="shared" si="147"/>
        <v>1</v>
      </c>
      <c r="T823" s="174">
        <f t="shared" si="148"/>
        <v>1</v>
      </c>
      <c r="U823" s="174">
        <f t="shared" si="149"/>
        <v>0</v>
      </c>
      <c r="V823" s="178" t="str">
        <f t="shared" si="150"/>
        <v>Staphylococcus aureus</v>
      </c>
      <c r="W823" s="178" t="str">
        <f t="shared" si="151"/>
        <v>Staphylococcus aureus</v>
      </c>
      <c r="X823" s="174">
        <f t="shared" si="152"/>
        <v>0</v>
      </c>
      <c r="Y823" s="174">
        <f t="shared" si="153"/>
        <v>0</v>
      </c>
      <c r="Z823" s="174">
        <f t="shared" si="154"/>
        <v>0</v>
      </c>
      <c r="AA823" s="174">
        <f t="shared" si="155"/>
        <v>0</v>
      </c>
    </row>
    <row r="824" spans="4:27" ht="15" customHeight="1" x14ac:dyDescent="0.25">
      <c r="D824" s="176">
        <v>1</v>
      </c>
      <c r="E824" s="169">
        <f t="shared" si="156"/>
        <v>1</v>
      </c>
      <c r="F824" s="26" t="s">
        <v>1750</v>
      </c>
      <c r="G824" s="26" t="s">
        <v>165</v>
      </c>
      <c r="H824" s="26" t="s">
        <v>112</v>
      </c>
      <c r="I824" s="29">
        <v>42151</v>
      </c>
      <c r="J824" s="26" t="s">
        <v>512</v>
      </c>
      <c r="K824" s="26" t="s">
        <v>950</v>
      </c>
      <c r="L824" s="26" t="s">
        <v>512</v>
      </c>
      <c r="M824" s="26" t="s">
        <v>950</v>
      </c>
      <c r="N824" s="27">
        <v>2.23</v>
      </c>
      <c r="O824" s="26" t="s">
        <v>512</v>
      </c>
      <c r="P824" s="26" t="s">
        <v>950</v>
      </c>
      <c r="Q824" s="27">
        <v>2.21</v>
      </c>
      <c r="R824" s="171" t="str">
        <f t="shared" si="146"/>
        <v>A</v>
      </c>
      <c r="S824" s="174">
        <f t="shared" si="147"/>
        <v>1</v>
      </c>
      <c r="T824" s="174">
        <f t="shared" si="148"/>
        <v>1</v>
      </c>
      <c r="U824" s="174">
        <f t="shared" si="149"/>
        <v>0</v>
      </c>
      <c r="V824" s="178" t="str">
        <f t="shared" si="150"/>
        <v>Staphylococcus aureus</v>
      </c>
      <c r="W824" s="178" t="str">
        <f t="shared" si="151"/>
        <v>Staphylococcus aureus</v>
      </c>
      <c r="X824" s="174">
        <f t="shared" si="152"/>
        <v>0</v>
      </c>
      <c r="Y824" s="174">
        <f t="shared" si="153"/>
        <v>0</v>
      </c>
      <c r="Z824" s="174">
        <f t="shared" si="154"/>
        <v>0</v>
      </c>
      <c r="AA824" s="174">
        <f t="shared" si="155"/>
        <v>0</v>
      </c>
    </row>
    <row r="825" spans="4:27" ht="15" customHeight="1" x14ac:dyDescent="0.25">
      <c r="D825" s="176">
        <v>1</v>
      </c>
      <c r="E825" s="169">
        <f t="shared" si="156"/>
        <v>1</v>
      </c>
      <c r="F825" s="26" t="s">
        <v>1751</v>
      </c>
      <c r="G825" s="26" t="s">
        <v>165</v>
      </c>
      <c r="H825" s="26" t="s">
        <v>110</v>
      </c>
      <c r="I825" s="29">
        <v>41408</v>
      </c>
      <c r="J825" s="26" t="s">
        <v>512</v>
      </c>
      <c r="K825" s="26" t="s">
        <v>950</v>
      </c>
      <c r="L825" s="26" t="s">
        <v>512</v>
      </c>
      <c r="M825" s="26" t="s">
        <v>950</v>
      </c>
      <c r="N825" s="27">
        <v>2.2200000000000002</v>
      </c>
      <c r="O825" s="26" t="s">
        <v>512</v>
      </c>
      <c r="P825" s="26" t="s">
        <v>950</v>
      </c>
      <c r="Q825" s="27">
        <v>2.19</v>
      </c>
      <c r="R825" s="171" t="str">
        <f t="shared" si="146"/>
        <v>A</v>
      </c>
      <c r="S825" s="174">
        <f t="shared" si="147"/>
        <v>1</v>
      </c>
      <c r="T825" s="174">
        <f t="shared" si="148"/>
        <v>1</v>
      </c>
      <c r="U825" s="174">
        <f t="shared" si="149"/>
        <v>0</v>
      </c>
      <c r="V825" s="178" t="str">
        <f t="shared" si="150"/>
        <v>Staphylococcus aureus</v>
      </c>
      <c r="W825" s="178" t="str">
        <f t="shared" si="151"/>
        <v>Staphylococcus aureus</v>
      </c>
      <c r="X825" s="174">
        <f t="shared" si="152"/>
        <v>0</v>
      </c>
      <c r="Y825" s="174">
        <f t="shared" si="153"/>
        <v>0</v>
      </c>
      <c r="Z825" s="174">
        <f t="shared" si="154"/>
        <v>0</v>
      </c>
      <c r="AA825" s="174">
        <f t="shared" si="155"/>
        <v>0</v>
      </c>
    </row>
    <row r="826" spans="4:27" ht="15" customHeight="1" x14ac:dyDescent="0.25">
      <c r="D826" s="176">
        <v>0</v>
      </c>
      <c r="E826" s="169">
        <f t="shared" si="156"/>
        <v>0</v>
      </c>
      <c r="F826" s="26" t="s">
        <v>1752</v>
      </c>
      <c r="G826" s="26" t="s">
        <v>165</v>
      </c>
      <c r="H826" s="26" t="s">
        <v>110</v>
      </c>
      <c r="I826" s="29">
        <v>43790</v>
      </c>
      <c r="J826" s="26" t="s">
        <v>512</v>
      </c>
      <c r="K826" s="26" t="s">
        <v>950</v>
      </c>
      <c r="L826" s="26" t="s">
        <v>512</v>
      </c>
      <c r="M826" s="26" t="s">
        <v>950</v>
      </c>
      <c r="N826" s="27">
        <v>2.4700000000000002</v>
      </c>
      <c r="O826" s="26" t="s">
        <v>512</v>
      </c>
      <c r="P826" s="26" t="s">
        <v>950</v>
      </c>
      <c r="Q826" s="27">
        <v>2.44</v>
      </c>
      <c r="R826" s="171" t="str">
        <f t="shared" si="146"/>
        <v>A</v>
      </c>
      <c r="S826" s="174">
        <f t="shared" si="147"/>
        <v>1</v>
      </c>
      <c r="T826" s="174">
        <f t="shared" si="148"/>
        <v>1</v>
      </c>
      <c r="U826" s="174">
        <f t="shared" si="149"/>
        <v>0</v>
      </c>
      <c r="V826" s="178" t="str">
        <f t="shared" si="150"/>
        <v>Staphylococcus aureus</v>
      </c>
      <c r="W826" s="178" t="str">
        <f t="shared" si="151"/>
        <v>Staphylococcus aureus</v>
      </c>
      <c r="X826" s="174">
        <f t="shared" si="152"/>
        <v>0</v>
      </c>
      <c r="Y826" s="174">
        <f t="shared" si="153"/>
        <v>0</v>
      </c>
      <c r="Z826" s="174">
        <f t="shared" si="154"/>
        <v>0</v>
      </c>
      <c r="AA826" s="174">
        <f t="shared" si="155"/>
        <v>0</v>
      </c>
    </row>
    <row r="827" spans="4:27" ht="15" customHeight="1" x14ac:dyDescent="0.25">
      <c r="D827" s="176">
        <v>1</v>
      </c>
      <c r="E827" s="169">
        <f t="shared" si="156"/>
        <v>1</v>
      </c>
      <c r="F827" s="26" t="s">
        <v>1753</v>
      </c>
      <c r="G827" s="26" t="s">
        <v>165</v>
      </c>
      <c r="H827" s="26" t="s">
        <v>112</v>
      </c>
      <c r="I827" s="29">
        <v>42151</v>
      </c>
      <c r="J827" s="26" t="s">
        <v>512</v>
      </c>
      <c r="K827" s="26" t="s">
        <v>950</v>
      </c>
      <c r="L827" s="26" t="s">
        <v>512</v>
      </c>
      <c r="M827" s="26" t="s">
        <v>950</v>
      </c>
      <c r="N827" s="27">
        <v>2.3199999999999998</v>
      </c>
      <c r="O827" s="26" t="s">
        <v>512</v>
      </c>
      <c r="P827" s="26" t="s">
        <v>950</v>
      </c>
      <c r="Q827" s="27">
        <v>2.29</v>
      </c>
      <c r="R827" s="171" t="str">
        <f t="shared" si="146"/>
        <v>A</v>
      </c>
      <c r="S827" s="174">
        <f t="shared" si="147"/>
        <v>1</v>
      </c>
      <c r="T827" s="174">
        <f t="shared" si="148"/>
        <v>1</v>
      </c>
      <c r="U827" s="174">
        <f t="shared" si="149"/>
        <v>0</v>
      </c>
      <c r="V827" s="178" t="str">
        <f t="shared" si="150"/>
        <v>Staphylococcus aureus</v>
      </c>
      <c r="W827" s="178" t="str">
        <f t="shared" si="151"/>
        <v>Staphylococcus aureus</v>
      </c>
      <c r="X827" s="174">
        <f t="shared" si="152"/>
        <v>0</v>
      </c>
      <c r="Y827" s="174">
        <f t="shared" si="153"/>
        <v>0</v>
      </c>
      <c r="Z827" s="174">
        <f t="shared" si="154"/>
        <v>0</v>
      </c>
      <c r="AA827" s="174">
        <f t="shared" si="155"/>
        <v>0</v>
      </c>
    </row>
    <row r="828" spans="4:27" ht="15" customHeight="1" x14ac:dyDescent="0.25">
      <c r="D828" s="176">
        <v>1</v>
      </c>
      <c r="E828" s="169">
        <f t="shared" si="156"/>
        <v>1</v>
      </c>
      <c r="F828" s="26" t="s">
        <v>1754</v>
      </c>
      <c r="G828" s="26" t="s">
        <v>165</v>
      </c>
      <c r="H828" s="26" t="s">
        <v>112</v>
      </c>
      <c r="I828" s="29">
        <v>41345</v>
      </c>
      <c r="J828" s="26" t="s">
        <v>512</v>
      </c>
      <c r="K828" s="26" t="s">
        <v>950</v>
      </c>
      <c r="L828" s="26" t="s">
        <v>512</v>
      </c>
      <c r="M828" s="26" t="s">
        <v>950</v>
      </c>
      <c r="N828" s="27">
        <v>2.42</v>
      </c>
      <c r="O828" s="26" t="s">
        <v>512</v>
      </c>
      <c r="P828" s="26" t="s">
        <v>950</v>
      </c>
      <c r="Q828" s="27">
        <v>2.39</v>
      </c>
      <c r="R828" s="171" t="str">
        <f t="shared" si="146"/>
        <v>A</v>
      </c>
      <c r="S828" s="174">
        <f t="shared" si="147"/>
        <v>1</v>
      </c>
      <c r="T828" s="174">
        <f t="shared" si="148"/>
        <v>1</v>
      </c>
      <c r="U828" s="174">
        <f t="shared" si="149"/>
        <v>0</v>
      </c>
      <c r="V828" s="178" t="str">
        <f t="shared" si="150"/>
        <v>Staphylococcus aureus</v>
      </c>
      <c r="W828" s="178" t="str">
        <f t="shared" si="151"/>
        <v>Staphylococcus aureus</v>
      </c>
      <c r="X828" s="174">
        <f t="shared" si="152"/>
        <v>0</v>
      </c>
      <c r="Y828" s="174">
        <f t="shared" si="153"/>
        <v>0</v>
      </c>
      <c r="Z828" s="174">
        <f t="shared" si="154"/>
        <v>0</v>
      </c>
      <c r="AA828" s="174">
        <f t="shared" si="155"/>
        <v>0</v>
      </c>
    </row>
    <row r="829" spans="4:27" ht="15" customHeight="1" x14ac:dyDescent="0.25">
      <c r="D829" s="176">
        <v>0</v>
      </c>
      <c r="E829" s="169">
        <f t="shared" si="156"/>
        <v>0</v>
      </c>
      <c r="F829" s="26" t="s">
        <v>1755</v>
      </c>
      <c r="G829" s="26" t="s">
        <v>165</v>
      </c>
      <c r="H829" s="26" t="s">
        <v>1104</v>
      </c>
      <c r="I829" s="29">
        <v>42514</v>
      </c>
      <c r="J829" s="26" t="s">
        <v>512</v>
      </c>
      <c r="K829" s="26" t="s">
        <v>950</v>
      </c>
      <c r="L829" s="26" t="s">
        <v>512</v>
      </c>
      <c r="M829" s="26" t="s">
        <v>950</v>
      </c>
      <c r="N829" s="27">
        <v>2.5499999999999998</v>
      </c>
      <c r="O829" s="26" t="s">
        <v>512</v>
      </c>
      <c r="P829" s="26" t="s">
        <v>950</v>
      </c>
      <c r="Q829" s="27">
        <v>2.4300000000000002</v>
      </c>
      <c r="R829" s="171" t="str">
        <f t="shared" si="146"/>
        <v>A</v>
      </c>
      <c r="S829" s="174">
        <f t="shared" si="147"/>
        <v>1</v>
      </c>
      <c r="T829" s="174">
        <f t="shared" si="148"/>
        <v>1</v>
      </c>
      <c r="U829" s="174">
        <f t="shared" si="149"/>
        <v>0</v>
      </c>
      <c r="V829" s="178" t="str">
        <f t="shared" si="150"/>
        <v>Staphylococcus aureus</v>
      </c>
      <c r="W829" s="178" t="str">
        <f t="shared" si="151"/>
        <v>Staphylococcus aureus</v>
      </c>
      <c r="X829" s="174">
        <f t="shared" si="152"/>
        <v>0</v>
      </c>
      <c r="Y829" s="174">
        <f t="shared" si="153"/>
        <v>0</v>
      </c>
      <c r="Z829" s="174">
        <f t="shared" si="154"/>
        <v>0</v>
      </c>
      <c r="AA829" s="174">
        <f t="shared" si="155"/>
        <v>0</v>
      </c>
    </row>
    <row r="830" spans="4:27" ht="15" customHeight="1" x14ac:dyDescent="0.25">
      <c r="D830" s="176">
        <v>1</v>
      </c>
      <c r="E830" s="169">
        <f t="shared" si="156"/>
        <v>1</v>
      </c>
      <c r="F830" s="26" t="s">
        <v>1756</v>
      </c>
      <c r="G830" s="26" t="s">
        <v>1757</v>
      </c>
      <c r="H830" s="26" t="s">
        <v>110</v>
      </c>
      <c r="I830" s="29">
        <v>41345</v>
      </c>
      <c r="J830" s="26" t="s">
        <v>512</v>
      </c>
      <c r="K830" s="26" t="s">
        <v>950</v>
      </c>
      <c r="L830" s="26" t="s">
        <v>512</v>
      </c>
      <c r="M830" s="26" t="s">
        <v>950</v>
      </c>
      <c r="N830" s="27">
        <v>2.27</v>
      </c>
      <c r="O830" s="26" t="s">
        <v>512</v>
      </c>
      <c r="P830" s="26" t="s">
        <v>950</v>
      </c>
      <c r="Q830" s="27">
        <v>2.17</v>
      </c>
      <c r="R830" s="171" t="str">
        <f t="shared" si="146"/>
        <v>A</v>
      </c>
      <c r="S830" s="174">
        <f t="shared" si="147"/>
        <v>1</v>
      </c>
      <c r="T830" s="174">
        <f t="shared" si="148"/>
        <v>1</v>
      </c>
      <c r="U830" s="174">
        <f t="shared" si="149"/>
        <v>0</v>
      </c>
      <c r="V830" s="178" t="str">
        <f t="shared" si="150"/>
        <v>Staphylococcus aureus</v>
      </c>
      <c r="W830" s="178" t="str">
        <f t="shared" si="151"/>
        <v>Staphylococcus aureus</v>
      </c>
      <c r="X830" s="174">
        <f t="shared" si="152"/>
        <v>0</v>
      </c>
      <c r="Y830" s="174">
        <f t="shared" si="153"/>
        <v>0</v>
      </c>
      <c r="Z830" s="174">
        <f t="shared" si="154"/>
        <v>0</v>
      </c>
      <c r="AA830" s="174">
        <f t="shared" si="155"/>
        <v>0</v>
      </c>
    </row>
    <row r="831" spans="4:27" ht="15" customHeight="1" x14ac:dyDescent="0.25">
      <c r="D831" s="176">
        <v>0</v>
      </c>
      <c r="E831" s="169">
        <f t="shared" si="156"/>
        <v>0</v>
      </c>
      <c r="F831" s="26" t="s">
        <v>1758</v>
      </c>
      <c r="G831" s="26" t="s">
        <v>187</v>
      </c>
      <c r="H831" s="26" t="s">
        <v>757</v>
      </c>
      <c r="I831" s="29">
        <v>39547</v>
      </c>
      <c r="J831" s="26" t="s">
        <v>512</v>
      </c>
      <c r="K831" s="26" t="s">
        <v>950</v>
      </c>
      <c r="L831" s="26" t="s">
        <v>512</v>
      </c>
      <c r="M831" s="26" t="s">
        <v>950</v>
      </c>
      <c r="N831" s="27">
        <v>2.4300000000000002</v>
      </c>
      <c r="O831" s="26" t="s">
        <v>512</v>
      </c>
      <c r="P831" s="26" t="s">
        <v>950</v>
      </c>
      <c r="Q831" s="27">
        <v>2.34</v>
      </c>
      <c r="R831" s="171" t="str">
        <f t="shared" si="146"/>
        <v>A</v>
      </c>
      <c r="S831" s="174">
        <f t="shared" si="147"/>
        <v>1</v>
      </c>
      <c r="T831" s="174">
        <f t="shared" si="148"/>
        <v>1</v>
      </c>
      <c r="U831" s="174">
        <f t="shared" si="149"/>
        <v>0</v>
      </c>
      <c r="V831" s="178" t="str">
        <f t="shared" si="150"/>
        <v>Staphylococcus aureus</v>
      </c>
      <c r="W831" s="178" t="str">
        <f t="shared" si="151"/>
        <v>Staphylococcus aureus</v>
      </c>
      <c r="X831" s="174">
        <f t="shared" si="152"/>
        <v>0</v>
      </c>
      <c r="Y831" s="174">
        <f t="shared" si="153"/>
        <v>0</v>
      </c>
      <c r="Z831" s="174">
        <f t="shared" si="154"/>
        <v>0</v>
      </c>
      <c r="AA831" s="174">
        <f t="shared" si="155"/>
        <v>0</v>
      </c>
    </row>
    <row r="832" spans="4:27" ht="15" customHeight="1" x14ac:dyDescent="0.25">
      <c r="D832" s="176">
        <v>0</v>
      </c>
      <c r="E832" s="169">
        <f t="shared" si="156"/>
        <v>0</v>
      </c>
      <c r="F832" s="26" t="s">
        <v>1759</v>
      </c>
      <c r="G832" s="26" t="s">
        <v>187</v>
      </c>
      <c r="H832" s="26" t="s">
        <v>757</v>
      </c>
      <c r="I832" s="29">
        <v>39498</v>
      </c>
      <c r="J832" s="26" t="s">
        <v>512</v>
      </c>
      <c r="K832" s="26" t="s">
        <v>950</v>
      </c>
      <c r="L832" s="26" t="s">
        <v>512</v>
      </c>
      <c r="M832" s="26" t="s">
        <v>950</v>
      </c>
      <c r="N832" s="27">
        <v>2.59</v>
      </c>
      <c r="O832" s="26" t="s">
        <v>512</v>
      </c>
      <c r="P832" s="26" t="s">
        <v>950</v>
      </c>
      <c r="Q832" s="27">
        <v>2.48</v>
      </c>
      <c r="R832" s="171" t="str">
        <f t="shared" si="146"/>
        <v>A</v>
      </c>
      <c r="S832" s="174">
        <f t="shared" si="147"/>
        <v>1</v>
      </c>
      <c r="T832" s="174">
        <f t="shared" si="148"/>
        <v>1</v>
      </c>
      <c r="U832" s="174">
        <f t="shared" si="149"/>
        <v>0</v>
      </c>
      <c r="V832" s="178" t="str">
        <f t="shared" si="150"/>
        <v>Staphylococcus aureus</v>
      </c>
      <c r="W832" s="178" t="str">
        <f t="shared" si="151"/>
        <v>Staphylococcus aureus</v>
      </c>
      <c r="X832" s="174">
        <f t="shared" si="152"/>
        <v>0</v>
      </c>
      <c r="Y832" s="174">
        <f t="shared" si="153"/>
        <v>0</v>
      </c>
      <c r="Z832" s="174">
        <f t="shared" si="154"/>
        <v>0</v>
      </c>
      <c r="AA832" s="174">
        <f t="shared" si="155"/>
        <v>0</v>
      </c>
    </row>
    <row r="833" spans="4:27" ht="15" customHeight="1" x14ac:dyDescent="0.25">
      <c r="D833" s="176">
        <v>0</v>
      </c>
      <c r="E833" s="169">
        <f t="shared" si="156"/>
        <v>0</v>
      </c>
      <c r="F833" s="26" t="s">
        <v>1760</v>
      </c>
      <c r="G833" s="26" t="s">
        <v>187</v>
      </c>
      <c r="H833" s="26" t="s">
        <v>757</v>
      </c>
      <c r="I833" s="29">
        <v>39498</v>
      </c>
      <c r="J833" s="26" t="s">
        <v>512</v>
      </c>
      <c r="K833" s="26" t="s">
        <v>950</v>
      </c>
      <c r="L833" s="26" t="s">
        <v>512</v>
      </c>
      <c r="M833" s="26" t="s">
        <v>950</v>
      </c>
      <c r="N833" s="27">
        <v>2.4</v>
      </c>
      <c r="O833" s="26" t="s">
        <v>512</v>
      </c>
      <c r="P833" s="26" t="s">
        <v>950</v>
      </c>
      <c r="Q833" s="27">
        <v>2.38</v>
      </c>
      <c r="R833" s="171" t="str">
        <f t="shared" si="146"/>
        <v>A</v>
      </c>
      <c r="S833" s="174">
        <f t="shared" si="147"/>
        <v>1</v>
      </c>
      <c r="T833" s="174">
        <f t="shared" si="148"/>
        <v>1</v>
      </c>
      <c r="U833" s="174">
        <f t="shared" si="149"/>
        <v>0</v>
      </c>
      <c r="V833" s="178" t="str">
        <f t="shared" si="150"/>
        <v>Staphylococcus aureus</v>
      </c>
      <c r="W833" s="178" t="str">
        <f t="shared" si="151"/>
        <v>Staphylococcus aureus</v>
      </c>
      <c r="X833" s="174">
        <f t="shared" si="152"/>
        <v>0</v>
      </c>
      <c r="Y833" s="174">
        <f t="shared" si="153"/>
        <v>0</v>
      </c>
      <c r="Z833" s="174">
        <f t="shared" si="154"/>
        <v>0</v>
      </c>
      <c r="AA833" s="174">
        <f t="shared" si="155"/>
        <v>0</v>
      </c>
    </row>
    <row r="834" spans="4:27" ht="15" customHeight="1" x14ac:dyDescent="0.25">
      <c r="D834" s="176">
        <v>0</v>
      </c>
      <c r="E834" s="169">
        <f t="shared" si="156"/>
        <v>0</v>
      </c>
      <c r="F834" s="26" t="s">
        <v>1761</v>
      </c>
      <c r="G834" s="26" t="s">
        <v>187</v>
      </c>
      <c r="H834" s="26" t="s">
        <v>757</v>
      </c>
      <c r="I834" s="29">
        <v>39540</v>
      </c>
      <c r="J834" s="26" t="s">
        <v>512</v>
      </c>
      <c r="K834" s="26" t="s">
        <v>950</v>
      </c>
      <c r="L834" s="26" t="s">
        <v>512</v>
      </c>
      <c r="M834" s="26" t="s">
        <v>950</v>
      </c>
      <c r="N834" s="27">
        <v>2.41</v>
      </c>
      <c r="O834" s="26" t="s">
        <v>512</v>
      </c>
      <c r="P834" s="26" t="s">
        <v>950</v>
      </c>
      <c r="Q834" s="27">
        <v>2.4</v>
      </c>
      <c r="R834" s="171" t="str">
        <f t="shared" si="146"/>
        <v>A</v>
      </c>
      <c r="S834" s="174">
        <f t="shared" si="147"/>
        <v>1</v>
      </c>
      <c r="T834" s="174">
        <f t="shared" si="148"/>
        <v>1</v>
      </c>
      <c r="U834" s="174">
        <f t="shared" si="149"/>
        <v>0</v>
      </c>
      <c r="V834" s="178" t="str">
        <f t="shared" si="150"/>
        <v>Staphylococcus aureus</v>
      </c>
      <c r="W834" s="178" t="str">
        <f t="shared" si="151"/>
        <v>Staphylococcus aureus</v>
      </c>
      <c r="X834" s="174">
        <f t="shared" si="152"/>
        <v>0</v>
      </c>
      <c r="Y834" s="174">
        <f t="shared" si="153"/>
        <v>0</v>
      </c>
      <c r="Z834" s="174">
        <f t="shared" si="154"/>
        <v>0</v>
      </c>
      <c r="AA834" s="174">
        <f t="shared" si="155"/>
        <v>0</v>
      </c>
    </row>
    <row r="835" spans="4:27" ht="15" customHeight="1" x14ac:dyDescent="0.25">
      <c r="D835" s="176">
        <v>1</v>
      </c>
      <c r="E835" s="169">
        <f t="shared" si="156"/>
        <v>1</v>
      </c>
      <c r="F835" s="26" t="s">
        <v>1762</v>
      </c>
      <c r="G835" s="26" t="s">
        <v>527</v>
      </c>
      <c r="H835" s="26" t="s">
        <v>110</v>
      </c>
      <c r="I835" s="29">
        <v>41205</v>
      </c>
      <c r="J835" s="26" t="s">
        <v>512</v>
      </c>
      <c r="K835" s="26" t="s">
        <v>950</v>
      </c>
      <c r="L835" s="26" t="s">
        <v>512</v>
      </c>
      <c r="M835" s="26" t="s">
        <v>950</v>
      </c>
      <c r="N835" s="27">
        <v>2.46</v>
      </c>
      <c r="O835" s="26" t="s">
        <v>512</v>
      </c>
      <c r="P835" s="26" t="s">
        <v>950</v>
      </c>
      <c r="Q835" s="27">
        <v>2.38</v>
      </c>
      <c r="R835" s="171" t="str">
        <f t="shared" ref="R835:R898" si="157">IF(OR(AND(N835&gt;=$B$20,Q835&lt;$B$21),AND(L835=O835,M835=P835,N835&gt;=$B$20,Q835&gt;=$B$20),AND(L835=O835,N835&gt;=$B$20,Q835&lt;2,Q835&gt;=$B$21)),"A",IF(OR(AND(N835&lt;$B$20,Q835&lt;$B$21),AND(L835=O835,OR(M835&lt;&gt;P835,M835=P835),N835&gt;=$B$21,Q835&gt;=$B$21)),"B",
IF(AND(L835&lt;&gt;O835,N835&gt;=$B$21,Q835&gt;=$B$21),"C",0)))</f>
        <v>A</v>
      </c>
      <c r="S835" s="174">
        <f t="shared" ref="S835:S898" si="158">1-U835+Z835</f>
        <v>1</v>
      </c>
      <c r="T835" s="174">
        <f t="shared" ref="T835:T898" si="159">IF(AND(L835=J835,M835=K835,N835&gt;=$B$20,R835="A"),1,0)</f>
        <v>1</v>
      </c>
      <c r="U835" s="174">
        <f t="shared" ref="U835:U898" si="160">IF(T835=1,0,1)</f>
        <v>0</v>
      </c>
      <c r="V835" s="178" t="str">
        <f t="shared" ref="V835:V898" si="161">L835&amp;" "&amp;M835</f>
        <v>Staphylococcus aureus</v>
      </c>
      <c r="W835" s="178" t="str">
        <f t="shared" ref="W835:W898" si="162">O835&amp;" "&amp;P835</f>
        <v>Staphylococcus aureus</v>
      </c>
      <c r="X835" s="174">
        <f t="shared" ref="X835:X898" si="163">IF(AND(V835=$B$1,N835&gt;=$B$20),1,0)</f>
        <v>0</v>
      </c>
      <c r="Y835" s="174">
        <f t="shared" ref="Y835:Y898" si="164">IF(AND(W835=$B$1,Q835&gt;=$B$20),1,0)</f>
        <v>0</v>
      </c>
      <c r="Z835" s="174">
        <f t="shared" ref="Z835:Z898" si="165">IF(AND(V835=$B$1,N835&gt;=$B$20,R835="A"),1,0)</f>
        <v>0</v>
      </c>
      <c r="AA835" s="174">
        <f t="shared" ref="AA835:AA898" si="166">IF(1-(X835+Y835)&gt;0,0,1)</f>
        <v>0</v>
      </c>
    </row>
    <row r="836" spans="4:27" ht="15" customHeight="1" x14ac:dyDescent="0.25">
      <c r="D836" s="176">
        <v>1</v>
      </c>
      <c r="E836" s="169">
        <f t="shared" si="156"/>
        <v>1</v>
      </c>
      <c r="F836" s="26" t="s">
        <v>1763</v>
      </c>
      <c r="G836" s="26" t="s">
        <v>527</v>
      </c>
      <c r="H836" s="26" t="s">
        <v>110</v>
      </c>
      <c r="I836" s="29">
        <v>41205</v>
      </c>
      <c r="J836" s="26" t="s">
        <v>512</v>
      </c>
      <c r="K836" s="26" t="s">
        <v>950</v>
      </c>
      <c r="L836" s="26" t="s">
        <v>512</v>
      </c>
      <c r="M836" s="26" t="s">
        <v>950</v>
      </c>
      <c r="N836" s="27">
        <v>2.4500000000000002</v>
      </c>
      <c r="O836" s="26" t="s">
        <v>512</v>
      </c>
      <c r="P836" s="26" t="s">
        <v>950</v>
      </c>
      <c r="Q836" s="27">
        <v>2.33</v>
      </c>
      <c r="R836" s="171" t="str">
        <f t="shared" si="157"/>
        <v>A</v>
      </c>
      <c r="S836" s="174">
        <f t="shared" si="158"/>
        <v>1</v>
      </c>
      <c r="T836" s="174">
        <f t="shared" si="159"/>
        <v>1</v>
      </c>
      <c r="U836" s="174">
        <f t="shared" si="160"/>
        <v>0</v>
      </c>
      <c r="V836" s="178" t="str">
        <f t="shared" si="161"/>
        <v>Staphylococcus aureus</v>
      </c>
      <c r="W836" s="178" t="str">
        <f t="shared" si="162"/>
        <v>Staphylococcus aureus</v>
      </c>
      <c r="X836" s="174">
        <f t="shared" si="163"/>
        <v>0</v>
      </c>
      <c r="Y836" s="174">
        <f t="shared" si="164"/>
        <v>0</v>
      </c>
      <c r="Z836" s="174">
        <f t="shared" si="165"/>
        <v>0</v>
      </c>
      <c r="AA836" s="174">
        <f t="shared" si="166"/>
        <v>0</v>
      </c>
    </row>
    <row r="837" spans="4:27" ht="15" customHeight="1" x14ac:dyDescent="0.25">
      <c r="D837" s="176">
        <v>1</v>
      </c>
      <c r="E837" s="169">
        <f t="shared" si="156"/>
        <v>1</v>
      </c>
      <c r="F837" s="26" t="s">
        <v>1764</v>
      </c>
      <c r="G837" s="26" t="s">
        <v>124</v>
      </c>
      <c r="H837" s="26" t="s">
        <v>114</v>
      </c>
      <c r="I837" s="29">
        <v>42738</v>
      </c>
      <c r="J837" s="26" t="s">
        <v>512</v>
      </c>
      <c r="K837" s="26" t="s">
        <v>1765</v>
      </c>
      <c r="L837" s="26" t="s">
        <v>512</v>
      </c>
      <c r="M837" s="26" t="s">
        <v>1765</v>
      </c>
      <c r="N837" s="27">
        <v>2.14</v>
      </c>
      <c r="O837" s="26" t="s">
        <v>512</v>
      </c>
      <c r="P837" s="26" t="s">
        <v>1765</v>
      </c>
      <c r="Q837" s="27">
        <v>1.85</v>
      </c>
      <c r="R837" s="171" t="str">
        <f t="shared" si="157"/>
        <v>A</v>
      </c>
      <c r="S837" s="174">
        <f t="shared" si="158"/>
        <v>1</v>
      </c>
      <c r="T837" s="174">
        <f t="shared" si="159"/>
        <v>1</v>
      </c>
      <c r="U837" s="174">
        <f t="shared" si="160"/>
        <v>0</v>
      </c>
      <c r="V837" s="178" t="str">
        <f t="shared" si="161"/>
        <v>Staphylococcus auricularis</v>
      </c>
      <c r="W837" s="178" t="str">
        <f t="shared" si="162"/>
        <v>Staphylococcus auricularis</v>
      </c>
      <c r="X837" s="174">
        <f t="shared" si="163"/>
        <v>0</v>
      </c>
      <c r="Y837" s="174">
        <f t="shared" si="164"/>
        <v>0</v>
      </c>
      <c r="Z837" s="174">
        <f t="shared" si="165"/>
        <v>0</v>
      </c>
      <c r="AA837" s="174">
        <f t="shared" si="166"/>
        <v>0</v>
      </c>
    </row>
    <row r="838" spans="4:27" ht="15" customHeight="1" x14ac:dyDescent="0.25">
      <c r="D838" s="176">
        <v>1</v>
      </c>
      <c r="E838" s="169">
        <f t="shared" si="156"/>
        <v>1</v>
      </c>
      <c r="F838" s="26" t="s">
        <v>1766</v>
      </c>
      <c r="G838" s="26" t="s">
        <v>1767</v>
      </c>
      <c r="H838" s="26" t="s">
        <v>114</v>
      </c>
      <c r="I838" s="29">
        <v>45176</v>
      </c>
      <c r="J838" s="26" t="s">
        <v>512</v>
      </c>
      <c r="K838" s="26" t="s">
        <v>1765</v>
      </c>
      <c r="L838" s="26" t="s">
        <v>512</v>
      </c>
      <c r="M838" s="26" t="s">
        <v>1765</v>
      </c>
      <c r="N838" s="27">
        <v>2.0499999999999998</v>
      </c>
      <c r="O838" s="26" t="s">
        <v>512</v>
      </c>
      <c r="P838" s="26" t="s">
        <v>1765</v>
      </c>
      <c r="Q838" s="27">
        <v>1.69</v>
      </c>
      <c r="R838" s="171" t="str">
        <f t="shared" si="157"/>
        <v>A</v>
      </c>
      <c r="S838" s="174">
        <f t="shared" si="158"/>
        <v>1</v>
      </c>
      <c r="T838" s="174">
        <f t="shared" si="159"/>
        <v>1</v>
      </c>
      <c r="U838" s="174">
        <f t="shared" si="160"/>
        <v>0</v>
      </c>
      <c r="V838" s="178" t="str">
        <f t="shared" si="161"/>
        <v>Staphylococcus auricularis</v>
      </c>
      <c r="W838" s="178" t="str">
        <f t="shared" si="162"/>
        <v>Staphylococcus auricularis</v>
      </c>
      <c r="X838" s="174">
        <f t="shared" si="163"/>
        <v>0</v>
      </c>
      <c r="Y838" s="174">
        <f t="shared" si="164"/>
        <v>0</v>
      </c>
      <c r="Z838" s="174">
        <f t="shared" si="165"/>
        <v>0</v>
      </c>
      <c r="AA838" s="174">
        <f t="shared" si="166"/>
        <v>0</v>
      </c>
    </row>
    <row r="839" spans="4:27" ht="15" customHeight="1" x14ac:dyDescent="0.25">
      <c r="D839" s="176">
        <v>0</v>
      </c>
      <c r="E839" s="169">
        <f t="shared" si="156"/>
        <v>0</v>
      </c>
      <c r="F839" s="26" t="s">
        <v>1768</v>
      </c>
      <c r="G839" s="26" t="s">
        <v>519</v>
      </c>
      <c r="H839" s="26" t="s">
        <v>1769</v>
      </c>
      <c r="I839" s="29">
        <v>44805</v>
      </c>
      <c r="J839" s="26" t="s">
        <v>512</v>
      </c>
      <c r="K839" s="26" t="s">
        <v>1770</v>
      </c>
      <c r="L839" s="26" t="s">
        <v>512</v>
      </c>
      <c r="M839" s="26" t="s">
        <v>1770</v>
      </c>
      <c r="N839" s="27">
        <v>2.29</v>
      </c>
      <c r="O839" s="26" t="s">
        <v>512</v>
      </c>
      <c r="P839" s="26" t="s">
        <v>1770</v>
      </c>
      <c r="Q839" s="27">
        <v>2.2200000000000002</v>
      </c>
      <c r="R839" s="171" t="str">
        <f t="shared" si="157"/>
        <v>A</v>
      </c>
      <c r="S839" s="174">
        <f t="shared" si="158"/>
        <v>1</v>
      </c>
      <c r="T839" s="174">
        <f t="shared" si="159"/>
        <v>1</v>
      </c>
      <c r="U839" s="174">
        <f t="shared" si="160"/>
        <v>0</v>
      </c>
      <c r="V839" s="178" t="str">
        <f t="shared" si="161"/>
        <v>Staphylococcus capitis</v>
      </c>
      <c r="W839" s="178" t="str">
        <f t="shared" si="162"/>
        <v>Staphylococcus capitis</v>
      </c>
      <c r="X839" s="174">
        <f t="shared" si="163"/>
        <v>0</v>
      </c>
      <c r="Y839" s="174">
        <f t="shared" si="164"/>
        <v>0</v>
      </c>
      <c r="Z839" s="174">
        <f t="shared" si="165"/>
        <v>0</v>
      </c>
      <c r="AA839" s="174">
        <f t="shared" si="166"/>
        <v>0</v>
      </c>
    </row>
    <row r="840" spans="4:27" ht="15" customHeight="1" x14ac:dyDescent="0.25">
      <c r="D840" s="176">
        <v>1</v>
      </c>
      <c r="E840" s="169">
        <f t="shared" si="156"/>
        <v>1</v>
      </c>
      <c r="F840" s="26" t="s">
        <v>1771</v>
      </c>
      <c r="G840" s="26" t="s">
        <v>519</v>
      </c>
      <c r="H840" s="26" t="s">
        <v>110</v>
      </c>
      <c r="I840" s="29">
        <v>41549</v>
      </c>
      <c r="J840" s="26" t="s">
        <v>512</v>
      </c>
      <c r="K840" s="26" t="s">
        <v>1770</v>
      </c>
      <c r="L840" s="26" t="s">
        <v>512</v>
      </c>
      <c r="M840" s="26" t="s">
        <v>1770</v>
      </c>
      <c r="N840" s="27">
        <v>2.25</v>
      </c>
      <c r="O840" s="26" t="s">
        <v>512</v>
      </c>
      <c r="P840" s="26" t="s">
        <v>1770</v>
      </c>
      <c r="Q840" s="27">
        <v>2.13</v>
      </c>
      <c r="R840" s="171" t="str">
        <f t="shared" si="157"/>
        <v>A</v>
      </c>
      <c r="S840" s="174">
        <f t="shared" si="158"/>
        <v>1</v>
      </c>
      <c r="T840" s="174">
        <f t="shared" si="159"/>
        <v>1</v>
      </c>
      <c r="U840" s="174">
        <f t="shared" si="160"/>
        <v>0</v>
      </c>
      <c r="V840" s="178" t="str">
        <f t="shared" si="161"/>
        <v>Staphylococcus capitis</v>
      </c>
      <c r="W840" s="178" t="str">
        <f t="shared" si="162"/>
        <v>Staphylococcus capitis</v>
      </c>
      <c r="X840" s="174">
        <f t="shared" si="163"/>
        <v>0</v>
      </c>
      <c r="Y840" s="174">
        <f t="shared" si="164"/>
        <v>0</v>
      </c>
      <c r="Z840" s="174">
        <f t="shared" si="165"/>
        <v>0</v>
      </c>
      <c r="AA840" s="174">
        <f t="shared" si="166"/>
        <v>0</v>
      </c>
    </row>
    <row r="841" spans="4:27" ht="15" customHeight="1" x14ac:dyDescent="0.25">
      <c r="D841" s="176">
        <v>1</v>
      </c>
      <c r="E841" s="169">
        <f t="shared" si="156"/>
        <v>1</v>
      </c>
      <c r="F841" s="26" t="s">
        <v>1772</v>
      </c>
      <c r="G841" s="26" t="s">
        <v>1773</v>
      </c>
      <c r="H841" s="26" t="s">
        <v>110</v>
      </c>
      <c r="I841" s="29">
        <v>41549</v>
      </c>
      <c r="J841" s="26" t="s">
        <v>512</v>
      </c>
      <c r="K841" s="26" t="s">
        <v>1770</v>
      </c>
      <c r="L841" s="26" t="s">
        <v>512</v>
      </c>
      <c r="M841" s="26" t="s">
        <v>1770</v>
      </c>
      <c r="N841" s="27">
        <v>2.2000000000000002</v>
      </c>
      <c r="O841" s="26" t="s">
        <v>512</v>
      </c>
      <c r="P841" s="26" t="s">
        <v>1770</v>
      </c>
      <c r="Q841" s="27">
        <v>2.19</v>
      </c>
      <c r="R841" s="171" t="str">
        <f t="shared" si="157"/>
        <v>A</v>
      </c>
      <c r="S841" s="174">
        <f t="shared" si="158"/>
        <v>1</v>
      </c>
      <c r="T841" s="174">
        <f t="shared" si="159"/>
        <v>1</v>
      </c>
      <c r="U841" s="174">
        <f t="shared" si="160"/>
        <v>0</v>
      </c>
      <c r="V841" s="178" t="str">
        <f t="shared" si="161"/>
        <v>Staphylococcus capitis</v>
      </c>
      <c r="W841" s="178" t="str">
        <f t="shared" si="162"/>
        <v>Staphylococcus capitis</v>
      </c>
      <c r="X841" s="174">
        <f t="shared" si="163"/>
        <v>0</v>
      </c>
      <c r="Y841" s="174">
        <f t="shared" si="164"/>
        <v>0</v>
      </c>
      <c r="Z841" s="174">
        <f t="shared" si="165"/>
        <v>0</v>
      </c>
      <c r="AA841" s="174">
        <f t="shared" si="166"/>
        <v>0</v>
      </c>
    </row>
    <row r="842" spans="4:27" ht="15" customHeight="1" x14ac:dyDescent="0.25">
      <c r="D842" s="176">
        <v>0</v>
      </c>
      <c r="E842" s="169">
        <f t="shared" si="156"/>
        <v>0</v>
      </c>
      <c r="F842" s="26" t="s">
        <v>1774</v>
      </c>
      <c r="G842" s="26" t="s">
        <v>519</v>
      </c>
      <c r="H842" s="26" t="s">
        <v>114</v>
      </c>
      <c r="I842" s="29">
        <v>45097</v>
      </c>
      <c r="J842" s="26" t="s">
        <v>512</v>
      </c>
      <c r="K842" s="26" t="s">
        <v>209</v>
      </c>
      <c r="L842" s="26" t="s">
        <v>512</v>
      </c>
      <c r="M842" s="26" t="s">
        <v>209</v>
      </c>
      <c r="N842" s="27">
        <v>2.14</v>
      </c>
      <c r="O842" s="26" t="s">
        <v>512</v>
      </c>
      <c r="P842" s="26" t="s">
        <v>209</v>
      </c>
      <c r="Q842" s="27">
        <v>2.13</v>
      </c>
      <c r="R842" s="171" t="str">
        <f t="shared" si="157"/>
        <v>A</v>
      </c>
      <c r="S842" s="174">
        <f t="shared" si="158"/>
        <v>1</v>
      </c>
      <c r="T842" s="174">
        <f t="shared" si="159"/>
        <v>1</v>
      </c>
      <c r="U842" s="174">
        <f t="shared" si="160"/>
        <v>0</v>
      </c>
      <c r="V842" s="178" t="str">
        <f t="shared" si="161"/>
        <v>Staphylococcus caprae</v>
      </c>
      <c r="W842" s="178" t="str">
        <f t="shared" si="162"/>
        <v>Staphylococcus caprae</v>
      </c>
      <c r="X842" s="174">
        <f t="shared" si="163"/>
        <v>0</v>
      </c>
      <c r="Y842" s="174">
        <f t="shared" si="164"/>
        <v>0</v>
      </c>
      <c r="Z842" s="174">
        <f t="shared" si="165"/>
        <v>0</v>
      </c>
      <c r="AA842" s="174">
        <f t="shared" si="166"/>
        <v>0</v>
      </c>
    </row>
    <row r="843" spans="4:27" ht="15" customHeight="1" x14ac:dyDescent="0.25">
      <c r="D843" s="176">
        <v>1</v>
      </c>
      <c r="E843" s="169">
        <f t="shared" si="156"/>
        <v>1</v>
      </c>
      <c r="F843" s="26" t="s">
        <v>1775</v>
      </c>
      <c r="G843" s="26" t="s">
        <v>1776</v>
      </c>
      <c r="H843" s="26" t="s">
        <v>112</v>
      </c>
      <c r="I843" s="29">
        <v>44606</v>
      </c>
      <c r="J843" s="26" t="s">
        <v>512</v>
      </c>
      <c r="K843" s="26" t="s">
        <v>209</v>
      </c>
      <c r="L843" s="26" t="s">
        <v>512</v>
      </c>
      <c r="M843" s="26" t="s">
        <v>209</v>
      </c>
      <c r="N843" s="27">
        <v>2.1800000000000002</v>
      </c>
      <c r="O843" s="26" t="s">
        <v>512</v>
      </c>
      <c r="P843" s="26" t="s">
        <v>209</v>
      </c>
      <c r="Q843" s="27">
        <v>2.17</v>
      </c>
      <c r="R843" s="171" t="str">
        <f t="shared" si="157"/>
        <v>A</v>
      </c>
      <c r="S843" s="174">
        <f t="shared" si="158"/>
        <v>1</v>
      </c>
      <c r="T843" s="174">
        <f t="shared" si="159"/>
        <v>1</v>
      </c>
      <c r="U843" s="174">
        <f t="shared" si="160"/>
        <v>0</v>
      </c>
      <c r="V843" s="178" t="str">
        <f t="shared" si="161"/>
        <v>Staphylococcus caprae</v>
      </c>
      <c r="W843" s="178" t="str">
        <f t="shared" si="162"/>
        <v>Staphylococcus caprae</v>
      </c>
      <c r="X843" s="174">
        <f t="shared" si="163"/>
        <v>0</v>
      </c>
      <c r="Y843" s="174">
        <f t="shared" si="164"/>
        <v>0</v>
      </c>
      <c r="Z843" s="174">
        <f t="shared" si="165"/>
        <v>0</v>
      </c>
      <c r="AA843" s="174">
        <f t="shared" si="166"/>
        <v>0</v>
      </c>
    </row>
    <row r="844" spans="4:27" ht="15" customHeight="1" x14ac:dyDescent="0.25">
      <c r="D844" s="176">
        <v>1</v>
      </c>
      <c r="E844" s="169">
        <f t="shared" si="156"/>
        <v>1</v>
      </c>
      <c r="F844" s="26" t="s">
        <v>1777</v>
      </c>
      <c r="G844" s="26" t="s">
        <v>519</v>
      </c>
      <c r="H844" s="26" t="s">
        <v>110</v>
      </c>
      <c r="I844" s="29">
        <v>41551</v>
      </c>
      <c r="J844" s="26" t="s">
        <v>512</v>
      </c>
      <c r="K844" s="26" t="s">
        <v>209</v>
      </c>
      <c r="L844" s="26" t="s">
        <v>512</v>
      </c>
      <c r="M844" s="26" t="s">
        <v>209</v>
      </c>
      <c r="N844" s="27">
        <v>2.16</v>
      </c>
      <c r="O844" s="26" t="s">
        <v>512</v>
      </c>
      <c r="P844" s="26" t="s">
        <v>209</v>
      </c>
      <c r="Q844" s="27">
        <v>2.06</v>
      </c>
      <c r="R844" s="171" t="str">
        <f t="shared" si="157"/>
        <v>A</v>
      </c>
      <c r="S844" s="174">
        <f t="shared" si="158"/>
        <v>1</v>
      </c>
      <c r="T844" s="174">
        <f t="shared" si="159"/>
        <v>1</v>
      </c>
      <c r="U844" s="174">
        <f t="shared" si="160"/>
        <v>0</v>
      </c>
      <c r="V844" s="178" t="str">
        <f t="shared" si="161"/>
        <v>Staphylococcus caprae</v>
      </c>
      <c r="W844" s="178" t="str">
        <f t="shared" si="162"/>
        <v>Staphylococcus caprae</v>
      </c>
      <c r="X844" s="174">
        <f t="shared" si="163"/>
        <v>0</v>
      </c>
      <c r="Y844" s="174">
        <f t="shared" si="164"/>
        <v>0</v>
      </c>
      <c r="Z844" s="174">
        <f t="shared" si="165"/>
        <v>0</v>
      </c>
      <c r="AA844" s="174">
        <f t="shared" si="166"/>
        <v>0</v>
      </c>
    </row>
    <row r="845" spans="4:27" ht="15" customHeight="1" x14ac:dyDescent="0.25">
      <c r="D845" s="176">
        <v>1</v>
      </c>
      <c r="E845" s="169">
        <f t="shared" si="156"/>
        <v>1</v>
      </c>
      <c r="F845" s="26" t="s">
        <v>1778</v>
      </c>
      <c r="G845" s="26" t="s">
        <v>1773</v>
      </c>
      <c r="H845" s="26" t="s">
        <v>110</v>
      </c>
      <c r="I845" s="29">
        <v>41551</v>
      </c>
      <c r="J845" s="26" t="s">
        <v>512</v>
      </c>
      <c r="K845" s="26" t="s">
        <v>209</v>
      </c>
      <c r="L845" s="26" t="s">
        <v>512</v>
      </c>
      <c r="M845" s="26" t="s">
        <v>209</v>
      </c>
      <c r="N845" s="27">
        <v>2.06</v>
      </c>
      <c r="O845" s="26" t="s">
        <v>512</v>
      </c>
      <c r="P845" s="26" t="s">
        <v>209</v>
      </c>
      <c r="Q845" s="27">
        <v>2.0299999999999998</v>
      </c>
      <c r="R845" s="171" t="str">
        <f t="shared" si="157"/>
        <v>A</v>
      </c>
      <c r="S845" s="174">
        <f t="shared" si="158"/>
        <v>1</v>
      </c>
      <c r="T845" s="174">
        <f t="shared" si="159"/>
        <v>1</v>
      </c>
      <c r="U845" s="174">
        <f t="shared" si="160"/>
        <v>0</v>
      </c>
      <c r="V845" s="178" t="str">
        <f t="shared" si="161"/>
        <v>Staphylococcus caprae</v>
      </c>
      <c r="W845" s="178" t="str">
        <f t="shared" si="162"/>
        <v>Staphylococcus caprae</v>
      </c>
      <c r="X845" s="174">
        <f t="shared" si="163"/>
        <v>0</v>
      </c>
      <c r="Y845" s="174">
        <f t="shared" si="164"/>
        <v>0</v>
      </c>
      <c r="Z845" s="174">
        <f t="shared" si="165"/>
        <v>0</v>
      </c>
      <c r="AA845" s="174">
        <f t="shared" si="166"/>
        <v>0</v>
      </c>
    </row>
    <row r="846" spans="4:27" ht="15" customHeight="1" x14ac:dyDescent="0.25">
      <c r="D846" s="176">
        <v>1</v>
      </c>
      <c r="E846" s="169">
        <f t="shared" si="156"/>
        <v>1</v>
      </c>
      <c r="F846" s="26" t="s">
        <v>1779</v>
      </c>
      <c r="G846" s="26" t="s">
        <v>532</v>
      </c>
      <c r="H846" s="26" t="s">
        <v>112</v>
      </c>
      <c r="I846" s="29">
        <v>42339</v>
      </c>
      <c r="J846" s="26" t="s">
        <v>512</v>
      </c>
      <c r="K846" s="26" t="s">
        <v>1133</v>
      </c>
      <c r="L846" s="26" t="s">
        <v>512</v>
      </c>
      <c r="M846" s="26" t="s">
        <v>1133</v>
      </c>
      <c r="N846" s="27">
        <v>2.1800000000000002</v>
      </c>
      <c r="O846" s="26" t="s">
        <v>512</v>
      </c>
      <c r="P846" s="26" t="s">
        <v>1133</v>
      </c>
      <c r="Q846" s="27">
        <v>1.55</v>
      </c>
      <c r="R846" s="171" t="str">
        <f t="shared" si="157"/>
        <v>A</v>
      </c>
      <c r="S846" s="174">
        <f t="shared" si="158"/>
        <v>1</v>
      </c>
      <c r="T846" s="174">
        <f t="shared" si="159"/>
        <v>1</v>
      </c>
      <c r="U846" s="174">
        <f t="shared" si="160"/>
        <v>0</v>
      </c>
      <c r="V846" s="178" t="str">
        <f t="shared" si="161"/>
        <v>Staphylococcus carnosus</v>
      </c>
      <c r="W846" s="178" t="str">
        <f t="shared" si="162"/>
        <v>Staphylococcus carnosus</v>
      </c>
      <c r="X846" s="174">
        <f t="shared" si="163"/>
        <v>0</v>
      </c>
      <c r="Y846" s="174">
        <f t="shared" si="164"/>
        <v>0</v>
      </c>
      <c r="Z846" s="174">
        <f t="shared" si="165"/>
        <v>0</v>
      </c>
      <c r="AA846" s="174">
        <f t="shared" si="166"/>
        <v>0</v>
      </c>
    </row>
    <row r="847" spans="4:27" ht="15" customHeight="1" x14ac:dyDescent="0.25">
      <c r="D847" s="176">
        <v>1</v>
      </c>
      <c r="E847" s="169">
        <f t="shared" si="156"/>
        <v>1</v>
      </c>
      <c r="F847" s="26" t="s">
        <v>1780</v>
      </c>
      <c r="G847" s="26" t="s">
        <v>527</v>
      </c>
      <c r="H847" s="26" t="s">
        <v>110</v>
      </c>
      <c r="I847" s="29">
        <v>41227</v>
      </c>
      <c r="J847" s="26" t="s">
        <v>512</v>
      </c>
      <c r="K847" s="26" t="s">
        <v>1133</v>
      </c>
      <c r="L847" s="26" t="s">
        <v>512</v>
      </c>
      <c r="M847" s="26" t="s">
        <v>1133</v>
      </c>
      <c r="N847" s="27">
        <v>2.2400000000000002</v>
      </c>
      <c r="O847" s="26" t="s">
        <v>512</v>
      </c>
      <c r="P847" s="26" t="s">
        <v>1133</v>
      </c>
      <c r="Q847" s="27">
        <v>1.46</v>
      </c>
      <c r="R847" s="171" t="str">
        <f t="shared" si="157"/>
        <v>A</v>
      </c>
      <c r="S847" s="174">
        <f t="shared" si="158"/>
        <v>1</v>
      </c>
      <c r="T847" s="174">
        <f t="shared" si="159"/>
        <v>1</v>
      </c>
      <c r="U847" s="174">
        <f t="shared" si="160"/>
        <v>0</v>
      </c>
      <c r="V847" s="178" t="str">
        <f t="shared" si="161"/>
        <v>Staphylococcus carnosus</v>
      </c>
      <c r="W847" s="178" t="str">
        <f t="shared" si="162"/>
        <v>Staphylococcus carnosus</v>
      </c>
      <c r="X847" s="174">
        <f t="shared" si="163"/>
        <v>0</v>
      </c>
      <c r="Y847" s="174">
        <f t="shared" si="164"/>
        <v>0</v>
      </c>
      <c r="Z847" s="174">
        <f t="shared" si="165"/>
        <v>0</v>
      </c>
      <c r="AA847" s="174">
        <f t="shared" si="166"/>
        <v>0</v>
      </c>
    </row>
    <row r="848" spans="4:27" ht="15" customHeight="1" x14ac:dyDescent="0.25">
      <c r="D848" s="176">
        <v>1</v>
      </c>
      <c r="E848" s="169">
        <f t="shared" si="156"/>
        <v>1</v>
      </c>
      <c r="F848" s="26" t="s">
        <v>1781</v>
      </c>
      <c r="G848" s="26" t="s">
        <v>519</v>
      </c>
      <c r="H848" s="26" t="s">
        <v>110</v>
      </c>
      <c r="I848" s="29">
        <v>41551</v>
      </c>
      <c r="J848" s="26" t="s">
        <v>512</v>
      </c>
      <c r="K848" s="26" t="s">
        <v>1258</v>
      </c>
      <c r="L848" s="26" t="s">
        <v>512</v>
      </c>
      <c r="M848" s="26" t="s">
        <v>1258</v>
      </c>
      <c r="N848" s="27">
        <v>2.36</v>
      </c>
      <c r="O848" s="26" t="s">
        <v>512</v>
      </c>
      <c r="P848" s="26" t="s">
        <v>1782</v>
      </c>
      <c r="Q848" s="27">
        <v>1.36</v>
      </c>
      <c r="R848" s="171" t="str">
        <f t="shared" si="157"/>
        <v>A</v>
      </c>
      <c r="S848" s="174">
        <f t="shared" si="158"/>
        <v>1</v>
      </c>
      <c r="T848" s="174">
        <f t="shared" si="159"/>
        <v>1</v>
      </c>
      <c r="U848" s="174">
        <f t="shared" si="160"/>
        <v>0</v>
      </c>
      <c r="V848" s="178" t="str">
        <f t="shared" si="161"/>
        <v>Staphylococcus cohnii</v>
      </c>
      <c r="W848" s="178" t="str">
        <f t="shared" si="162"/>
        <v>Staphylococcus xylosus</v>
      </c>
      <c r="X848" s="174">
        <f t="shared" si="163"/>
        <v>0</v>
      </c>
      <c r="Y848" s="174">
        <f t="shared" si="164"/>
        <v>0</v>
      </c>
      <c r="Z848" s="174">
        <f t="shared" si="165"/>
        <v>0</v>
      </c>
      <c r="AA848" s="174">
        <f t="shared" si="166"/>
        <v>0</v>
      </c>
    </row>
    <row r="849" spans="4:27" ht="15" customHeight="1" x14ac:dyDescent="0.25">
      <c r="D849" s="176">
        <v>1</v>
      </c>
      <c r="E849" s="169">
        <f t="shared" si="156"/>
        <v>1</v>
      </c>
      <c r="F849" s="26" t="s">
        <v>1783</v>
      </c>
      <c r="G849" s="26" t="s">
        <v>124</v>
      </c>
      <c r="H849" s="26" t="s">
        <v>114</v>
      </c>
      <c r="I849" s="29">
        <v>44301</v>
      </c>
      <c r="J849" s="26" t="s">
        <v>512</v>
      </c>
      <c r="K849" s="26" t="s">
        <v>1258</v>
      </c>
      <c r="L849" s="26" t="s">
        <v>512</v>
      </c>
      <c r="M849" s="26" t="s">
        <v>1258</v>
      </c>
      <c r="N849" s="27">
        <v>2.72</v>
      </c>
      <c r="O849" s="26" t="s">
        <v>512</v>
      </c>
      <c r="P849" s="26" t="s">
        <v>1258</v>
      </c>
      <c r="Q849" s="27">
        <v>2.25</v>
      </c>
      <c r="R849" s="171" t="str">
        <f t="shared" si="157"/>
        <v>A</v>
      </c>
      <c r="S849" s="174">
        <f t="shared" si="158"/>
        <v>1</v>
      </c>
      <c r="T849" s="174">
        <f t="shared" si="159"/>
        <v>1</v>
      </c>
      <c r="U849" s="174">
        <f t="shared" si="160"/>
        <v>0</v>
      </c>
      <c r="V849" s="178" t="str">
        <f t="shared" si="161"/>
        <v>Staphylococcus cohnii</v>
      </c>
      <c r="W849" s="178" t="str">
        <f t="shared" si="162"/>
        <v>Staphylococcus cohnii</v>
      </c>
      <c r="X849" s="174">
        <f t="shared" si="163"/>
        <v>0</v>
      </c>
      <c r="Y849" s="174">
        <f t="shared" si="164"/>
        <v>0</v>
      </c>
      <c r="Z849" s="174">
        <f t="shared" si="165"/>
        <v>0</v>
      </c>
      <c r="AA849" s="174">
        <f t="shared" si="166"/>
        <v>0</v>
      </c>
    </row>
    <row r="850" spans="4:27" ht="15" customHeight="1" x14ac:dyDescent="0.25">
      <c r="D850" s="176">
        <v>1</v>
      </c>
      <c r="E850" s="169">
        <f t="shared" si="156"/>
        <v>1</v>
      </c>
      <c r="F850" s="26" t="s">
        <v>1784</v>
      </c>
      <c r="G850" s="26" t="s">
        <v>527</v>
      </c>
      <c r="H850" s="26" t="s">
        <v>110</v>
      </c>
      <c r="I850" s="29">
        <v>42613</v>
      </c>
      <c r="J850" s="26" t="s">
        <v>512</v>
      </c>
      <c r="K850" s="26" t="s">
        <v>1258</v>
      </c>
      <c r="L850" s="26" t="s">
        <v>512</v>
      </c>
      <c r="M850" s="26" t="s">
        <v>1258</v>
      </c>
      <c r="N850" s="27">
        <v>2.02</v>
      </c>
      <c r="O850" s="26" t="s">
        <v>512</v>
      </c>
      <c r="P850" s="26" t="s">
        <v>1258</v>
      </c>
      <c r="Q850" s="27">
        <v>1.73</v>
      </c>
      <c r="R850" s="171" t="str">
        <f t="shared" si="157"/>
        <v>A</v>
      </c>
      <c r="S850" s="174">
        <f t="shared" si="158"/>
        <v>1</v>
      </c>
      <c r="T850" s="174">
        <f t="shared" si="159"/>
        <v>1</v>
      </c>
      <c r="U850" s="174">
        <f t="shared" si="160"/>
        <v>0</v>
      </c>
      <c r="V850" s="178" t="str">
        <f t="shared" si="161"/>
        <v>Staphylococcus cohnii</v>
      </c>
      <c r="W850" s="178" t="str">
        <f t="shared" si="162"/>
        <v>Staphylococcus cohnii</v>
      </c>
      <c r="X850" s="174">
        <f t="shared" si="163"/>
        <v>0</v>
      </c>
      <c r="Y850" s="174">
        <f t="shared" si="164"/>
        <v>0</v>
      </c>
      <c r="Z850" s="174">
        <f t="shared" si="165"/>
        <v>0</v>
      </c>
      <c r="AA850" s="174">
        <f t="shared" si="166"/>
        <v>0</v>
      </c>
    </row>
    <row r="851" spans="4:27" ht="15" customHeight="1" x14ac:dyDescent="0.25">
      <c r="D851" s="176">
        <v>1</v>
      </c>
      <c r="E851" s="169">
        <f t="shared" si="156"/>
        <v>1</v>
      </c>
      <c r="F851" s="26" t="s">
        <v>1785</v>
      </c>
      <c r="G851" s="26" t="s">
        <v>532</v>
      </c>
      <c r="H851" s="26" t="s">
        <v>110</v>
      </c>
      <c r="I851" s="29">
        <v>41353</v>
      </c>
      <c r="J851" s="26" t="s">
        <v>512</v>
      </c>
      <c r="K851" s="26" t="s">
        <v>1258</v>
      </c>
      <c r="L851" s="26" t="s">
        <v>512</v>
      </c>
      <c r="M851" s="26" t="s">
        <v>1258</v>
      </c>
      <c r="N851" s="27">
        <v>2.5499999999999998</v>
      </c>
      <c r="O851" s="26" t="s">
        <v>512</v>
      </c>
      <c r="P851" s="26" t="s">
        <v>1786</v>
      </c>
      <c r="Q851" s="27">
        <v>1.87</v>
      </c>
      <c r="R851" s="171" t="str">
        <f t="shared" si="157"/>
        <v>A</v>
      </c>
      <c r="S851" s="174">
        <f t="shared" si="158"/>
        <v>1</v>
      </c>
      <c r="T851" s="174">
        <f t="shared" si="159"/>
        <v>1</v>
      </c>
      <c r="U851" s="174">
        <f t="shared" si="160"/>
        <v>0</v>
      </c>
      <c r="V851" s="178" t="str">
        <f t="shared" si="161"/>
        <v>Staphylococcus cohnii</v>
      </c>
      <c r="W851" s="178" t="str">
        <f t="shared" si="162"/>
        <v>Staphylococcus ureilyticus</v>
      </c>
      <c r="X851" s="174">
        <f t="shared" si="163"/>
        <v>0</v>
      </c>
      <c r="Y851" s="174">
        <f t="shared" si="164"/>
        <v>0</v>
      </c>
      <c r="Z851" s="174">
        <f t="shared" si="165"/>
        <v>0</v>
      </c>
      <c r="AA851" s="174">
        <f t="shared" si="166"/>
        <v>0</v>
      </c>
    </row>
    <row r="852" spans="4:27" ht="15" customHeight="1" x14ac:dyDescent="0.25">
      <c r="D852" s="176">
        <v>1</v>
      </c>
      <c r="E852" s="169">
        <f t="shared" si="156"/>
        <v>0</v>
      </c>
      <c r="F852" s="26" t="s">
        <v>1787</v>
      </c>
      <c r="G852" s="26" t="s">
        <v>1788</v>
      </c>
      <c r="H852" s="26" t="s">
        <v>110</v>
      </c>
      <c r="I852" s="29" t="s">
        <v>1789</v>
      </c>
      <c r="J852" s="26" t="s">
        <v>512</v>
      </c>
      <c r="K852" s="26" t="s">
        <v>1258</v>
      </c>
      <c r="L852" s="26" t="s">
        <v>512</v>
      </c>
      <c r="M852" s="26" t="s">
        <v>1258</v>
      </c>
      <c r="N852" s="27">
        <v>2.62</v>
      </c>
      <c r="O852" s="26" t="s">
        <v>512</v>
      </c>
      <c r="P852" s="26" t="s">
        <v>1786</v>
      </c>
      <c r="Q852" s="27">
        <v>2.17</v>
      </c>
      <c r="R852" s="171" t="str">
        <f t="shared" si="157"/>
        <v>B</v>
      </c>
      <c r="S852" s="174">
        <f t="shared" si="158"/>
        <v>0</v>
      </c>
      <c r="T852" s="174">
        <f t="shared" si="159"/>
        <v>0</v>
      </c>
      <c r="U852" s="174">
        <f t="shared" si="160"/>
        <v>1</v>
      </c>
      <c r="V852" s="178" t="str">
        <f t="shared" si="161"/>
        <v>Staphylococcus cohnii</v>
      </c>
      <c r="W852" s="178" t="str">
        <f t="shared" si="162"/>
        <v>Staphylococcus ureilyticus</v>
      </c>
      <c r="X852" s="174">
        <f t="shared" si="163"/>
        <v>0</v>
      </c>
      <c r="Y852" s="174">
        <f t="shared" si="164"/>
        <v>0</v>
      </c>
      <c r="Z852" s="174">
        <f t="shared" si="165"/>
        <v>0</v>
      </c>
      <c r="AA852" s="174">
        <f t="shared" si="166"/>
        <v>0</v>
      </c>
    </row>
    <row r="853" spans="4:27" ht="15" customHeight="1" x14ac:dyDescent="0.25">
      <c r="D853" s="176">
        <v>1</v>
      </c>
      <c r="E853" s="169">
        <f t="shared" si="156"/>
        <v>1</v>
      </c>
      <c r="F853" s="26" t="s">
        <v>1790</v>
      </c>
      <c r="G853" s="26" t="s">
        <v>1773</v>
      </c>
      <c r="H853" s="26" t="s">
        <v>110</v>
      </c>
      <c r="I853" s="29">
        <v>41571</v>
      </c>
      <c r="J853" s="26" t="s">
        <v>512</v>
      </c>
      <c r="K853" s="26" t="s">
        <v>1258</v>
      </c>
      <c r="L853" s="26" t="s">
        <v>512</v>
      </c>
      <c r="M853" s="26" t="s">
        <v>1258</v>
      </c>
      <c r="N853" s="27">
        <v>2.37</v>
      </c>
      <c r="O853" s="26" t="s">
        <v>1791</v>
      </c>
      <c r="P853" s="26" t="s">
        <v>1792</v>
      </c>
      <c r="Q853" s="27">
        <v>1.34</v>
      </c>
      <c r="R853" s="171" t="str">
        <f t="shared" si="157"/>
        <v>A</v>
      </c>
      <c r="S853" s="174">
        <f t="shared" si="158"/>
        <v>1</v>
      </c>
      <c r="T853" s="174">
        <f t="shared" si="159"/>
        <v>1</v>
      </c>
      <c r="U853" s="174">
        <f t="shared" si="160"/>
        <v>0</v>
      </c>
      <c r="V853" s="178" t="str">
        <f t="shared" si="161"/>
        <v>Staphylococcus cohnii</v>
      </c>
      <c r="W853" s="178" t="str">
        <f t="shared" si="162"/>
        <v>Paeniglutamicibacter gangotriensis</v>
      </c>
      <c r="X853" s="174">
        <f t="shared" si="163"/>
        <v>0</v>
      </c>
      <c r="Y853" s="174">
        <f t="shared" si="164"/>
        <v>0</v>
      </c>
      <c r="Z853" s="174">
        <f t="shared" si="165"/>
        <v>0</v>
      </c>
      <c r="AA853" s="174">
        <f t="shared" si="166"/>
        <v>0</v>
      </c>
    </row>
    <row r="854" spans="4:27" ht="15" customHeight="1" x14ac:dyDescent="0.25">
      <c r="D854" s="176">
        <v>0</v>
      </c>
      <c r="E854" s="169">
        <f t="shared" si="156"/>
        <v>0</v>
      </c>
      <c r="F854" s="26" t="s">
        <v>1793</v>
      </c>
      <c r="G854" s="26" t="s">
        <v>118</v>
      </c>
      <c r="H854" s="26" t="s">
        <v>757</v>
      </c>
      <c r="I854" s="29">
        <v>41003</v>
      </c>
      <c r="J854" s="26" t="s">
        <v>512</v>
      </c>
      <c r="K854" s="26" t="s">
        <v>1794</v>
      </c>
      <c r="L854" s="26" t="s">
        <v>512</v>
      </c>
      <c r="M854" s="26" t="s">
        <v>1794</v>
      </c>
      <c r="N854" s="27">
        <v>2.3199999999999998</v>
      </c>
      <c r="O854" s="26" t="s">
        <v>512</v>
      </c>
      <c r="P854" s="26" t="s">
        <v>1794</v>
      </c>
      <c r="Q854" s="27">
        <v>2.0099999999999998</v>
      </c>
      <c r="R854" s="171" t="str">
        <f t="shared" si="157"/>
        <v>A</v>
      </c>
      <c r="S854" s="174">
        <f t="shared" si="158"/>
        <v>1</v>
      </c>
      <c r="T854" s="174">
        <f t="shared" si="159"/>
        <v>1</v>
      </c>
      <c r="U854" s="174">
        <f t="shared" si="160"/>
        <v>0</v>
      </c>
      <c r="V854" s="178" t="str">
        <f t="shared" si="161"/>
        <v>Staphylococcus delphini</v>
      </c>
      <c r="W854" s="178" t="str">
        <f t="shared" si="162"/>
        <v>Staphylococcus delphini</v>
      </c>
      <c r="X854" s="174">
        <f t="shared" si="163"/>
        <v>0</v>
      </c>
      <c r="Y854" s="174">
        <f t="shared" si="164"/>
        <v>0</v>
      </c>
      <c r="Z854" s="174">
        <f t="shared" si="165"/>
        <v>0</v>
      </c>
      <c r="AA854" s="174">
        <f t="shared" si="166"/>
        <v>0</v>
      </c>
    </row>
    <row r="855" spans="4:27" ht="15" customHeight="1" x14ac:dyDescent="0.25">
      <c r="D855" s="176">
        <v>1</v>
      </c>
      <c r="E855" s="169">
        <f t="shared" si="156"/>
        <v>1</v>
      </c>
      <c r="F855" s="26" t="s">
        <v>1795</v>
      </c>
      <c r="G855" s="26" t="s">
        <v>133</v>
      </c>
      <c r="H855" s="26" t="s">
        <v>112</v>
      </c>
      <c r="I855" s="29">
        <v>42104</v>
      </c>
      <c r="J855" s="26" t="s">
        <v>512</v>
      </c>
      <c r="K855" s="26" t="s">
        <v>1794</v>
      </c>
      <c r="L855" s="26" t="s">
        <v>512</v>
      </c>
      <c r="M855" s="26" t="s">
        <v>1794</v>
      </c>
      <c r="N855" s="27">
        <v>2.5299999999999998</v>
      </c>
      <c r="O855" s="26" t="s">
        <v>512</v>
      </c>
      <c r="P855" s="26" t="s">
        <v>1794</v>
      </c>
      <c r="Q855" s="27">
        <v>1.9</v>
      </c>
      <c r="R855" s="171" t="str">
        <f t="shared" si="157"/>
        <v>A</v>
      </c>
      <c r="S855" s="174">
        <f t="shared" si="158"/>
        <v>1</v>
      </c>
      <c r="T855" s="174">
        <f t="shared" si="159"/>
        <v>1</v>
      </c>
      <c r="U855" s="174">
        <f t="shared" si="160"/>
        <v>0</v>
      </c>
      <c r="V855" s="178" t="str">
        <f t="shared" si="161"/>
        <v>Staphylococcus delphini</v>
      </c>
      <c r="W855" s="178" t="str">
        <f t="shared" si="162"/>
        <v>Staphylococcus delphini</v>
      </c>
      <c r="X855" s="174">
        <f t="shared" si="163"/>
        <v>0</v>
      </c>
      <c r="Y855" s="174">
        <f t="shared" si="164"/>
        <v>0</v>
      </c>
      <c r="Z855" s="174">
        <f t="shared" si="165"/>
        <v>0</v>
      </c>
      <c r="AA855" s="174">
        <f t="shared" si="166"/>
        <v>0</v>
      </c>
    </row>
    <row r="856" spans="4:27" ht="15" customHeight="1" x14ac:dyDescent="0.25">
      <c r="D856" s="176">
        <v>0</v>
      </c>
      <c r="E856" s="169">
        <f t="shared" si="156"/>
        <v>0</v>
      </c>
      <c r="F856" s="26" t="s">
        <v>1796</v>
      </c>
      <c r="G856" s="26" t="s">
        <v>118</v>
      </c>
      <c r="H856" s="26" t="s">
        <v>757</v>
      </c>
      <c r="I856" s="29">
        <v>40759</v>
      </c>
      <c r="J856" s="26" t="s">
        <v>512</v>
      </c>
      <c r="K856" s="26" t="s">
        <v>1132</v>
      </c>
      <c r="L856" s="26" t="s">
        <v>512</v>
      </c>
      <c r="M856" s="26" t="s">
        <v>1132</v>
      </c>
      <c r="N856" s="27">
        <v>2.4500000000000002</v>
      </c>
      <c r="O856" s="26" t="s">
        <v>512</v>
      </c>
      <c r="P856" s="26" t="s">
        <v>1132</v>
      </c>
      <c r="Q856" s="27">
        <v>2.34</v>
      </c>
      <c r="R856" s="171" t="str">
        <f t="shared" si="157"/>
        <v>A</v>
      </c>
      <c r="S856" s="174">
        <f t="shared" si="158"/>
        <v>1</v>
      </c>
      <c r="T856" s="174">
        <f t="shared" si="159"/>
        <v>1</v>
      </c>
      <c r="U856" s="174">
        <f t="shared" si="160"/>
        <v>0</v>
      </c>
      <c r="V856" s="178" t="str">
        <f t="shared" si="161"/>
        <v>Staphylococcus epidermidis</v>
      </c>
      <c r="W856" s="178" t="str">
        <f t="shared" si="162"/>
        <v>Staphylococcus epidermidis</v>
      </c>
      <c r="X856" s="174">
        <f t="shared" si="163"/>
        <v>0</v>
      </c>
      <c r="Y856" s="174">
        <f t="shared" si="164"/>
        <v>0</v>
      </c>
      <c r="Z856" s="174">
        <f t="shared" si="165"/>
        <v>0</v>
      </c>
      <c r="AA856" s="174">
        <f t="shared" si="166"/>
        <v>0</v>
      </c>
    </row>
    <row r="857" spans="4:27" ht="15" customHeight="1" x14ac:dyDescent="0.25">
      <c r="D857" s="176">
        <v>0</v>
      </c>
      <c r="E857" s="169">
        <f t="shared" si="156"/>
        <v>0</v>
      </c>
      <c r="F857" s="26" t="s">
        <v>1797</v>
      </c>
      <c r="G857" s="26" t="s">
        <v>176</v>
      </c>
      <c r="H857" s="26" t="s">
        <v>1104</v>
      </c>
      <c r="I857" s="29">
        <v>40682</v>
      </c>
      <c r="J857" s="26" t="s">
        <v>512</v>
      </c>
      <c r="K857" s="26" t="s">
        <v>1132</v>
      </c>
      <c r="L857" s="26" t="s">
        <v>512</v>
      </c>
      <c r="M857" s="26" t="s">
        <v>1132</v>
      </c>
      <c r="N857" s="27">
        <v>2.42</v>
      </c>
      <c r="O857" s="26" t="s">
        <v>512</v>
      </c>
      <c r="P857" s="26" t="s">
        <v>1132</v>
      </c>
      <c r="Q857" s="27">
        <v>2.39</v>
      </c>
      <c r="R857" s="171" t="str">
        <f t="shared" si="157"/>
        <v>A</v>
      </c>
      <c r="S857" s="174">
        <f t="shared" si="158"/>
        <v>1</v>
      </c>
      <c r="T857" s="174">
        <f t="shared" si="159"/>
        <v>1</v>
      </c>
      <c r="U857" s="174">
        <f t="shared" si="160"/>
        <v>0</v>
      </c>
      <c r="V857" s="178" t="str">
        <f t="shared" si="161"/>
        <v>Staphylococcus epidermidis</v>
      </c>
      <c r="W857" s="178" t="str">
        <f t="shared" si="162"/>
        <v>Staphylococcus epidermidis</v>
      </c>
      <c r="X857" s="174">
        <f t="shared" si="163"/>
        <v>0</v>
      </c>
      <c r="Y857" s="174">
        <f t="shared" si="164"/>
        <v>0</v>
      </c>
      <c r="Z857" s="174">
        <f t="shared" si="165"/>
        <v>0</v>
      </c>
      <c r="AA857" s="174">
        <f t="shared" si="166"/>
        <v>0</v>
      </c>
    </row>
    <row r="858" spans="4:27" ht="15" customHeight="1" x14ac:dyDescent="0.25">
      <c r="D858" s="176">
        <v>1</v>
      </c>
      <c r="E858" s="169">
        <f t="shared" si="156"/>
        <v>1</v>
      </c>
      <c r="F858" s="26" t="s">
        <v>1798</v>
      </c>
      <c r="G858" s="26" t="s">
        <v>527</v>
      </c>
      <c r="H858" s="26" t="s">
        <v>110</v>
      </c>
      <c r="I858" s="29">
        <v>41318</v>
      </c>
      <c r="J858" s="26" t="s">
        <v>512</v>
      </c>
      <c r="K858" s="26" t="s">
        <v>1132</v>
      </c>
      <c r="L858" s="26" t="s">
        <v>512</v>
      </c>
      <c r="M858" s="26" t="s">
        <v>1132</v>
      </c>
      <c r="N858" s="27">
        <v>2.1800000000000002</v>
      </c>
      <c r="O858" s="26" t="s">
        <v>512</v>
      </c>
      <c r="P858" s="26" t="s">
        <v>1132</v>
      </c>
      <c r="Q858" s="27">
        <v>2.17</v>
      </c>
      <c r="R858" s="171" t="str">
        <f t="shared" si="157"/>
        <v>A</v>
      </c>
      <c r="S858" s="174">
        <f t="shared" si="158"/>
        <v>1</v>
      </c>
      <c r="T858" s="174">
        <f t="shared" si="159"/>
        <v>1</v>
      </c>
      <c r="U858" s="174">
        <f t="shared" si="160"/>
        <v>0</v>
      </c>
      <c r="V858" s="178" t="str">
        <f t="shared" si="161"/>
        <v>Staphylococcus epidermidis</v>
      </c>
      <c r="W858" s="178" t="str">
        <f t="shared" si="162"/>
        <v>Staphylococcus epidermidis</v>
      </c>
      <c r="X858" s="174">
        <f t="shared" si="163"/>
        <v>0</v>
      </c>
      <c r="Y858" s="174">
        <f t="shared" si="164"/>
        <v>0</v>
      </c>
      <c r="Z858" s="174">
        <f t="shared" si="165"/>
        <v>0</v>
      </c>
      <c r="AA858" s="174">
        <f t="shared" si="166"/>
        <v>0</v>
      </c>
    </row>
    <row r="859" spans="4:27" ht="15" customHeight="1" x14ac:dyDescent="0.25">
      <c r="D859" s="176">
        <v>1</v>
      </c>
      <c r="E859" s="169">
        <f t="shared" si="156"/>
        <v>1</v>
      </c>
      <c r="F859" s="26" t="s">
        <v>1799</v>
      </c>
      <c r="G859" s="26" t="s">
        <v>527</v>
      </c>
      <c r="H859" s="26" t="s">
        <v>110</v>
      </c>
      <c r="I859" s="29">
        <v>41247</v>
      </c>
      <c r="J859" s="26" t="s">
        <v>512</v>
      </c>
      <c r="K859" s="26" t="s">
        <v>1132</v>
      </c>
      <c r="L859" s="26" t="s">
        <v>512</v>
      </c>
      <c r="M859" s="26" t="s">
        <v>1132</v>
      </c>
      <c r="N859" s="27">
        <v>2.31</v>
      </c>
      <c r="O859" s="26" t="s">
        <v>512</v>
      </c>
      <c r="P859" s="26" t="s">
        <v>1132</v>
      </c>
      <c r="Q859" s="27">
        <v>2.19</v>
      </c>
      <c r="R859" s="171" t="str">
        <f t="shared" si="157"/>
        <v>A</v>
      </c>
      <c r="S859" s="174">
        <f t="shared" si="158"/>
        <v>1</v>
      </c>
      <c r="T859" s="174">
        <f t="shared" si="159"/>
        <v>1</v>
      </c>
      <c r="U859" s="174">
        <f t="shared" si="160"/>
        <v>0</v>
      </c>
      <c r="V859" s="178" t="str">
        <f t="shared" si="161"/>
        <v>Staphylococcus epidermidis</v>
      </c>
      <c r="W859" s="178" t="str">
        <f t="shared" si="162"/>
        <v>Staphylococcus epidermidis</v>
      </c>
      <c r="X859" s="174">
        <f t="shared" si="163"/>
        <v>0</v>
      </c>
      <c r="Y859" s="174">
        <f t="shared" si="164"/>
        <v>0</v>
      </c>
      <c r="Z859" s="174">
        <f t="shared" si="165"/>
        <v>0</v>
      </c>
      <c r="AA859" s="174">
        <f t="shared" si="166"/>
        <v>0</v>
      </c>
    </row>
    <row r="860" spans="4:27" ht="15" customHeight="1" x14ac:dyDescent="0.25">
      <c r="D860" s="176">
        <v>1</v>
      </c>
      <c r="E860" s="169">
        <f t="shared" si="156"/>
        <v>1</v>
      </c>
      <c r="F860" s="26" t="s">
        <v>1800</v>
      </c>
      <c r="G860" s="26" t="s">
        <v>527</v>
      </c>
      <c r="H860" s="26" t="s">
        <v>110</v>
      </c>
      <c r="I860" s="29">
        <v>41247</v>
      </c>
      <c r="J860" s="26" t="s">
        <v>512</v>
      </c>
      <c r="K860" s="26" t="s">
        <v>1132</v>
      </c>
      <c r="L860" s="26" t="s">
        <v>512</v>
      </c>
      <c r="M860" s="26" t="s">
        <v>1132</v>
      </c>
      <c r="N860" s="27">
        <v>2.2000000000000002</v>
      </c>
      <c r="O860" s="26" t="s">
        <v>512</v>
      </c>
      <c r="P860" s="26" t="s">
        <v>1132</v>
      </c>
      <c r="Q860" s="27">
        <v>2.12</v>
      </c>
      <c r="R860" s="171" t="str">
        <f t="shared" si="157"/>
        <v>A</v>
      </c>
      <c r="S860" s="174">
        <f t="shared" si="158"/>
        <v>1</v>
      </c>
      <c r="T860" s="174">
        <f t="shared" si="159"/>
        <v>1</v>
      </c>
      <c r="U860" s="174">
        <f t="shared" si="160"/>
        <v>0</v>
      </c>
      <c r="V860" s="178" t="str">
        <f t="shared" si="161"/>
        <v>Staphylococcus epidermidis</v>
      </c>
      <c r="W860" s="178" t="str">
        <f t="shared" si="162"/>
        <v>Staphylococcus epidermidis</v>
      </c>
      <c r="X860" s="174">
        <f t="shared" si="163"/>
        <v>0</v>
      </c>
      <c r="Y860" s="174">
        <f t="shared" si="164"/>
        <v>0</v>
      </c>
      <c r="Z860" s="174">
        <f t="shared" si="165"/>
        <v>0</v>
      </c>
      <c r="AA860" s="174">
        <f t="shared" si="166"/>
        <v>0</v>
      </c>
    </row>
    <row r="861" spans="4:27" ht="15" customHeight="1" x14ac:dyDescent="0.25">
      <c r="D861" s="176">
        <v>1</v>
      </c>
      <c r="E861" s="169">
        <f t="shared" si="156"/>
        <v>1</v>
      </c>
      <c r="F861" s="26" t="s">
        <v>1801</v>
      </c>
      <c r="G861" s="26" t="s">
        <v>527</v>
      </c>
      <c r="H861" s="26" t="s">
        <v>110</v>
      </c>
      <c r="I861" s="29">
        <v>41247</v>
      </c>
      <c r="J861" s="26" t="s">
        <v>512</v>
      </c>
      <c r="K861" s="26" t="s">
        <v>1132</v>
      </c>
      <c r="L861" s="26" t="s">
        <v>512</v>
      </c>
      <c r="M861" s="26" t="s">
        <v>1132</v>
      </c>
      <c r="N861" s="27">
        <v>2.2400000000000002</v>
      </c>
      <c r="O861" s="26" t="s">
        <v>512</v>
      </c>
      <c r="P861" s="26" t="s">
        <v>1132</v>
      </c>
      <c r="Q861" s="27">
        <v>2.1</v>
      </c>
      <c r="R861" s="171" t="str">
        <f t="shared" si="157"/>
        <v>A</v>
      </c>
      <c r="S861" s="174">
        <f t="shared" si="158"/>
        <v>1</v>
      </c>
      <c r="T861" s="174">
        <f t="shared" si="159"/>
        <v>1</v>
      </c>
      <c r="U861" s="174">
        <f t="shared" si="160"/>
        <v>0</v>
      </c>
      <c r="V861" s="178" t="str">
        <f t="shared" si="161"/>
        <v>Staphylococcus epidermidis</v>
      </c>
      <c r="W861" s="178" t="str">
        <f t="shared" si="162"/>
        <v>Staphylococcus epidermidis</v>
      </c>
      <c r="X861" s="174">
        <f t="shared" si="163"/>
        <v>0</v>
      </c>
      <c r="Y861" s="174">
        <f t="shared" si="164"/>
        <v>0</v>
      </c>
      <c r="Z861" s="174">
        <f t="shared" si="165"/>
        <v>0</v>
      </c>
      <c r="AA861" s="174">
        <f t="shared" si="166"/>
        <v>0</v>
      </c>
    </row>
    <row r="862" spans="4:27" ht="15" customHeight="1" x14ac:dyDescent="0.25">
      <c r="D862" s="176">
        <v>1</v>
      </c>
      <c r="E862" s="169">
        <f t="shared" si="156"/>
        <v>1</v>
      </c>
      <c r="F862" s="26" t="s">
        <v>1802</v>
      </c>
      <c r="G862" s="26" t="s">
        <v>527</v>
      </c>
      <c r="H862" s="26" t="s">
        <v>110</v>
      </c>
      <c r="I862" s="29">
        <v>41255</v>
      </c>
      <c r="J862" s="26" t="s">
        <v>512</v>
      </c>
      <c r="K862" s="26" t="s">
        <v>1132</v>
      </c>
      <c r="L862" s="26" t="s">
        <v>512</v>
      </c>
      <c r="M862" s="26" t="s">
        <v>1132</v>
      </c>
      <c r="N862" s="27">
        <v>2.31</v>
      </c>
      <c r="O862" s="26" t="s">
        <v>512</v>
      </c>
      <c r="P862" s="26" t="s">
        <v>1132</v>
      </c>
      <c r="Q862" s="27">
        <v>1.99</v>
      </c>
      <c r="R862" s="171" t="str">
        <f t="shared" si="157"/>
        <v>A</v>
      </c>
      <c r="S862" s="174">
        <f t="shared" si="158"/>
        <v>1</v>
      </c>
      <c r="T862" s="174">
        <f t="shared" si="159"/>
        <v>1</v>
      </c>
      <c r="U862" s="174">
        <f t="shared" si="160"/>
        <v>0</v>
      </c>
      <c r="V862" s="178" t="str">
        <f t="shared" si="161"/>
        <v>Staphylococcus epidermidis</v>
      </c>
      <c r="W862" s="178" t="str">
        <f t="shared" si="162"/>
        <v>Staphylococcus epidermidis</v>
      </c>
      <c r="X862" s="174">
        <f t="shared" si="163"/>
        <v>0</v>
      </c>
      <c r="Y862" s="174">
        <f t="shared" si="164"/>
        <v>0</v>
      </c>
      <c r="Z862" s="174">
        <f t="shared" si="165"/>
        <v>0</v>
      </c>
      <c r="AA862" s="174">
        <f t="shared" si="166"/>
        <v>0</v>
      </c>
    </row>
    <row r="863" spans="4:27" ht="15" customHeight="1" x14ac:dyDescent="0.25">
      <c r="D863" s="176">
        <v>1</v>
      </c>
      <c r="E863" s="169">
        <f t="shared" si="156"/>
        <v>1</v>
      </c>
      <c r="F863" s="26" t="s">
        <v>1803</v>
      </c>
      <c r="G863" s="26" t="s">
        <v>527</v>
      </c>
      <c r="H863" s="26" t="s">
        <v>110</v>
      </c>
      <c r="I863" s="29">
        <v>41247</v>
      </c>
      <c r="J863" s="26" t="s">
        <v>512</v>
      </c>
      <c r="K863" s="26" t="s">
        <v>1132</v>
      </c>
      <c r="L863" s="26" t="s">
        <v>512</v>
      </c>
      <c r="M863" s="26" t="s">
        <v>1132</v>
      </c>
      <c r="N863" s="27">
        <v>2.2400000000000002</v>
      </c>
      <c r="O863" s="26" t="s">
        <v>512</v>
      </c>
      <c r="P863" s="26" t="s">
        <v>1132</v>
      </c>
      <c r="Q863" s="27">
        <v>2.0299999999999998</v>
      </c>
      <c r="R863" s="171" t="str">
        <f t="shared" si="157"/>
        <v>A</v>
      </c>
      <c r="S863" s="174">
        <f t="shared" si="158"/>
        <v>1</v>
      </c>
      <c r="T863" s="174">
        <f t="shared" si="159"/>
        <v>1</v>
      </c>
      <c r="U863" s="174">
        <f t="shared" si="160"/>
        <v>0</v>
      </c>
      <c r="V863" s="178" t="str">
        <f t="shared" si="161"/>
        <v>Staphylococcus epidermidis</v>
      </c>
      <c r="W863" s="178" t="str">
        <f t="shared" si="162"/>
        <v>Staphylococcus epidermidis</v>
      </c>
      <c r="X863" s="174">
        <f t="shared" si="163"/>
        <v>0</v>
      </c>
      <c r="Y863" s="174">
        <f t="shared" si="164"/>
        <v>0</v>
      </c>
      <c r="Z863" s="174">
        <f t="shared" si="165"/>
        <v>0</v>
      </c>
      <c r="AA863" s="174">
        <f t="shared" si="166"/>
        <v>0</v>
      </c>
    </row>
    <row r="864" spans="4:27" ht="15" customHeight="1" x14ac:dyDescent="0.25">
      <c r="D864" s="176">
        <v>1</v>
      </c>
      <c r="E864" s="169">
        <f t="shared" si="156"/>
        <v>1</v>
      </c>
      <c r="F864" s="26" t="s">
        <v>1804</v>
      </c>
      <c r="G864" s="26" t="s">
        <v>527</v>
      </c>
      <c r="H864" s="26" t="s">
        <v>110</v>
      </c>
      <c r="I864" s="29">
        <v>41247</v>
      </c>
      <c r="J864" s="26" t="s">
        <v>512</v>
      </c>
      <c r="K864" s="26" t="s">
        <v>1132</v>
      </c>
      <c r="L864" s="26" t="s">
        <v>512</v>
      </c>
      <c r="M864" s="26" t="s">
        <v>1132</v>
      </c>
      <c r="N864" s="27">
        <v>2.09</v>
      </c>
      <c r="O864" s="26" t="s">
        <v>512</v>
      </c>
      <c r="P864" s="26" t="s">
        <v>1132</v>
      </c>
      <c r="Q864" s="27">
        <v>2.08</v>
      </c>
      <c r="R864" s="171" t="str">
        <f t="shared" si="157"/>
        <v>A</v>
      </c>
      <c r="S864" s="174">
        <f t="shared" si="158"/>
        <v>1</v>
      </c>
      <c r="T864" s="174">
        <f t="shared" si="159"/>
        <v>1</v>
      </c>
      <c r="U864" s="174">
        <f t="shared" si="160"/>
        <v>0</v>
      </c>
      <c r="V864" s="178" t="str">
        <f t="shared" si="161"/>
        <v>Staphylococcus epidermidis</v>
      </c>
      <c r="W864" s="178" t="str">
        <f t="shared" si="162"/>
        <v>Staphylococcus epidermidis</v>
      </c>
      <c r="X864" s="174">
        <f t="shared" si="163"/>
        <v>0</v>
      </c>
      <c r="Y864" s="174">
        <f t="shared" si="164"/>
        <v>0</v>
      </c>
      <c r="Z864" s="174">
        <f t="shared" si="165"/>
        <v>0</v>
      </c>
      <c r="AA864" s="174">
        <f t="shared" si="166"/>
        <v>0</v>
      </c>
    </row>
    <row r="865" spans="4:27" ht="15" customHeight="1" x14ac:dyDescent="0.25">
      <c r="D865" s="176">
        <v>1</v>
      </c>
      <c r="E865" s="169">
        <f t="shared" si="156"/>
        <v>1</v>
      </c>
      <c r="F865" s="26" t="s">
        <v>1805</v>
      </c>
      <c r="G865" s="26" t="s">
        <v>527</v>
      </c>
      <c r="H865" s="26" t="s">
        <v>110</v>
      </c>
      <c r="I865" s="29">
        <v>41247</v>
      </c>
      <c r="J865" s="26" t="s">
        <v>512</v>
      </c>
      <c r="K865" s="26" t="s">
        <v>1132</v>
      </c>
      <c r="L865" s="26" t="s">
        <v>512</v>
      </c>
      <c r="M865" s="26" t="s">
        <v>1132</v>
      </c>
      <c r="N865" s="27">
        <v>2.2400000000000002</v>
      </c>
      <c r="O865" s="26" t="s">
        <v>512</v>
      </c>
      <c r="P865" s="26" t="s">
        <v>1132</v>
      </c>
      <c r="Q865" s="27">
        <v>2.16</v>
      </c>
      <c r="R865" s="171" t="str">
        <f t="shared" si="157"/>
        <v>A</v>
      </c>
      <c r="S865" s="174">
        <f t="shared" si="158"/>
        <v>1</v>
      </c>
      <c r="T865" s="174">
        <f t="shared" si="159"/>
        <v>1</v>
      </c>
      <c r="U865" s="174">
        <f t="shared" si="160"/>
        <v>0</v>
      </c>
      <c r="V865" s="178" t="str">
        <f t="shared" si="161"/>
        <v>Staphylococcus epidermidis</v>
      </c>
      <c r="W865" s="178" t="str">
        <f t="shared" si="162"/>
        <v>Staphylococcus epidermidis</v>
      </c>
      <c r="X865" s="174">
        <f t="shared" si="163"/>
        <v>0</v>
      </c>
      <c r="Y865" s="174">
        <f t="shared" si="164"/>
        <v>0</v>
      </c>
      <c r="Z865" s="174">
        <f t="shared" si="165"/>
        <v>0</v>
      </c>
      <c r="AA865" s="174">
        <f t="shared" si="166"/>
        <v>0</v>
      </c>
    </row>
    <row r="866" spans="4:27" ht="15" customHeight="1" x14ac:dyDescent="0.25">
      <c r="D866" s="176">
        <v>1</v>
      </c>
      <c r="E866" s="169">
        <f t="shared" si="156"/>
        <v>1</v>
      </c>
      <c r="F866" s="26" t="s">
        <v>1806</v>
      </c>
      <c r="G866" s="26" t="s">
        <v>118</v>
      </c>
      <c r="H866" s="26" t="s">
        <v>112</v>
      </c>
      <c r="I866" s="29">
        <v>42313</v>
      </c>
      <c r="J866" s="26" t="s">
        <v>512</v>
      </c>
      <c r="K866" s="26" t="s">
        <v>1132</v>
      </c>
      <c r="L866" s="26" t="s">
        <v>512</v>
      </c>
      <c r="M866" s="26" t="s">
        <v>1132</v>
      </c>
      <c r="N866" s="27">
        <v>2.13</v>
      </c>
      <c r="O866" s="26" t="s">
        <v>512</v>
      </c>
      <c r="P866" s="26" t="s">
        <v>1132</v>
      </c>
      <c r="Q866" s="27">
        <v>2.09</v>
      </c>
      <c r="R866" s="171" t="str">
        <f t="shared" si="157"/>
        <v>A</v>
      </c>
      <c r="S866" s="174">
        <f t="shared" si="158"/>
        <v>1</v>
      </c>
      <c r="T866" s="174">
        <f t="shared" si="159"/>
        <v>1</v>
      </c>
      <c r="U866" s="174">
        <f t="shared" si="160"/>
        <v>0</v>
      </c>
      <c r="V866" s="178" t="str">
        <f t="shared" si="161"/>
        <v>Staphylococcus epidermidis</v>
      </c>
      <c r="W866" s="178" t="str">
        <f t="shared" si="162"/>
        <v>Staphylococcus epidermidis</v>
      </c>
      <c r="X866" s="174">
        <f t="shared" si="163"/>
        <v>0</v>
      </c>
      <c r="Y866" s="174">
        <f t="shared" si="164"/>
        <v>0</v>
      </c>
      <c r="Z866" s="174">
        <f t="shared" si="165"/>
        <v>0</v>
      </c>
      <c r="AA866" s="174">
        <f t="shared" si="166"/>
        <v>0</v>
      </c>
    </row>
    <row r="867" spans="4:27" ht="15" customHeight="1" x14ac:dyDescent="0.25">
      <c r="D867" s="176">
        <v>1</v>
      </c>
      <c r="E867" s="169">
        <f t="shared" si="156"/>
        <v>1</v>
      </c>
      <c r="F867" s="26" t="s">
        <v>1807</v>
      </c>
      <c r="G867" s="26" t="s">
        <v>524</v>
      </c>
      <c r="H867" s="26" t="s">
        <v>110</v>
      </c>
      <c r="I867" s="29">
        <v>41247</v>
      </c>
      <c r="J867" s="26" t="s">
        <v>512</v>
      </c>
      <c r="K867" s="26" t="s">
        <v>1132</v>
      </c>
      <c r="L867" s="26" t="s">
        <v>512</v>
      </c>
      <c r="M867" s="26" t="s">
        <v>1132</v>
      </c>
      <c r="N867" s="27">
        <v>2.13</v>
      </c>
      <c r="O867" s="26" t="s">
        <v>512</v>
      </c>
      <c r="P867" s="26" t="s">
        <v>1132</v>
      </c>
      <c r="Q867" s="27">
        <v>2.09</v>
      </c>
      <c r="R867" s="171" t="str">
        <f t="shared" si="157"/>
        <v>A</v>
      </c>
      <c r="S867" s="174">
        <f t="shared" si="158"/>
        <v>1</v>
      </c>
      <c r="T867" s="174">
        <f t="shared" si="159"/>
        <v>1</v>
      </c>
      <c r="U867" s="174">
        <f t="shared" si="160"/>
        <v>0</v>
      </c>
      <c r="V867" s="178" t="str">
        <f t="shared" si="161"/>
        <v>Staphylococcus epidermidis</v>
      </c>
      <c r="W867" s="178" t="str">
        <f t="shared" si="162"/>
        <v>Staphylococcus epidermidis</v>
      </c>
      <c r="X867" s="174">
        <f t="shared" si="163"/>
        <v>0</v>
      </c>
      <c r="Y867" s="174">
        <f t="shared" si="164"/>
        <v>0</v>
      </c>
      <c r="Z867" s="174">
        <f t="shared" si="165"/>
        <v>0</v>
      </c>
      <c r="AA867" s="174">
        <f t="shared" si="166"/>
        <v>0</v>
      </c>
    </row>
    <row r="868" spans="4:27" ht="15" customHeight="1" x14ac:dyDescent="0.25">
      <c r="D868" s="176">
        <v>0</v>
      </c>
      <c r="E868" s="169">
        <f t="shared" si="156"/>
        <v>0</v>
      </c>
      <c r="F868" s="26" t="s">
        <v>1808</v>
      </c>
      <c r="G868" s="26" t="s">
        <v>165</v>
      </c>
      <c r="H868" s="26" t="s">
        <v>1104</v>
      </c>
      <c r="I868" s="29">
        <v>39498</v>
      </c>
      <c r="J868" s="26" t="s">
        <v>512</v>
      </c>
      <c r="K868" s="26" t="s">
        <v>1132</v>
      </c>
      <c r="L868" s="26" t="s">
        <v>512</v>
      </c>
      <c r="M868" s="26" t="s">
        <v>1132</v>
      </c>
      <c r="N868" s="27">
        <v>2.2400000000000002</v>
      </c>
      <c r="O868" s="26" t="s">
        <v>512</v>
      </c>
      <c r="P868" s="26" t="s">
        <v>1132</v>
      </c>
      <c r="Q868" s="27">
        <v>2.14</v>
      </c>
      <c r="R868" s="171" t="str">
        <f t="shared" si="157"/>
        <v>A</v>
      </c>
      <c r="S868" s="174">
        <f t="shared" si="158"/>
        <v>1</v>
      </c>
      <c r="T868" s="174">
        <f t="shared" si="159"/>
        <v>1</v>
      </c>
      <c r="U868" s="174">
        <f t="shared" si="160"/>
        <v>0</v>
      </c>
      <c r="V868" s="178" t="str">
        <f t="shared" si="161"/>
        <v>Staphylococcus epidermidis</v>
      </c>
      <c r="W868" s="178" t="str">
        <f t="shared" si="162"/>
        <v>Staphylococcus epidermidis</v>
      </c>
      <c r="X868" s="174">
        <f t="shared" si="163"/>
        <v>0</v>
      </c>
      <c r="Y868" s="174">
        <f t="shared" si="164"/>
        <v>0</v>
      </c>
      <c r="Z868" s="174">
        <f t="shared" si="165"/>
        <v>0</v>
      </c>
      <c r="AA868" s="174">
        <f t="shared" si="166"/>
        <v>0</v>
      </c>
    </row>
    <row r="869" spans="4:27" ht="15" customHeight="1" x14ac:dyDescent="0.25">
      <c r="D869" s="176">
        <v>1</v>
      </c>
      <c r="E869" s="169">
        <f t="shared" si="156"/>
        <v>1</v>
      </c>
      <c r="F869" s="26" t="s">
        <v>1809</v>
      </c>
      <c r="G869" s="26" t="s">
        <v>176</v>
      </c>
      <c r="H869" s="26" t="s">
        <v>110</v>
      </c>
      <c r="I869" s="29">
        <v>41409</v>
      </c>
      <c r="J869" s="26" t="s">
        <v>512</v>
      </c>
      <c r="K869" s="26" t="s">
        <v>1132</v>
      </c>
      <c r="L869" s="26" t="s">
        <v>512</v>
      </c>
      <c r="M869" s="26" t="s">
        <v>1132</v>
      </c>
      <c r="N869" s="27">
        <v>2.31</v>
      </c>
      <c r="O869" s="26" t="s">
        <v>512</v>
      </c>
      <c r="P869" s="26" t="s">
        <v>1132</v>
      </c>
      <c r="Q869" s="27">
        <v>1.99</v>
      </c>
      <c r="R869" s="171" t="str">
        <f t="shared" si="157"/>
        <v>A</v>
      </c>
      <c r="S869" s="174">
        <f t="shared" si="158"/>
        <v>1</v>
      </c>
      <c r="T869" s="174">
        <f t="shared" si="159"/>
        <v>1</v>
      </c>
      <c r="U869" s="174">
        <f t="shared" si="160"/>
        <v>0</v>
      </c>
      <c r="V869" s="178" t="str">
        <f t="shared" si="161"/>
        <v>Staphylococcus epidermidis</v>
      </c>
      <c r="W869" s="178" t="str">
        <f t="shared" si="162"/>
        <v>Staphylococcus epidermidis</v>
      </c>
      <c r="X869" s="174">
        <f t="shared" si="163"/>
        <v>0</v>
      </c>
      <c r="Y869" s="174">
        <f t="shared" si="164"/>
        <v>0</v>
      </c>
      <c r="Z869" s="174">
        <f t="shared" si="165"/>
        <v>0</v>
      </c>
      <c r="AA869" s="174">
        <f t="shared" si="166"/>
        <v>0</v>
      </c>
    </row>
    <row r="870" spans="4:27" ht="15" customHeight="1" x14ac:dyDescent="0.25">
      <c r="D870" s="176">
        <v>0</v>
      </c>
      <c r="E870" s="169">
        <f t="shared" si="156"/>
        <v>0</v>
      </c>
      <c r="F870" s="26" t="s">
        <v>1810</v>
      </c>
      <c r="G870" s="26" t="s">
        <v>118</v>
      </c>
      <c r="H870" s="26" t="s">
        <v>757</v>
      </c>
      <c r="I870" s="29">
        <v>42111</v>
      </c>
      <c r="J870" s="26" t="s">
        <v>512</v>
      </c>
      <c r="K870" s="26" t="s">
        <v>1132</v>
      </c>
      <c r="L870" s="26" t="s">
        <v>512</v>
      </c>
      <c r="M870" s="26" t="s">
        <v>1132</v>
      </c>
      <c r="N870" s="27">
        <v>2.2799999999999998</v>
      </c>
      <c r="O870" s="26" t="s">
        <v>512</v>
      </c>
      <c r="P870" s="26" t="s">
        <v>1132</v>
      </c>
      <c r="Q870" s="27">
        <v>2.16</v>
      </c>
      <c r="R870" s="171" t="str">
        <f t="shared" si="157"/>
        <v>A</v>
      </c>
      <c r="S870" s="174">
        <f t="shared" si="158"/>
        <v>1</v>
      </c>
      <c r="T870" s="174">
        <f t="shared" si="159"/>
        <v>1</v>
      </c>
      <c r="U870" s="174">
        <f t="shared" si="160"/>
        <v>0</v>
      </c>
      <c r="V870" s="178" t="str">
        <f t="shared" si="161"/>
        <v>Staphylococcus epidermidis</v>
      </c>
      <c r="W870" s="178" t="str">
        <f t="shared" si="162"/>
        <v>Staphylococcus epidermidis</v>
      </c>
      <c r="X870" s="174">
        <f t="shared" si="163"/>
        <v>0</v>
      </c>
      <c r="Y870" s="174">
        <f t="shared" si="164"/>
        <v>0</v>
      </c>
      <c r="Z870" s="174">
        <f t="shared" si="165"/>
        <v>0</v>
      </c>
      <c r="AA870" s="174">
        <f t="shared" si="166"/>
        <v>0</v>
      </c>
    </row>
    <row r="871" spans="4:27" ht="15" customHeight="1" x14ac:dyDescent="0.25">
      <c r="D871" s="176">
        <v>1</v>
      </c>
      <c r="E871" s="169">
        <f t="shared" si="156"/>
        <v>1</v>
      </c>
      <c r="F871" s="26">
        <v>4357</v>
      </c>
      <c r="G871" s="26" t="s">
        <v>532</v>
      </c>
      <c r="H871" s="26" t="s">
        <v>110</v>
      </c>
      <c r="I871" s="29">
        <v>41310</v>
      </c>
      <c r="J871" s="26" t="s">
        <v>512</v>
      </c>
      <c r="K871" s="26" t="s">
        <v>1811</v>
      </c>
      <c r="L871" s="26" t="s">
        <v>512</v>
      </c>
      <c r="M871" s="26" t="s">
        <v>1811</v>
      </c>
      <c r="N871" s="27">
        <v>2.16</v>
      </c>
      <c r="O871" s="26" t="s">
        <v>512</v>
      </c>
      <c r="P871" s="26" t="s">
        <v>1811</v>
      </c>
      <c r="Q871" s="27">
        <v>1.8</v>
      </c>
      <c r="R871" s="171" t="str">
        <f t="shared" si="157"/>
        <v>A</v>
      </c>
      <c r="S871" s="174">
        <f t="shared" si="158"/>
        <v>1</v>
      </c>
      <c r="T871" s="174">
        <f t="shared" si="159"/>
        <v>1</v>
      </c>
      <c r="U871" s="174">
        <f t="shared" si="160"/>
        <v>0</v>
      </c>
      <c r="V871" s="178" t="str">
        <f t="shared" si="161"/>
        <v>Staphylococcus equorum</v>
      </c>
      <c r="W871" s="178" t="str">
        <f t="shared" si="162"/>
        <v>Staphylococcus equorum</v>
      </c>
      <c r="X871" s="174">
        <f t="shared" si="163"/>
        <v>0</v>
      </c>
      <c r="Y871" s="174">
        <f t="shared" si="164"/>
        <v>0</v>
      </c>
      <c r="Z871" s="174">
        <f t="shared" si="165"/>
        <v>0</v>
      </c>
      <c r="AA871" s="174">
        <f t="shared" si="166"/>
        <v>0</v>
      </c>
    </row>
    <row r="872" spans="4:27" ht="15" customHeight="1" x14ac:dyDescent="0.25">
      <c r="D872" s="176">
        <v>1</v>
      </c>
      <c r="E872" s="169">
        <f t="shared" si="156"/>
        <v>1</v>
      </c>
      <c r="F872" s="26" t="s">
        <v>1812</v>
      </c>
      <c r="G872" s="26" t="s">
        <v>532</v>
      </c>
      <c r="H872" s="26" t="s">
        <v>110</v>
      </c>
      <c r="I872" s="29">
        <v>41353</v>
      </c>
      <c r="J872" s="26" t="s">
        <v>512</v>
      </c>
      <c r="K872" s="26" t="s">
        <v>1811</v>
      </c>
      <c r="L872" s="26" t="s">
        <v>512</v>
      </c>
      <c r="M872" s="26" t="s">
        <v>1811</v>
      </c>
      <c r="N872" s="27">
        <v>2.21</v>
      </c>
      <c r="O872" s="26" t="s">
        <v>512</v>
      </c>
      <c r="P872" s="26" t="s">
        <v>1811</v>
      </c>
      <c r="Q872" s="27">
        <v>2.04</v>
      </c>
      <c r="R872" s="171" t="str">
        <f t="shared" si="157"/>
        <v>A</v>
      </c>
      <c r="S872" s="174">
        <f t="shared" si="158"/>
        <v>1</v>
      </c>
      <c r="T872" s="174">
        <f t="shared" si="159"/>
        <v>1</v>
      </c>
      <c r="U872" s="174">
        <f t="shared" si="160"/>
        <v>0</v>
      </c>
      <c r="V872" s="178" t="str">
        <f t="shared" si="161"/>
        <v>Staphylococcus equorum</v>
      </c>
      <c r="W872" s="178" t="str">
        <f t="shared" si="162"/>
        <v>Staphylococcus equorum</v>
      </c>
      <c r="X872" s="174">
        <f t="shared" si="163"/>
        <v>0</v>
      </c>
      <c r="Y872" s="174">
        <f t="shared" si="164"/>
        <v>0</v>
      </c>
      <c r="Z872" s="174">
        <f t="shared" si="165"/>
        <v>0</v>
      </c>
      <c r="AA872" s="174">
        <f t="shared" si="166"/>
        <v>0</v>
      </c>
    </row>
    <row r="873" spans="4:27" ht="15" customHeight="1" x14ac:dyDescent="0.25">
      <c r="D873" s="176">
        <v>1</v>
      </c>
      <c r="E873" s="169">
        <f t="shared" si="156"/>
        <v>1</v>
      </c>
      <c r="F873" s="26" t="s">
        <v>1813</v>
      </c>
      <c r="G873" s="26" t="s">
        <v>519</v>
      </c>
      <c r="H873" s="26" t="s">
        <v>110</v>
      </c>
      <c r="I873" s="29">
        <v>41551</v>
      </c>
      <c r="J873" s="26" t="s">
        <v>512</v>
      </c>
      <c r="K873" s="26" t="s">
        <v>1811</v>
      </c>
      <c r="L873" s="26" t="s">
        <v>512</v>
      </c>
      <c r="M873" s="26" t="s">
        <v>1811</v>
      </c>
      <c r="N873" s="27">
        <v>2.11</v>
      </c>
      <c r="O873" s="26" t="s">
        <v>512</v>
      </c>
      <c r="P873" s="26" t="s">
        <v>1811</v>
      </c>
      <c r="Q873" s="27">
        <v>1.88</v>
      </c>
      <c r="R873" s="171" t="str">
        <f t="shared" si="157"/>
        <v>A</v>
      </c>
      <c r="S873" s="174">
        <f t="shared" si="158"/>
        <v>1</v>
      </c>
      <c r="T873" s="174">
        <f t="shared" si="159"/>
        <v>1</v>
      </c>
      <c r="U873" s="174">
        <f t="shared" si="160"/>
        <v>0</v>
      </c>
      <c r="V873" s="178" t="str">
        <f t="shared" si="161"/>
        <v>Staphylococcus equorum</v>
      </c>
      <c r="W873" s="178" t="str">
        <f t="shared" si="162"/>
        <v>Staphylococcus equorum</v>
      </c>
      <c r="X873" s="174">
        <f t="shared" si="163"/>
        <v>0</v>
      </c>
      <c r="Y873" s="174">
        <f t="shared" si="164"/>
        <v>0</v>
      </c>
      <c r="Z873" s="174">
        <f t="shared" si="165"/>
        <v>0</v>
      </c>
      <c r="AA873" s="174">
        <f t="shared" si="166"/>
        <v>0</v>
      </c>
    </row>
    <row r="874" spans="4:27" ht="15" customHeight="1" x14ac:dyDescent="0.25">
      <c r="D874" s="176">
        <v>1</v>
      </c>
      <c r="E874" s="169">
        <f t="shared" si="156"/>
        <v>1</v>
      </c>
      <c r="F874" s="26" t="s">
        <v>1814</v>
      </c>
      <c r="G874" s="26" t="s">
        <v>1773</v>
      </c>
      <c r="H874" s="26" t="s">
        <v>110</v>
      </c>
      <c r="I874" s="29">
        <v>41551</v>
      </c>
      <c r="J874" s="26" t="s">
        <v>512</v>
      </c>
      <c r="K874" s="26" t="s">
        <v>1811</v>
      </c>
      <c r="L874" s="26" t="s">
        <v>512</v>
      </c>
      <c r="M874" s="26" t="s">
        <v>1811</v>
      </c>
      <c r="N874" s="27">
        <v>2.08</v>
      </c>
      <c r="O874" s="26" t="s">
        <v>512</v>
      </c>
      <c r="P874" s="26" t="s">
        <v>1811</v>
      </c>
      <c r="Q874" s="27">
        <v>1.93</v>
      </c>
      <c r="R874" s="171" t="str">
        <f t="shared" si="157"/>
        <v>A</v>
      </c>
      <c r="S874" s="174">
        <f t="shared" si="158"/>
        <v>1</v>
      </c>
      <c r="T874" s="174">
        <f t="shared" si="159"/>
        <v>1</v>
      </c>
      <c r="U874" s="174">
        <f t="shared" si="160"/>
        <v>0</v>
      </c>
      <c r="V874" s="178" t="str">
        <f t="shared" si="161"/>
        <v>Staphylococcus equorum</v>
      </c>
      <c r="W874" s="178" t="str">
        <f t="shared" si="162"/>
        <v>Staphylococcus equorum</v>
      </c>
      <c r="X874" s="174">
        <f t="shared" si="163"/>
        <v>0</v>
      </c>
      <c r="Y874" s="174">
        <f t="shared" si="164"/>
        <v>0</v>
      </c>
      <c r="Z874" s="174">
        <f t="shared" si="165"/>
        <v>0</v>
      </c>
      <c r="AA874" s="174">
        <f t="shared" si="166"/>
        <v>0</v>
      </c>
    </row>
    <row r="875" spans="4:27" ht="15" customHeight="1" x14ac:dyDescent="0.25">
      <c r="D875" s="176">
        <v>1</v>
      </c>
      <c r="E875" s="169">
        <f t="shared" si="156"/>
        <v>1</v>
      </c>
      <c r="F875" s="26" t="s">
        <v>1815</v>
      </c>
      <c r="G875" s="26" t="s">
        <v>524</v>
      </c>
      <c r="H875" s="26" t="s">
        <v>110</v>
      </c>
      <c r="I875" s="29">
        <v>41457</v>
      </c>
      <c r="J875" s="26" t="s">
        <v>512</v>
      </c>
      <c r="K875" s="26" t="s">
        <v>1816</v>
      </c>
      <c r="L875" s="26" t="s">
        <v>512</v>
      </c>
      <c r="M875" s="26" t="s">
        <v>1816</v>
      </c>
      <c r="N875" s="27">
        <v>2.13</v>
      </c>
      <c r="O875" s="26" t="s">
        <v>512</v>
      </c>
      <c r="P875" s="26" t="s">
        <v>1816</v>
      </c>
      <c r="Q875" s="27">
        <v>1.96</v>
      </c>
      <c r="R875" s="171" t="str">
        <f t="shared" si="157"/>
        <v>A</v>
      </c>
      <c r="S875" s="174">
        <f t="shared" si="158"/>
        <v>1</v>
      </c>
      <c r="T875" s="174">
        <f t="shared" si="159"/>
        <v>1</v>
      </c>
      <c r="U875" s="174">
        <f t="shared" si="160"/>
        <v>0</v>
      </c>
      <c r="V875" s="178" t="str">
        <f t="shared" si="161"/>
        <v>Staphylococcus felis</v>
      </c>
      <c r="W875" s="178" t="str">
        <f t="shared" si="162"/>
        <v>Staphylococcus felis</v>
      </c>
      <c r="X875" s="174">
        <f t="shared" si="163"/>
        <v>0</v>
      </c>
      <c r="Y875" s="174">
        <f t="shared" si="164"/>
        <v>0</v>
      </c>
      <c r="Z875" s="174">
        <f t="shared" si="165"/>
        <v>0</v>
      </c>
      <c r="AA875" s="174">
        <f t="shared" si="166"/>
        <v>0</v>
      </c>
    </row>
    <row r="876" spans="4:27" ht="15" customHeight="1" x14ac:dyDescent="0.25">
      <c r="D876" s="176">
        <v>1</v>
      </c>
      <c r="E876" s="169">
        <f t="shared" si="156"/>
        <v>1</v>
      </c>
      <c r="F876" s="26" t="s">
        <v>1817</v>
      </c>
      <c r="G876" s="26" t="s">
        <v>527</v>
      </c>
      <c r="H876" s="26" t="s">
        <v>110</v>
      </c>
      <c r="I876" s="29">
        <v>41213</v>
      </c>
      <c r="J876" s="26" t="s">
        <v>512</v>
      </c>
      <c r="K876" s="26" t="s">
        <v>1816</v>
      </c>
      <c r="L876" s="26" t="s">
        <v>512</v>
      </c>
      <c r="M876" s="26" t="s">
        <v>1816</v>
      </c>
      <c r="N876" s="27">
        <v>2.14</v>
      </c>
      <c r="O876" s="26" t="s">
        <v>512</v>
      </c>
      <c r="P876" s="26" t="s">
        <v>1816</v>
      </c>
      <c r="Q876" s="27">
        <v>2</v>
      </c>
      <c r="R876" s="171" t="str">
        <f t="shared" si="157"/>
        <v>A</v>
      </c>
      <c r="S876" s="174">
        <f t="shared" si="158"/>
        <v>1</v>
      </c>
      <c r="T876" s="174">
        <f t="shared" si="159"/>
        <v>1</v>
      </c>
      <c r="U876" s="174">
        <f t="shared" si="160"/>
        <v>0</v>
      </c>
      <c r="V876" s="178" t="str">
        <f t="shared" si="161"/>
        <v>Staphylococcus felis</v>
      </c>
      <c r="W876" s="178" t="str">
        <f t="shared" si="162"/>
        <v>Staphylococcus felis</v>
      </c>
      <c r="X876" s="174">
        <f t="shared" si="163"/>
        <v>0</v>
      </c>
      <c r="Y876" s="174">
        <f t="shared" si="164"/>
        <v>0</v>
      </c>
      <c r="Z876" s="174">
        <f t="shared" si="165"/>
        <v>0</v>
      </c>
      <c r="AA876" s="174">
        <f t="shared" si="166"/>
        <v>0</v>
      </c>
    </row>
    <row r="877" spans="4:27" ht="15" customHeight="1" x14ac:dyDescent="0.25">
      <c r="D877" s="176">
        <v>0</v>
      </c>
      <c r="E877" s="169">
        <f t="shared" si="156"/>
        <v>0</v>
      </c>
      <c r="F877" s="26" t="s">
        <v>1818</v>
      </c>
      <c r="G877" s="26" t="s">
        <v>118</v>
      </c>
      <c r="H877" s="26" t="s">
        <v>757</v>
      </c>
      <c r="I877" s="29">
        <v>41004</v>
      </c>
      <c r="J877" s="26" t="s">
        <v>512</v>
      </c>
      <c r="K877" s="26" t="s">
        <v>1819</v>
      </c>
      <c r="L877" s="26" t="s">
        <v>512</v>
      </c>
      <c r="M877" s="26" t="s">
        <v>1819</v>
      </c>
      <c r="N877" s="27">
        <v>2.23</v>
      </c>
      <c r="O877" s="26" t="s">
        <v>512</v>
      </c>
      <c r="P877" s="26" t="s">
        <v>1819</v>
      </c>
      <c r="Q877" s="27">
        <v>2.06</v>
      </c>
      <c r="R877" s="171" t="str">
        <f t="shared" si="157"/>
        <v>A</v>
      </c>
      <c r="S877" s="174">
        <f t="shared" si="158"/>
        <v>1</v>
      </c>
      <c r="T877" s="174">
        <f t="shared" si="159"/>
        <v>1</v>
      </c>
      <c r="U877" s="174">
        <f t="shared" si="160"/>
        <v>0</v>
      </c>
      <c r="V877" s="178" t="str">
        <f t="shared" si="161"/>
        <v>Staphylococcus haemolyticus</v>
      </c>
      <c r="W877" s="178" t="str">
        <f t="shared" si="162"/>
        <v>Staphylococcus haemolyticus</v>
      </c>
      <c r="X877" s="174">
        <f t="shared" si="163"/>
        <v>0</v>
      </c>
      <c r="Y877" s="174">
        <f t="shared" si="164"/>
        <v>0</v>
      </c>
      <c r="Z877" s="174">
        <f t="shared" si="165"/>
        <v>0</v>
      </c>
      <c r="AA877" s="174">
        <f t="shared" si="166"/>
        <v>0</v>
      </c>
    </row>
    <row r="878" spans="4:27" ht="15" customHeight="1" x14ac:dyDescent="0.25">
      <c r="D878" s="176">
        <v>1</v>
      </c>
      <c r="E878" s="169">
        <f t="shared" si="156"/>
        <v>1</v>
      </c>
      <c r="F878" s="26" t="s">
        <v>1820</v>
      </c>
      <c r="G878" s="26" t="s">
        <v>527</v>
      </c>
      <c r="H878" s="26" t="s">
        <v>112</v>
      </c>
      <c r="I878" s="29">
        <v>42613</v>
      </c>
      <c r="J878" s="26" t="s">
        <v>512</v>
      </c>
      <c r="K878" s="26" t="s">
        <v>1819</v>
      </c>
      <c r="L878" s="26" t="s">
        <v>512</v>
      </c>
      <c r="M878" s="26" t="s">
        <v>1819</v>
      </c>
      <c r="N878" s="27">
        <v>2.17</v>
      </c>
      <c r="O878" s="26" t="s">
        <v>512</v>
      </c>
      <c r="P878" s="26" t="s">
        <v>1819</v>
      </c>
      <c r="Q878" s="27">
        <v>2.02</v>
      </c>
      <c r="R878" s="171" t="str">
        <f t="shared" si="157"/>
        <v>A</v>
      </c>
      <c r="S878" s="174">
        <f t="shared" si="158"/>
        <v>1</v>
      </c>
      <c r="T878" s="174">
        <f t="shared" si="159"/>
        <v>1</v>
      </c>
      <c r="U878" s="174">
        <f t="shared" si="160"/>
        <v>0</v>
      </c>
      <c r="V878" s="178" t="str">
        <f t="shared" si="161"/>
        <v>Staphylococcus haemolyticus</v>
      </c>
      <c r="W878" s="178" t="str">
        <f t="shared" si="162"/>
        <v>Staphylococcus haemolyticus</v>
      </c>
      <c r="X878" s="174">
        <f t="shared" si="163"/>
        <v>0</v>
      </c>
      <c r="Y878" s="174">
        <f t="shared" si="164"/>
        <v>0</v>
      </c>
      <c r="Z878" s="174">
        <f t="shared" si="165"/>
        <v>0</v>
      </c>
      <c r="AA878" s="174">
        <f t="shared" si="166"/>
        <v>0</v>
      </c>
    </row>
    <row r="879" spans="4:27" ht="15" customHeight="1" x14ac:dyDescent="0.25">
      <c r="D879" s="176">
        <v>0</v>
      </c>
      <c r="E879" s="169">
        <f t="shared" si="156"/>
        <v>0</v>
      </c>
      <c r="F879" s="26" t="s">
        <v>1821</v>
      </c>
      <c r="G879" s="26" t="s">
        <v>165</v>
      </c>
      <c r="H879" s="26" t="s">
        <v>757</v>
      </c>
      <c r="I879" s="29">
        <v>40759</v>
      </c>
      <c r="J879" s="26" t="s">
        <v>512</v>
      </c>
      <c r="K879" s="26" t="s">
        <v>1819</v>
      </c>
      <c r="L879" s="26" t="s">
        <v>512</v>
      </c>
      <c r="M879" s="26" t="s">
        <v>1819</v>
      </c>
      <c r="N879" s="27">
        <v>2.46</v>
      </c>
      <c r="O879" s="26" t="s">
        <v>512</v>
      </c>
      <c r="P879" s="26" t="s">
        <v>1819</v>
      </c>
      <c r="Q879" s="27">
        <v>2.4300000000000002</v>
      </c>
      <c r="R879" s="171" t="str">
        <f t="shared" si="157"/>
        <v>A</v>
      </c>
      <c r="S879" s="174">
        <f t="shared" si="158"/>
        <v>1</v>
      </c>
      <c r="T879" s="174">
        <f t="shared" si="159"/>
        <v>1</v>
      </c>
      <c r="U879" s="174">
        <f t="shared" si="160"/>
        <v>0</v>
      </c>
      <c r="V879" s="178" t="str">
        <f t="shared" si="161"/>
        <v>Staphylococcus haemolyticus</v>
      </c>
      <c r="W879" s="178" t="str">
        <f t="shared" si="162"/>
        <v>Staphylococcus haemolyticus</v>
      </c>
      <c r="X879" s="174">
        <f t="shared" si="163"/>
        <v>0</v>
      </c>
      <c r="Y879" s="174">
        <f t="shared" si="164"/>
        <v>0</v>
      </c>
      <c r="Z879" s="174">
        <f t="shared" si="165"/>
        <v>0</v>
      </c>
      <c r="AA879" s="174">
        <f t="shared" si="166"/>
        <v>0</v>
      </c>
    </row>
    <row r="880" spans="4:27" ht="15" customHeight="1" x14ac:dyDescent="0.25">
      <c r="D880" s="176">
        <v>1</v>
      </c>
      <c r="E880" s="169">
        <f t="shared" si="156"/>
        <v>1</v>
      </c>
      <c r="F880" s="26" t="s">
        <v>1822</v>
      </c>
      <c r="G880" s="26" t="s">
        <v>524</v>
      </c>
      <c r="H880" s="26" t="s">
        <v>110</v>
      </c>
      <c r="I880" s="29">
        <v>41394</v>
      </c>
      <c r="J880" s="26" t="s">
        <v>512</v>
      </c>
      <c r="K880" s="26" t="s">
        <v>1819</v>
      </c>
      <c r="L880" s="26" t="s">
        <v>512</v>
      </c>
      <c r="M880" s="26" t="s">
        <v>1819</v>
      </c>
      <c r="N880" s="27">
        <v>2.16</v>
      </c>
      <c r="O880" s="26" t="s">
        <v>512</v>
      </c>
      <c r="P880" s="26" t="s">
        <v>1819</v>
      </c>
      <c r="Q880" s="27">
        <v>1.73</v>
      </c>
      <c r="R880" s="171" t="str">
        <f t="shared" si="157"/>
        <v>A</v>
      </c>
      <c r="S880" s="174">
        <f t="shared" si="158"/>
        <v>1</v>
      </c>
      <c r="T880" s="174">
        <f t="shared" si="159"/>
        <v>1</v>
      </c>
      <c r="U880" s="174">
        <f t="shared" si="160"/>
        <v>0</v>
      </c>
      <c r="V880" s="178" t="str">
        <f t="shared" si="161"/>
        <v>Staphylococcus haemolyticus</v>
      </c>
      <c r="W880" s="178" t="str">
        <f t="shared" si="162"/>
        <v>Staphylococcus haemolyticus</v>
      </c>
      <c r="X880" s="174">
        <f t="shared" si="163"/>
        <v>0</v>
      </c>
      <c r="Y880" s="174">
        <f t="shared" si="164"/>
        <v>0</v>
      </c>
      <c r="Z880" s="174">
        <f t="shared" si="165"/>
        <v>0</v>
      </c>
      <c r="AA880" s="174">
        <f t="shared" si="166"/>
        <v>0</v>
      </c>
    </row>
    <row r="881" spans="4:27" ht="15" customHeight="1" x14ac:dyDescent="0.25">
      <c r="D881" s="176">
        <v>1</v>
      </c>
      <c r="E881" s="169">
        <f t="shared" si="156"/>
        <v>1</v>
      </c>
      <c r="F881" s="26" t="s">
        <v>1823</v>
      </c>
      <c r="G881" s="26" t="s">
        <v>524</v>
      </c>
      <c r="H881" s="26" t="s">
        <v>110</v>
      </c>
      <c r="I881" s="29">
        <v>41457</v>
      </c>
      <c r="J881" s="26" t="s">
        <v>512</v>
      </c>
      <c r="K881" s="26" t="s">
        <v>1819</v>
      </c>
      <c r="L881" s="26" t="s">
        <v>512</v>
      </c>
      <c r="M881" s="26" t="s">
        <v>1819</v>
      </c>
      <c r="N881" s="27">
        <v>2.11</v>
      </c>
      <c r="O881" s="26" t="s">
        <v>512</v>
      </c>
      <c r="P881" s="26" t="s">
        <v>1824</v>
      </c>
      <c r="Q881" s="27">
        <v>1.9</v>
      </c>
      <c r="R881" s="171" t="str">
        <f t="shared" si="157"/>
        <v>A</v>
      </c>
      <c r="S881" s="174">
        <f t="shared" si="158"/>
        <v>1</v>
      </c>
      <c r="T881" s="174">
        <f t="shared" si="159"/>
        <v>1</v>
      </c>
      <c r="U881" s="174">
        <f t="shared" si="160"/>
        <v>0</v>
      </c>
      <c r="V881" s="178" t="str">
        <f t="shared" si="161"/>
        <v>Staphylococcus haemolyticus</v>
      </c>
      <c r="W881" s="178" t="str">
        <f t="shared" si="162"/>
        <v>Staphylococcus borealis</v>
      </c>
      <c r="X881" s="174">
        <f t="shared" si="163"/>
        <v>0</v>
      </c>
      <c r="Y881" s="174">
        <f t="shared" si="164"/>
        <v>0</v>
      </c>
      <c r="Z881" s="174">
        <f t="shared" si="165"/>
        <v>0</v>
      </c>
      <c r="AA881" s="174">
        <f t="shared" si="166"/>
        <v>0</v>
      </c>
    </row>
    <row r="882" spans="4:27" ht="15" customHeight="1" x14ac:dyDescent="0.25">
      <c r="D882" s="176">
        <v>1</v>
      </c>
      <c r="E882" s="169">
        <f t="shared" ref="E882:E945" si="167">D882*S882</f>
        <v>1</v>
      </c>
      <c r="F882" s="26" t="s">
        <v>1825</v>
      </c>
      <c r="G882" s="26" t="s">
        <v>524</v>
      </c>
      <c r="H882" s="26" t="s">
        <v>110</v>
      </c>
      <c r="I882" s="29">
        <v>41367</v>
      </c>
      <c r="J882" s="26" t="s">
        <v>512</v>
      </c>
      <c r="K882" s="26" t="s">
        <v>1819</v>
      </c>
      <c r="L882" s="26" t="s">
        <v>512</v>
      </c>
      <c r="M882" s="26" t="s">
        <v>1819</v>
      </c>
      <c r="N882" s="27">
        <v>2.3199999999999998</v>
      </c>
      <c r="O882" s="26" t="s">
        <v>512</v>
      </c>
      <c r="P882" s="26" t="s">
        <v>1819</v>
      </c>
      <c r="Q882" s="27">
        <v>1.94</v>
      </c>
      <c r="R882" s="171" t="str">
        <f t="shared" si="157"/>
        <v>A</v>
      </c>
      <c r="S882" s="174">
        <f t="shared" si="158"/>
        <v>1</v>
      </c>
      <c r="T882" s="174">
        <f t="shared" si="159"/>
        <v>1</v>
      </c>
      <c r="U882" s="174">
        <f t="shared" si="160"/>
        <v>0</v>
      </c>
      <c r="V882" s="178" t="str">
        <f t="shared" si="161"/>
        <v>Staphylococcus haemolyticus</v>
      </c>
      <c r="W882" s="178" t="str">
        <f t="shared" si="162"/>
        <v>Staphylococcus haemolyticus</v>
      </c>
      <c r="X882" s="174">
        <f t="shared" si="163"/>
        <v>0</v>
      </c>
      <c r="Y882" s="174">
        <f t="shared" si="164"/>
        <v>0</v>
      </c>
      <c r="Z882" s="174">
        <f t="shared" si="165"/>
        <v>0</v>
      </c>
      <c r="AA882" s="174">
        <f t="shared" si="166"/>
        <v>0</v>
      </c>
    </row>
    <row r="883" spans="4:27" ht="15" customHeight="1" x14ac:dyDescent="0.25">
      <c r="D883" s="176">
        <v>1</v>
      </c>
      <c r="E883" s="169">
        <f t="shared" si="167"/>
        <v>1</v>
      </c>
      <c r="F883" s="26" t="s">
        <v>1826</v>
      </c>
      <c r="G883" s="26" t="s">
        <v>524</v>
      </c>
      <c r="H883" s="26" t="s">
        <v>110</v>
      </c>
      <c r="I883" s="29">
        <v>41394</v>
      </c>
      <c r="J883" s="26" t="s">
        <v>512</v>
      </c>
      <c r="K883" s="26" t="s">
        <v>1819</v>
      </c>
      <c r="L883" s="26" t="s">
        <v>512</v>
      </c>
      <c r="M883" s="26" t="s">
        <v>1819</v>
      </c>
      <c r="N883" s="27">
        <v>2.2799999999999998</v>
      </c>
      <c r="O883" s="26" t="s">
        <v>512</v>
      </c>
      <c r="P883" s="26" t="s">
        <v>1819</v>
      </c>
      <c r="Q883" s="27">
        <v>1.67</v>
      </c>
      <c r="R883" s="171" t="str">
        <f t="shared" si="157"/>
        <v>A</v>
      </c>
      <c r="S883" s="174">
        <f t="shared" si="158"/>
        <v>1</v>
      </c>
      <c r="T883" s="174">
        <f t="shared" si="159"/>
        <v>1</v>
      </c>
      <c r="U883" s="174">
        <f t="shared" si="160"/>
        <v>0</v>
      </c>
      <c r="V883" s="178" t="str">
        <f t="shared" si="161"/>
        <v>Staphylococcus haemolyticus</v>
      </c>
      <c r="W883" s="178" t="str">
        <f t="shared" si="162"/>
        <v>Staphylococcus haemolyticus</v>
      </c>
      <c r="X883" s="174">
        <f t="shared" si="163"/>
        <v>0</v>
      </c>
      <c r="Y883" s="174">
        <f t="shared" si="164"/>
        <v>0</v>
      </c>
      <c r="Z883" s="174">
        <f t="shared" si="165"/>
        <v>0</v>
      </c>
      <c r="AA883" s="174">
        <f t="shared" si="166"/>
        <v>0</v>
      </c>
    </row>
    <row r="884" spans="4:27" ht="15" customHeight="1" x14ac:dyDescent="0.25">
      <c r="D884" s="176">
        <v>1</v>
      </c>
      <c r="E884" s="169">
        <f t="shared" si="167"/>
        <v>1</v>
      </c>
      <c r="F884" s="26" t="s">
        <v>1827</v>
      </c>
      <c r="G884" s="26" t="s">
        <v>524</v>
      </c>
      <c r="H884" s="26" t="s">
        <v>110</v>
      </c>
      <c r="I884" s="29">
        <v>41394</v>
      </c>
      <c r="J884" s="26" t="s">
        <v>512</v>
      </c>
      <c r="K884" s="26" t="s">
        <v>1819</v>
      </c>
      <c r="L884" s="26" t="s">
        <v>512</v>
      </c>
      <c r="M884" s="26" t="s">
        <v>1819</v>
      </c>
      <c r="N884" s="27">
        <v>2.5099999999999998</v>
      </c>
      <c r="O884" s="26" t="s">
        <v>512</v>
      </c>
      <c r="P884" s="26" t="s">
        <v>1819</v>
      </c>
      <c r="Q884" s="27">
        <v>1.96</v>
      </c>
      <c r="R884" s="171" t="str">
        <f t="shared" si="157"/>
        <v>A</v>
      </c>
      <c r="S884" s="174">
        <f t="shared" si="158"/>
        <v>1</v>
      </c>
      <c r="T884" s="174">
        <f t="shared" si="159"/>
        <v>1</v>
      </c>
      <c r="U884" s="174">
        <f t="shared" si="160"/>
        <v>0</v>
      </c>
      <c r="V884" s="178" t="str">
        <f t="shared" si="161"/>
        <v>Staphylococcus haemolyticus</v>
      </c>
      <c r="W884" s="178" t="str">
        <f t="shared" si="162"/>
        <v>Staphylococcus haemolyticus</v>
      </c>
      <c r="X884" s="174">
        <f t="shared" si="163"/>
        <v>0</v>
      </c>
      <c r="Y884" s="174">
        <f t="shared" si="164"/>
        <v>0</v>
      </c>
      <c r="Z884" s="174">
        <f t="shared" si="165"/>
        <v>0</v>
      </c>
      <c r="AA884" s="174">
        <f t="shared" si="166"/>
        <v>0</v>
      </c>
    </row>
    <row r="885" spans="4:27" ht="15" customHeight="1" x14ac:dyDescent="0.25">
      <c r="D885" s="176">
        <v>1</v>
      </c>
      <c r="E885" s="169">
        <f t="shared" si="167"/>
        <v>0</v>
      </c>
      <c r="F885" s="26" t="s">
        <v>1828</v>
      </c>
      <c r="G885" s="26" t="s">
        <v>524</v>
      </c>
      <c r="H885" s="26" t="s">
        <v>110</v>
      </c>
      <c r="I885" s="29">
        <v>41394</v>
      </c>
      <c r="J885" s="26" t="s">
        <v>512</v>
      </c>
      <c r="K885" s="26" t="s">
        <v>1819</v>
      </c>
      <c r="L885" s="26" t="s">
        <v>512</v>
      </c>
      <c r="M885" s="26" t="s">
        <v>1819</v>
      </c>
      <c r="N885" s="27">
        <v>1.91</v>
      </c>
      <c r="O885" s="26" t="s">
        <v>512</v>
      </c>
      <c r="P885" s="26" t="s">
        <v>1824</v>
      </c>
      <c r="Q885" s="27">
        <v>1.63</v>
      </c>
      <c r="R885" s="171" t="str">
        <f t="shared" si="157"/>
        <v>B</v>
      </c>
      <c r="S885" s="174">
        <f t="shared" si="158"/>
        <v>0</v>
      </c>
      <c r="T885" s="174">
        <f t="shared" si="159"/>
        <v>0</v>
      </c>
      <c r="U885" s="174">
        <f t="shared" si="160"/>
        <v>1</v>
      </c>
      <c r="V885" s="178" t="str">
        <f t="shared" si="161"/>
        <v>Staphylococcus haemolyticus</v>
      </c>
      <c r="W885" s="178" t="str">
        <f t="shared" si="162"/>
        <v>Staphylococcus borealis</v>
      </c>
      <c r="X885" s="174">
        <f t="shared" si="163"/>
        <v>0</v>
      </c>
      <c r="Y885" s="174">
        <f t="shared" si="164"/>
        <v>0</v>
      </c>
      <c r="Z885" s="174">
        <f t="shared" si="165"/>
        <v>0</v>
      </c>
      <c r="AA885" s="174">
        <f t="shared" si="166"/>
        <v>0</v>
      </c>
    </row>
    <row r="886" spans="4:27" ht="15" customHeight="1" x14ac:dyDescent="0.25">
      <c r="D886" s="176">
        <v>1</v>
      </c>
      <c r="E886" s="169">
        <f t="shared" si="167"/>
        <v>1</v>
      </c>
      <c r="F886" s="26" t="s">
        <v>1829</v>
      </c>
      <c r="G886" s="26" t="s">
        <v>527</v>
      </c>
      <c r="H886" s="26" t="s">
        <v>110</v>
      </c>
      <c r="I886" s="29">
        <v>41353</v>
      </c>
      <c r="J886" s="26" t="s">
        <v>512</v>
      </c>
      <c r="K886" s="26" t="s">
        <v>1819</v>
      </c>
      <c r="L886" s="26" t="s">
        <v>512</v>
      </c>
      <c r="M886" s="26" t="s">
        <v>1819</v>
      </c>
      <c r="N886" s="27">
        <v>2.0099999999999998</v>
      </c>
      <c r="O886" s="26" t="s">
        <v>512</v>
      </c>
      <c r="P886" s="26" t="s">
        <v>1819</v>
      </c>
      <c r="Q886" s="27">
        <v>1.88</v>
      </c>
      <c r="R886" s="171" t="str">
        <f t="shared" si="157"/>
        <v>A</v>
      </c>
      <c r="S886" s="174">
        <f t="shared" si="158"/>
        <v>1</v>
      </c>
      <c r="T886" s="174">
        <f t="shared" si="159"/>
        <v>1</v>
      </c>
      <c r="U886" s="174">
        <f t="shared" si="160"/>
        <v>0</v>
      </c>
      <c r="V886" s="178" t="str">
        <f t="shared" si="161"/>
        <v>Staphylococcus haemolyticus</v>
      </c>
      <c r="W886" s="178" t="str">
        <f t="shared" si="162"/>
        <v>Staphylococcus haemolyticus</v>
      </c>
      <c r="X886" s="174">
        <f t="shared" si="163"/>
        <v>0</v>
      </c>
      <c r="Y886" s="174">
        <f t="shared" si="164"/>
        <v>0</v>
      </c>
      <c r="Z886" s="174">
        <f t="shared" si="165"/>
        <v>0</v>
      </c>
      <c r="AA886" s="174">
        <f t="shared" si="166"/>
        <v>0</v>
      </c>
    </row>
    <row r="887" spans="4:27" ht="15" customHeight="1" x14ac:dyDescent="0.25">
      <c r="D887" s="176">
        <v>1</v>
      </c>
      <c r="E887" s="169">
        <f t="shared" si="167"/>
        <v>1</v>
      </c>
      <c r="F887" s="26" t="s">
        <v>1830</v>
      </c>
      <c r="G887" s="26" t="s">
        <v>527</v>
      </c>
      <c r="H887" s="26" t="s">
        <v>110</v>
      </c>
      <c r="I887" s="29">
        <v>41367</v>
      </c>
      <c r="J887" s="26" t="s">
        <v>512</v>
      </c>
      <c r="K887" s="26" t="s">
        <v>1819</v>
      </c>
      <c r="L887" s="26" t="s">
        <v>512</v>
      </c>
      <c r="M887" s="26" t="s">
        <v>1819</v>
      </c>
      <c r="N887" s="27">
        <v>2.2200000000000002</v>
      </c>
      <c r="O887" s="26" t="s">
        <v>512</v>
      </c>
      <c r="P887" s="26" t="s">
        <v>1819</v>
      </c>
      <c r="Q887" s="27">
        <v>2.2200000000000002</v>
      </c>
      <c r="R887" s="171" t="str">
        <f t="shared" si="157"/>
        <v>A</v>
      </c>
      <c r="S887" s="174">
        <f t="shared" si="158"/>
        <v>1</v>
      </c>
      <c r="T887" s="174">
        <f t="shared" si="159"/>
        <v>1</v>
      </c>
      <c r="U887" s="174">
        <f t="shared" si="160"/>
        <v>0</v>
      </c>
      <c r="V887" s="178" t="str">
        <f t="shared" si="161"/>
        <v>Staphylococcus haemolyticus</v>
      </c>
      <c r="W887" s="178" t="str">
        <f t="shared" si="162"/>
        <v>Staphylococcus haemolyticus</v>
      </c>
      <c r="X887" s="174">
        <f t="shared" si="163"/>
        <v>0</v>
      </c>
      <c r="Y887" s="174">
        <f t="shared" si="164"/>
        <v>0</v>
      </c>
      <c r="Z887" s="174">
        <f t="shared" si="165"/>
        <v>0</v>
      </c>
      <c r="AA887" s="174">
        <f t="shared" si="166"/>
        <v>0</v>
      </c>
    </row>
    <row r="888" spans="4:27" ht="15" customHeight="1" x14ac:dyDescent="0.25">
      <c r="D888" s="176">
        <v>1</v>
      </c>
      <c r="E888" s="169">
        <f t="shared" si="167"/>
        <v>0</v>
      </c>
      <c r="F888" s="26" t="s">
        <v>1831</v>
      </c>
      <c r="G888" s="26" t="s">
        <v>527</v>
      </c>
      <c r="H888" s="26" t="s">
        <v>110</v>
      </c>
      <c r="I888" s="29">
        <v>41227</v>
      </c>
      <c r="J888" s="26" t="s">
        <v>512</v>
      </c>
      <c r="K888" s="26" t="s">
        <v>1819</v>
      </c>
      <c r="L888" s="26" t="s">
        <v>512</v>
      </c>
      <c r="M888" s="26" t="s">
        <v>1824</v>
      </c>
      <c r="N888" s="27">
        <v>2.33</v>
      </c>
      <c r="O888" s="26" t="s">
        <v>512</v>
      </c>
      <c r="P888" s="26" t="s">
        <v>1824</v>
      </c>
      <c r="Q888" s="27">
        <v>2.2999999999999998</v>
      </c>
      <c r="R888" s="171" t="str">
        <f t="shared" si="157"/>
        <v>A</v>
      </c>
      <c r="S888" s="174">
        <f t="shared" si="158"/>
        <v>0</v>
      </c>
      <c r="T888" s="174">
        <f t="shared" si="159"/>
        <v>0</v>
      </c>
      <c r="U888" s="174">
        <f t="shared" si="160"/>
        <v>1</v>
      </c>
      <c r="V888" s="178" t="str">
        <f t="shared" si="161"/>
        <v>Staphylococcus borealis</v>
      </c>
      <c r="W888" s="178" t="str">
        <f t="shared" si="162"/>
        <v>Staphylococcus borealis</v>
      </c>
      <c r="X888" s="174">
        <f t="shared" si="163"/>
        <v>0</v>
      </c>
      <c r="Y888" s="174">
        <f t="shared" si="164"/>
        <v>0</v>
      </c>
      <c r="Z888" s="174">
        <f t="shared" si="165"/>
        <v>0</v>
      </c>
      <c r="AA888" s="174">
        <f t="shared" si="166"/>
        <v>0</v>
      </c>
    </row>
    <row r="889" spans="4:27" ht="15" customHeight="1" x14ac:dyDescent="0.25">
      <c r="D889" s="176">
        <v>1</v>
      </c>
      <c r="E889" s="169">
        <f t="shared" si="167"/>
        <v>0</v>
      </c>
      <c r="F889" s="26" t="s">
        <v>1832</v>
      </c>
      <c r="G889" s="26" t="s">
        <v>527</v>
      </c>
      <c r="H889" s="26" t="s">
        <v>110</v>
      </c>
      <c r="I889" s="29">
        <v>41367</v>
      </c>
      <c r="J889" s="26" t="s">
        <v>512</v>
      </c>
      <c r="K889" s="26" t="s">
        <v>1819</v>
      </c>
      <c r="L889" s="26" t="s">
        <v>512</v>
      </c>
      <c r="M889" s="26" t="s">
        <v>1824</v>
      </c>
      <c r="N889" s="27">
        <v>2.21</v>
      </c>
      <c r="O889" s="26" t="s">
        <v>512</v>
      </c>
      <c r="P889" s="26" t="s">
        <v>1824</v>
      </c>
      <c r="Q889" s="27">
        <v>2.12</v>
      </c>
      <c r="R889" s="171" t="str">
        <f t="shared" si="157"/>
        <v>A</v>
      </c>
      <c r="S889" s="174">
        <f t="shared" si="158"/>
        <v>0</v>
      </c>
      <c r="T889" s="174">
        <f t="shared" si="159"/>
        <v>0</v>
      </c>
      <c r="U889" s="174">
        <f t="shared" si="160"/>
        <v>1</v>
      </c>
      <c r="V889" s="178" t="str">
        <f t="shared" si="161"/>
        <v>Staphylococcus borealis</v>
      </c>
      <c r="W889" s="178" t="str">
        <f t="shared" si="162"/>
        <v>Staphylococcus borealis</v>
      </c>
      <c r="X889" s="174">
        <f t="shared" si="163"/>
        <v>0</v>
      </c>
      <c r="Y889" s="174">
        <f t="shared" si="164"/>
        <v>0</v>
      </c>
      <c r="Z889" s="174">
        <f t="shared" si="165"/>
        <v>0</v>
      </c>
      <c r="AA889" s="174">
        <f t="shared" si="166"/>
        <v>0</v>
      </c>
    </row>
    <row r="890" spans="4:27" ht="15" customHeight="1" x14ac:dyDescent="0.25">
      <c r="D890" s="176">
        <v>1</v>
      </c>
      <c r="E890" s="169">
        <f t="shared" si="167"/>
        <v>0</v>
      </c>
      <c r="F890" s="26" t="s">
        <v>1833</v>
      </c>
      <c r="G890" s="26" t="s">
        <v>527</v>
      </c>
      <c r="H890" s="26" t="s">
        <v>110</v>
      </c>
      <c r="I890" s="29">
        <v>41367</v>
      </c>
      <c r="J890" s="26" t="s">
        <v>512</v>
      </c>
      <c r="K890" s="26" t="s">
        <v>1819</v>
      </c>
      <c r="L890" s="26" t="s">
        <v>512</v>
      </c>
      <c r="M890" s="26" t="s">
        <v>1824</v>
      </c>
      <c r="N890" s="27">
        <v>2.13</v>
      </c>
      <c r="O890" s="26" t="s">
        <v>512</v>
      </c>
      <c r="P890" s="26" t="s">
        <v>1819</v>
      </c>
      <c r="Q890" s="27">
        <v>2.0699999999999998</v>
      </c>
      <c r="R890" s="171" t="str">
        <f t="shared" si="157"/>
        <v>B</v>
      </c>
      <c r="S890" s="174">
        <f t="shared" si="158"/>
        <v>0</v>
      </c>
      <c r="T890" s="174">
        <f t="shared" si="159"/>
        <v>0</v>
      </c>
      <c r="U890" s="174">
        <f t="shared" si="160"/>
        <v>1</v>
      </c>
      <c r="V890" s="178" t="str">
        <f t="shared" si="161"/>
        <v>Staphylococcus borealis</v>
      </c>
      <c r="W890" s="178" t="str">
        <f t="shared" si="162"/>
        <v>Staphylococcus haemolyticus</v>
      </c>
      <c r="X890" s="174">
        <f t="shared" si="163"/>
        <v>0</v>
      </c>
      <c r="Y890" s="174">
        <f t="shared" si="164"/>
        <v>0</v>
      </c>
      <c r="Z890" s="174">
        <f t="shared" si="165"/>
        <v>0</v>
      </c>
      <c r="AA890" s="174">
        <f t="shared" si="166"/>
        <v>0</v>
      </c>
    </row>
    <row r="891" spans="4:27" ht="15" customHeight="1" x14ac:dyDescent="0.25">
      <c r="D891" s="176">
        <v>1</v>
      </c>
      <c r="E891" s="169">
        <f t="shared" si="167"/>
        <v>1</v>
      </c>
      <c r="F891" s="26" t="s">
        <v>1834</v>
      </c>
      <c r="G891" s="26" t="s">
        <v>527</v>
      </c>
      <c r="H891" s="26" t="s">
        <v>110</v>
      </c>
      <c r="I891" s="29">
        <v>41374</v>
      </c>
      <c r="J891" s="26" t="s">
        <v>512</v>
      </c>
      <c r="K891" s="26" t="s">
        <v>1819</v>
      </c>
      <c r="L891" s="26" t="s">
        <v>512</v>
      </c>
      <c r="M891" s="26" t="s">
        <v>1819</v>
      </c>
      <c r="N891" s="27">
        <v>2.25</v>
      </c>
      <c r="O891" s="26" t="s">
        <v>512</v>
      </c>
      <c r="P891" s="26" t="s">
        <v>1819</v>
      </c>
      <c r="Q891" s="27">
        <v>1.98</v>
      </c>
      <c r="R891" s="171" t="str">
        <f t="shared" si="157"/>
        <v>A</v>
      </c>
      <c r="S891" s="174">
        <f t="shared" si="158"/>
        <v>1</v>
      </c>
      <c r="T891" s="174">
        <f t="shared" si="159"/>
        <v>1</v>
      </c>
      <c r="U891" s="174">
        <f t="shared" si="160"/>
        <v>0</v>
      </c>
      <c r="V891" s="178" t="str">
        <f t="shared" si="161"/>
        <v>Staphylococcus haemolyticus</v>
      </c>
      <c r="W891" s="178" t="str">
        <f t="shared" si="162"/>
        <v>Staphylococcus haemolyticus</v>
      </c>
      <c r="X891" s="174">
        <f t="shared" si="163"/>
        <v>0</v>
      </c>
      <c r="Y891" s="174">
        <f t="shared" si="164"/>
        <v>0</v>
      </c>
      <c r="Z891" s="174">
        <f t="shared" si="165"/>
        <v>0</v>
      </c>
      <c r="AA891" s="174">
        <f t="shared" si="166"/>
        <v>0</v>
      </c>
    </row>
    <row r="892" spans="4:27" ht="15" customHeight="1" x14ac:dyDescent="0.25">
      <c r="D892" s="176">
        <v>1</v>
      </c>
      <c r="E892" s="169">
        <f t="shared" si="167"/>
        <v>1</v>
      </c>
      <c r="F892" s="26" t="s">
        <v>1835</v>
      </c>
      <c r="G892" s="26" t="s">
        <v>527</v>
      </c>
      <c r="H892" s="26" t="s">
        <v>110</v>
      </c>
      <c r="I892" s="29">
        <v>41310</v>
      </c>
      <c r="J892" s="26" t="s">
        <v>512</v>
      </c>
      <c r="K892" s="26" t="s">
        <v>1819</v>
      </c>
      <c r="L892" s="26" t="s">
        <v>512</v>
      </c>
      <c r="M892" s="26" t="s">
        <v>1819</v>
      </c>
      <c r="N892" s="27">
        <v>2.2799999999999998</v>
      </c>
      <c r="O892" s="26" t="s">
        <v>512</v>
      </c>
      <c r="P892" s="26" t="s">
        <v>1824</v>
      </c>
      <c r="Q892" s="27">
        <v>1.92</v>
      </c>
      <c r="R892" s="171" t="str">
        <f t="shared" si="157"/>
        <v>A</v>
      </c>
      <c r="S892" s="174">
        <f t="shared" si="158"/>
        <v>1</v>
      </c>
      <c r="T892" s="174">
        <f t="shared" si="159"/>
        <v>1</v>
      </c>
      <c r="U892" s="174">
        <f t="shared" si="160"/>
        <v>0</v>
      </c>
      <c r="V892" s="178" t="str">
        <f t="shared" si="161"/>
        <v>Staphylococcus haemolyticus</v>
      </c>
      <c r="W892" s="178" t="str">
        <f t="shared" si="162"/>
        <v>Staphylococcus borealis</v>
      </c>
      <c r="X892" s="174">
        <f t="shared" si="163"/>
        <v>0</v>
      </c>
      <c r="Y892" s="174">
        <f t="shared" si="164"/>
        <v>0</v>
      </c>
      <c r="Z892" s="174">
        <f t="shared" si="165"/>
        <v>0</v>
      </c>
      <c r="AA892" s="174">
        <f t="shared" si="166"/>
        <v>0</v>
      </c>
    </row>
    <row r="893" spans="4:27" ht="15" customHeight="1" x14ac:dyDescent="0.25">
      <c r="D893" s="176">
        <v>1</v>
      </c>
      <c r="E893" s="169">
        <f t="shared" si="167"/>
        <v>1</v>
      </c>
      <c r="F893" s="26" t="s">
        <v>1836</v>
      </c>
      <c r="G893" s="26" t="s">
        <v>527</v>
      </c>
      <c r="H893" s="26" t="s">
        <v>110</v>
      </c>
      <c r="I893" s="29">
        <v>41310</v>
      </c>
      <c r="J893" s="26" t="s">
        <v>512</v>
      </c>
      <c r="K893" s="26" t="s">
        <v>1819</v>
      </c>
      <c r="L893" s="26" t="s">
        <v>512</v>
      </c>
      <c r="M893" s="26" t="s">
        <v>1819</v>
      </c>
      <c r="N893" s="27">
        <v>2.17</v>
      </c>
      <c r="O893" s="26" t="s">
        <v>512</v>
      </c>
      <c r="P893" s="26" t="s">
        <v>1824</v>
      </c>
      <c r="Q893" s="27">
        <v>1.67</v>
      </c>
      <c r="R893" s="171" t="str">
        <f t="shared" si="157"/>
        <v>A</v>
      </c>
      <c r="S893" s="174">
        <f t="shared" si="158"/>
        <v>1</v>
      </c>
      <c r="T893" s="174">
        <f t="shared" si="159"/>
        <v>1</v>
      </c>
      <c r="U893" s="174">
        <f t="shared" si="160"/>
        <v>0</v>
      </c>
      <c r="V893" s="178" t="str">
        <f t="shared" si="161"/>
        <v>Staphylococcus haemolyticus</v>
      </c>
      <c r="W893" s="178" t="str">
        <f t="shared" si="162"/>
        <v>Staphylococcus borealis</v>
      </c>
      <c r="X893" s="174">
        <f t="shared" si="163"/>
        <v>0</v>
      </c>
      <c r="Y893" s="174">
        <f t="shared" si="164"/>
        <v>0</v>
      </c>
      <c r="Z893" s="174">
        <f t="shared" si="165"/>
        <v>0</v>
      </c>
      <c r="AA893" s="174">
        <f t="shared" si="166"/>
        <v>0</v>
      </c>
    </row>
    <row r="894" spans="4:27" ht="15" customHeight="1" x14ac:dyDescent="0.25">
      <c r="D894" s="176">
        <v>1</v>
      </c>
      <c r="E894" s="169">
        <f t="shared" si="167"/>
        <v>1</v>
      </c>
      <c r="F894" s="26" t="s">
        <v>1837</v>
      </c>
      <c r="G894" s="26" t="s">
        <v>527</v>
      </c>
      <c r="H894" s="26" t="s">
        <v>110</v>
      </c>
      <c r="I894" s="29">
        <v>42313</v>
      </c>
      <c r="J894" s="26" t="s">
        <v>512</v>
      </c>
      <c r="K894" s="26" t="s">
        <v>1819</v>
      </c>
      <c r="L894" s="26" t="s">
        <v>512</v>
      </c>
      <c r="M894" s="26" t="s">
        <v>1819</v>
      </c>
      <c r="N894" s="27">
        <v>2.2200000000000002</v>
      </c>
      <c r="O894" s="26" t="s">
        <v>512</v>
      </c>
      <c r="P894" s="26" t="s">
        <v>1819</v>
      </c>
      <c r="Q894" s="27">
        <v>1.95</v>
      </c>
      <c r="R894" s="171" t="str">
        <f t="shared" si="157"/>
        <v>A</v>
      </c>
      <c r="S894" s="174">
        <f t="shared" si="158"/>
        <v>1</v>
      </c>
      <c r="T894" s="174">
        <f t="shared" si="159"/>
        <v>1</v>
      </c>
      <c r="U894" s="174">
        <f t="shared" si="160"/>
        <v>0</v>
      </c>
      <c r="V894" s="178" t="str">
        <f t="shared" si="161"/>
        <v>Staphylococcus haemolyticus</v>
      </c>
      <c r="W894" s="178" t="str">
        <f t="shared" si="162"/>
        <v>Staphylococcus haemolyticus</v>
      </c>
      <c r="X894" s="174">
        <f t="shared" si="163"/>
        <v>0</v>
      </c>
      <c r="Y894" s="174">
        <f t="shared" si="164"/>
        <v>0</v>
      </c>
      <c r="Z894" s="174">
        <f t="shared" si="165"/>
        <v>0</v>
      </c>
      <c r="AA894" s="174">
        <f t="shared" si="166"/>
        <v>0</v>
      </c>
    </row>
    <row r="895" spans="4:27" ht="15" customHeight="1" x14ac:dyDescent="0.25">
      <c r="D895" s="176">
        <v>1</v>
      </c>
      <c r="E895" s="169">
        <f t="shared" si="167"/>
        <v>1</v>
      </c>
      <c r="F895" s="26" t="s">
        <v>1838</v>
      </c>
      <c r="G895" s="26" t="s">
        <v>527</v>
      </c>
      <c r="H895" s="26" t="s">
        <v>110</v>
      </c>
      <c r="I895" s="29">
        <v>41213</v>
      </c>
      <c r="J895" s="26" t="s">
        <v>512</v>
      </c>
      <c r="K895" s="26" t="s">
        <v>1819</v>
      </c>
      <c r="L895" s="26" t="s">
        <v>512</v>
      </c>
      <c r="M895" s="26" t="s">
        <v>1819</v>
      </c>
      <c r="N895" s="27">
        <v>2.12</v>
      </c>
      <c r="O895" s="26" t="s">
        <v>512</v>
      </c>
      <c r="P895" s="26" t="s">
        <v>1819</v>
      </c>
      <c r="Q895" s="27">
        <v>2.06</v>
      </c>
      <c r="R895" s="171" t="str">
        <f t="shared" si="157"/>
        <v>A</v>
      </c>
      <c r="S895" s="174">
        <f t="shared" si="158"/>
        <v>1</v>
      </c>
      <c r="T895" s="174">
        <f t="shared" si="159"/>
        <v>1</v>
      </c>
      <c r="U895" s="174">
        <f t="shared" si="160"/>
        <v>0</v>
      </c>
      <c r="V895" s="178" t="str">
        <f t="shared" si="161"/>
        <v>Staphylococcus haemolyticus</v>
      </c>
      <c r="W895" s="178" t="str">
        <f t="shared" si="162"/>
        <v>Staphylococcus haemolyticus</v>
      </c>
      <c r="X895" s="174">
        <f t="shared" si="163"/>
        <v>0</v>
      </c>
      <c r="Y895" s="174">
        <f t="shared" si="164"/>
        <v>0</v>
      </c>
      <c r="Z895" s="174">
        <f t="shared" si="165"/>
        <v>0</v>
      </c>
      <c r="AA895" s="174">
        <f t="shared" si="166"/>
        <v>0</v>
      </c>
    </row>
    <row r="896" spans="4:27" ht="15" customHeight="1" x14ac:dyDescent="0.25">
      <c r="D896" s="176">
        <v>1</v>
      </c>
      <c r="E896" s="169">
        <f t="shared" si="167"/>
        <v>1</v>
      </c>
      <c r="F896" s="26" t="s">
        <v>1839</v>
      </c>
      <c r="G896" s="26" t="s">
        <v>527</v>
      </c>
      <c r="H896" s="26" t="s">
        <v>110</v>
      </c>
      <c r="I896" s="29">
        <v>41318</v>
      </c>
      <c r="J896" s="26" t="s">
        <v>512</v>
      </c>
      <c r="K896" s="26" t="s">
        <v>1819</v>
      </c>
      <c r="L896" s="26" t="s">
        <v>512</v>
      </c>
      <c r="M896" s="26" t="s">
        <v>1819</v>
      </c>
      <c r="N896" s="27">
        <v>2.12</v>
      </c>
      <c r="O896" s="26" t="s">
        <v>512</v>
      </c>
      <c r="P896" s="26" t="s">
        <v>1819</v>
      </c>
      <c r="Q896" s="27">
        <v>2.04</v>
      </c>
      <c r="R896" s="171" t="str">
        <f t="shared" si="157"/>
        <v>A</v>
      </c>
      <c r="S896" s="174">
        <f t="shared" si="158"/>
        <v>1</v>
      </c>
      <c r="T896" s="174">
        <f t="shared" si="159"/>
        <v>1</v>
      </c>
      <c r="U896" s="174">
        <f t="shared" si="160"/>
        <v>0</v>
      </c>
      <c r="V896" s="178" t="str">
        <f t="shared" si="161"/>
        <v>Staphylococcus haemolyticus</v>
      </c>
      <c r="W896" s="178" t="str">
        <f t="shared" si="162"/>
        <v>Staphylococcus haemolyticus</v>
      </c>
      <c r="X896" s="174">
        <f t="shared" si="163"/>
        <v>0</v>
      </c>
      <c r="Y896" s="174">
        <f t="shared" si="164"/>
        <v>0</v>
      </c>
      <c r="Z896" s="174">
        <f t="shared" si="165"/>
        <v>0</v>
      </c>
      <c r="AA896" s="174">
        <f t="shared" si="166"/>
        <v>0</v>
      </c>
    </row>
    <row r="897" spans="4:27" ht="15" customHeight="1" x14ac:dyDescent="0.25">
      <c r="D897" s="176">
        <v>1</v>
      </c>
      <c r="E897" s="169">
        <f t="shared" si="167"/>
        <v>1</v>
      </c>
      <c r="F897" s="26" t="s">
        <v>1840</v>
      </c>
      <c r="G897" s="26" t="s">
        <v>551</v>
      </c>
      <c r="H897" s="26" t="s">
        <v>110</v>
      </c>
      <c r="I897" s="29">
        <v>41394</v>
      </c>
      <c r="J897" s="26" t="s">
        <v>512</v>
      </c>
      <c r="K897" s="26" t="s">
        <v>1819</v>
      </c>
      <c r="L897" s="26" t="s">
        <v>512</v>
      </c>
      <c r="M897" s="26" t="s">
        <v>1819</v>
      </c>
      <c r="N897" s="27">
        <v>2.23</v>
      </c>
      <c r="O897" s="26" t="s">
        <v>512</v>
      </c>
      <c r="P897" s="26" t="s">
        <v>1819</v>
      </c>
      <c r="Q897" s="27">
        <v>1.64</v>
      </c>
      <c r="R897" s="171" t="str">
        <f t="shared" si="157"/>
        <v>A</v>
      </c>
      <c r="S897" s="174">
        <f t="shared" si="158"/>
        <v>1</v>
      </c>
      <c r="T897" s="174">
        <f t="shared" si="159"/>
        <v>1</v>
      </c>
      <c r="U897" s="174">
        <f t="shared" si="160"/>
        <v>0</v>
      </c>
      <c r="V897" s="178" t="str">
        <f t="shared" si="161"/>
        <v>Staphylococcus haemolyticus</v>
      </c>
      <c r="W897" s="178" t="str">
        <f t="shared" si="162"/>
        <v>Staphylococcus haemolyticus</v>
      </c>
      <c r="X897" s="174">
        <f t="shared" si="163"/>
        <v>0</v>
      </c>
      <c r="Y897" s="174">
        <f t="shared" si="164"/>
        <v>0</v>
      </c>
      <c r="Z897" s="174">
        <f t="shared" si="165"/>
        <v>0</v>
      </c>
      <c r="AA897" s="174">
        <f t="shared" si="166"/>
        <v>0</v>
      </c>
    </row>
    <row r="898" spans="4:27" ht="15" customHeight="1" x14ac:dyDescent="0.25">
      <c r="D898" s="176">
        <v>1</v>
      </c>
      <c r="E898" s="169">
        <f t="shared" si="167"/>
        <v>1</v>
      </c>
      <c r="F898" s="26" t="s">
        <v>1841</v>
      </c>
      <c r="G898" s="26" t="s">
        <v>551</v>
      </c>
      <c r="H898" s="26" t="s">
        <v>110</v>
      </c>
      <c r="I898" s="29">
        <v>41394</v>
      </c>
      <c r="J898" s="26" t="s">
        <v>512</v>
      </c>
      <c r="K898" s="26" t="s">
        <v>1819</v>
      </c>
      <c r="L898" s="26" t="s">
        <v>512</v>
      </c>
      <c r="M898" s="26" t="s">
        <v>1819</v>
      </c>
      <c r="N898" s="27">
        <v>2.3199999999999998</v>
      </c>
      <c r="O898" s="26" t="s">
        <v>512</v>
      </c>
      <c r="P898" s="26" t="s">
        <v>1819</v>
      </c>
      <c r="Q898" s="27">
        <v>1.77</v>
      </c>
      <c r="R898" s="171" t="str">
        <f t="shared" si="157"/>
        <v>A</v>
      </c>
      <c r="S898" s="174">
        <f t="shared" si="158"/>
        <v>1</v>
      </c>
      <c r="T898" s="174">
        <f t="shared" si="159"/>
        <v>1</v>
      </c>
      <c r="U898" s="174">
        <f t="shared" si="160"/>
        <v>0</v>
      </c>
      <c r="V898" s="178" t="str">
        <f t="shared" si="161"/>
        <v>Staphylococcus haemolyticus</v>
      </c>
      <c r="W898" s="178" t="str">
        <f t="shared" si="162"/>
        <v>Staphylococcus haemolyticus</v>
      </c>
      <c r="X898" s="174">
        <f t="shared" si="163"/>
        <v>0</v>
      </c>
      <c r="Y898" s="174">
        <f t="shared" si="164"/>
        <v>0</v>
      </c>
      <c r="Z898" s="174">
        <f t="shared" si="165"/>
        <v>0</v>
      </c>
      <c r="AA898" s="174">
        <f t="shared" si="166"/>
        <v>0</v>
      </c>
    </row>
    <row r="899" spans="4:27" ht="15" customHeight="1" x14ac:dyDescent="0.25">
      <c r="D899" s="176">
        <v>1</v>
      </c>
      <c r="E899" s="169">
        <f t="shared" si="167"/>
        <v>1</v>
      </c>
      <c r="F899" s="26" t="s">
        <v>1842</v>
      </c>
      <c r="G899" s="26" t="s">
        <v>551</v>
      </c>
      <c r="H899" s="26" t="s">
        <v>110</v>
      </c>
      <c r="I899" s="29">
        <v>41394</v>
      </c>
      <c r="J899" s="26" t="s">
        <v>512</v>
      </c>
      <c r="K899" s="26" t="s">
        <v>1819</v>
      </c>
      <c r="L899" s="26" t="s">
        <v>512</v>
      </c>
      <c r="M899" s="26" t="s">
        <v>1819</v>
      </c>
      <c r="N899" s="27">
        <v>2.4300000000000002</v>
      </c>
      <c r="O899" s="26" t="s">
        <v>512</v>
      </c>
      <c r="P899" s="26" t="s">
        <v>1824</v>
      </c>
      <c r="Q899" s="27">
        <v>1.86</v>
      </c>
      <c r="R899" s="171" t="str">
        <f t="shared" ref="R899:R962" si="168">IF(OR(AND(N899&gt;=$B$20,Q899&lt;$B$21),AND(L899=O899,M899=P899,N899&gt;=$B$20,Q899&gt;=$B$20),AND(L899=O899,N899&gt;=$B$20,Q899&lt;2,Q899&gt;=$B$21)),"A",IF(OR(AND(N899&lt;$B$20,Q899&lt;$B$21),AND(L899=O899,OR(M899&lt;&gt;P899,M899=P899),N899&gt;=$B$21,Q899&gt;=$B$21)),"B",
IF(AND(L899&lt;&gt;O899,N899&gt;=$B$21,Q899&gt;=$B$21),"C",0)))</f>
        <v>A</v>
      </c>
      <c r="S899" s="174">
        <f t="shared" ref="S899:S962" si="169">1-U899+Z899</f>
        <v>1</v>
      </c>
      <c r="T899" s="174">
        <f t="shared" ref="T899:T962" si="170">IF(AND(L899=J899,M899=K899,N899&gt;=$B$20,R899="A"),1,0)</f>
        <v>1</v>
      </c>
      <c r="U899" s="174">
        <f t="shared" ref="U899:U962" si="171">IF(T899=1,0,1)</f>
        <v>0</v>
      </c>
      <c r="V899" s="178" t="str">
        <f t="shared" ref="V899:V962" si="172">L899&amp;" "&amp;M899</f>
        <v>Staphylococcus haemolyticus</v>
      </c>
      <c r="W899" s="178" t="str">
        <f t="shared" ref="W899:W962" si="173">O899&amp;" "&amp;P899</f>
        <v>Staphylococcus borealis</v>
      </c>
      <c r="X899" s="174">
        <f t="shared" ref="X899:X962" si="174">IF(AND(V899=$B$1,N899&gt;=$B$20),1,0)</f>
        <v>0</v>
      </c>
      <c r="Y899" s="174">
        <f t="shared" ref="Y899:Y962" si="175">IF(AND(W899=$B$1,Q899&gt;=$B$20),1,0)</f>
        <v>0</v>
      </c>
      <c r="Z899" s="174">
        <f t="shared" ref="Z899:Z962" si="176">IF(AND(V899=$B$1,N899&gt;=$B$20,R899="A"),1,0)</f>
        <v>0</v>
      </c>
      <c r="AA899" s="174">
        <f t="shared" ref="AA899:AA962" si="177">IF(1-(X899+Y899)&gt;0,0,1)</f>
        <v>0</v>
      </c>
    </row>
    <row r="900" spans="4:27" ht="15" customHeight="1" x14ac:dyDescent="0.25">
      <c r="D900" s="176">
        <v>0</v>
      </c>
      <c r="E900" s="169">
        <f t="shared" si="167"/>
        <v>0</v>
      </c>
      <c r="F900" s="26" t="s">
        <v>1843</v>
      </c>
      <c r="G900" s="26" t="s">
        <v>118</v>
      </c>
      <c r="H900" s="26" t="s">
        <v>757</v>
      </c>
      <c r="I900" s="29">
        <v>41001</v>
      </c>
      <c r="J900" s="26" t="s">
        <v>512</v>
      </c>
      <c r="K900" s="26" t="s">
        <v>1844</v>
      </c>
      <c r="L900" s="26" t="s">
        <v>512</v>
      </c>
      <c r="M900" s="26" t="s">
        <v>1844</v>
      </c>
      <c r="N900" s="27">
        <v>2.42</v>
      </c>
      <c r="O900" s="26" t="s">
        <v>512</v>
      </c>
      <c r="P900" s="26" t="s">
        <v>1844</v>
      </c>
      <c r="Q900" s="27">
        <v>2.27</v>
      </c>
      <c r="R900" s="171" t="str">
        <f t="shared" si="168"/>
        <v>A</v>
      </c>
      <c r="S900" s="174">
        <f t="shared" si="169"/>
        <v>1</v>
      </c>
      <c r="T900" s="174">
        <f t="shared" si="170"/>
        <v>1</v>
      </c>
      <c r="U900" s="174">
        <f t="shared" si="171"/>
        <v>0</v>
      </c>
      <c r="V900" s="178" t="str">
        <f t="shared" si="172"/>
        <v>Staphylococcus hominis</v>
      </c>
      <c r="W900" s="178" t="str">
        <f t="shared" si="173"/>
        <v>Staphylococcus hominis</v>
      </c>
      <c r="X900" s="174">
        <f t="shared" si="174"/>
        <v>0</v>
      </c>
      <c r="Y900" s="174">
        <f t="shared" si="175"/>
        <v>0</v>
      </c>
      <c r="Z900" s="174">
        <f t="shared" si="176"/>
        <v>0</v>
      </c>
      <c r="AA900" s="174">
        <f t="shared" si="177"/>
        <v>0</v>
      </c>
    </row>
    <row r="901" spans="4:27" ht="15" customHeight="1" x14ac:dyDescent="0.25">
      <c r="D901" s="176">
        <v>0</v>
      </c>
      <c r="E901" s="169">
        <f t="shared" si="167"/>
        <v>0</v>
      </c>
      <c r="F901" s="26" t="s">
        <v>1845</v>
      </c>
      <c r="G901" s="26" t="s">
        <v>176</v>
      </c>
      <c r="H901" s="26" t="s">
        <v>1104</v>
      </c>
      <c r="I901" s="29">
        <v>40794</v>
      </c>
      <c r="J901" s="26" t="s">
        <v>512</v>
      </c>
      <c r="K901" s="26" t="s">
        <v>1844</v>
      </c>
      <c r="L901" s="26" t="s">
        <v>512</v>
      </c>
      <c r="M901" s="26" t="s">
        <v>1844</v>
      </c>
      <c r="N901" s="27">
        <v>2.27</v>
      </c>
      <c r="O901" s="26" t="s">
        <v>512</v>
      </c>
      <c r="P901" s="26" t="s">
        <v>1844</v>
      </c>
      <c r="Q901" s="27">
        <v>2.23</v>
      </c>
      <c r="R901" s="171" t="str">
        <f t="shared" si="168"/>
        <v>A</v>
      </c>
      <c r="S901" s="174">
        <f t="shared" si="169"/>
        <v>1</v>
      </c>
      <c r="T901" s="174">
        <f t="shared" si="170"/>
        <v>1</v>
      </c>
      <c r="U901" s="174">
        <f t="shared" si="171"/>
        <v>0</v>
      </c>
      <c r="V901" s="178" t="str">
        <f t="shared" si="172"/>
        <v>Staphylococcus hominis</v>
      </c>
      <c r="W901" s="178" t="str">
        <f t="shared" si="173"/>
        <v>Staphylococcus hominis</v>
      </c>
      <c r="X901" s="174">
        <f t="shared" si="174"/>
        <v>0</v>
      </c>
      <c r="Y901" s="174">
        <f t="shared" si="175"/>
        <v>0</v>
      </c>
      <c r="Z901" s="174">
        <f t="shared" si="176"/>
        <v>0</v>
      </c>
      <c r="AA901" s="174">
        <f t="shared" si="177"/>
        <v>0</v>
      </c>
    </row>
    <row r="902" spans="4:27" ht="15" customHeight="1" x14ac:dyDescent="0.25">
      <c r="D902" s="176">
        <v>0</v>
      </c>
      <c r="E902" s="169">
        <f t="shared" si="167"/>
        <v>0</v>
      </c>
      <c r="F902" s="26" t="s">
        <v>1846</v>
      </c>
      <c r="G902" s="26" t="s">
        <v>165</v>
      </c>
      <c r="H902" s="26" t="s">
        <v>1104</v>
      </c>
      <c r="I902" s="29">
        <v>40794</v>
      </c>
      <c r="J902" s="26" t="s">
        <v>512</v>
      </c>
      <c r="K902" s="26" t="s">
        <v>1844</v>
      </c>
      <c r="L902" s="26" t="s">
        <v>512</v>
      </c>
      <c r="M902" s="26" t="s">
        <v>1844</v>
      </c>
      <c r="N902" s="27">
        <v>2.35</v>
      </c>
      <c r="O902" s="26" t="s">
        <v>512</v>
      </c>
      <c r="P902" s="26" t="s">
        <v>1844</v>
      </c>
      <c r="Q902" s="27">
        <v>2.2599999999999998</v>
      </c>
      <c r="R902" s="171" t="str">
        <f t="shared" si="168"/>
        <v>A</v>
      </c>
      <c r="S902" s="174">
        <f t="shared" si="169"/>
        <v>1</v>
      </c>
      <c r="T902" s="174">
        <f t="shared" si="170"/>
        <v>1</v>
      </c>
      <c r="U902" s="174">
        <f t="shared" si="171"/>
        <v>0</v>
      </c>
      <c r="V902" s="178" t="str">
        <f t="shared" si="172"/>
        <v>Staphylococcus hominis</v>
      </c>
      <c r="W902" s="178" t="str">
        <f t="shared" si="173"/>
        <v>Staphylococcus hominis</v>
      </c>
      <c r="X902" s="174">
        <f t="shared" si="174"/>
        <v>0</v>
      </c>
      <c r="Y902" s="174">
        <f t="shared" si="175"/>
        <v>0</v>
      </c>
      <c r="Z902" s="174">
        <f t="shared" si="176"/>
        <v>0</v>
      </c>
      <c r="AA902" s="174">
        <f t="shared" si="177"/>
        <v>0</v>
      </c>
    </row>
    <row r="903" spans="4:27" ht="15" customHeight="1" x14ac:dyDescent="0.25">
      <c r="D903" s="176">
        <v>1</v>
      </c>
      <c r="E903" s="169">
        <f t="shared" si="167"/>
        <v>1</v>
      </c>
      <c r="F903" s="26" t="s">
        <v>1847</v>
      </c>
      <c r="G903" s="26" t="s">
        <v>527</v>
      </c>
      <c r="H903" s="26" t="s">
        <v>110</v>
      </c>
      <c r="I903" s="29">
        <v>41661</v>
      </c>
      <c r="J903" s="26" t="s">
        <v>512</v>
      </c>
      <c r="K903" s="26" t="s">
        <v>1844</v>
      </c>
      <c r="L903" s="26" t="s">
        <v>512</v>
      </c>
      <c r="M903" s="26" t="s">
        <v>1844</v>
      </c>
      <c r="N903" s="27">
        <v>2.13</v>
      </c>
      <c r="O903" s="26" t="s">
        <v>512</v>
      </c>
      <c r="P903" s="26" t="s">
        <v>1844</v>
      </c>
      <c r="Q903" s="27">
        <v>1.96</v>
      </c>
      <c r="R903" s="171" t="str">
        <f t="shared" si="168"/>
        <v>A</v>
      </c>
      <c r="S903" s="174">
        <f t="shared" si="169"/>
        <v>1</v>
      </c>
      <c r="T903" s="174">
        <f t="shared" si="170"/>
        <v>1</v>
      </c>
      <c r="U903" s="174">
        <f t="shared" si="171"/>
        <v>0</v>
      </c>
      <c r="V903" s="178" t="str">
        <f t="shared" si="172"/>
        <v>Staphylococcus hominis</v>
      </c>
      <c r="W903" s="178" t="str">
        <f t="shared" si="173"/>
        <v>Staphylococcus hominis</v>
      </c>
      <c r="X903" s="174">
        <f t="shared" si="174"/>
        <v>0</v>
      </c>
      <c r="Y903" s="174">
        <f t="shared" si="175"/>
        <v>0</v>
      </c>
      <c r="Z903" s="174">
        <f t="shared" si="176"/>
        <v>0</v>
      </c>
      <c r="AA903" s="174">
        <f t="shared" si="177"/>
        <v>0</v>
      </c>
    </row>
    <row r="904" spans="4:27" ht="15" customHeight="1" x14ac:dyDescent="0.25">
      <c r="D904" s="176">
        <v>0</v>
      </c>
      <c r="E904" s="169">
        <f t="shared" si="167"/>
        <v>0</v>
      </c>
      <c r="F904" s="26" t="s">
        <v>1848</v>
      </c>
      <c r="G904" s="26" t="s">
        <v>118</v>
      </c>
      <c r="H904" s="26" t="s">
        <v>757</v>
      </c>
      <c r="I904" s="29">
        <v>42109</v>
      </c>
      <c r="J904" s="26" t="s">
        <v>512</v>
      </c>
      <c r="K904" s="26" t="s">
        <v>1844</v>
      </c>
      <c r="L904" s="26" t="s">
        <v>512</v>
      </c>
      <c r="M904" s="26" t="s">
        <v>1844</v>
      </c>
      <c r="N904" s="27">
        <v>2.46</v>
      </c>
      <c r="O904" s="26" t="s">
        <v>512</v>
      </c>
      <c r="P904" s="26" t="s">
        <v>1844</v>
      </c>
      <c r="Q904" s="27">
        <v>2.46</v>
      </c>
      <c r="R904" s="171" t="str">
        <f t="shared" si="168"/>
        <v>A</v>
      </c>
      <c r="S904" s="174">
        <f t="shared" si="169"/>
        <v>1</v>
      </c>
      <c r="T904" s="174">
        <f t="shared" si="170"/>
        <v>1</v>
      </c>
      <c r="U904" s="174">
        <f t="shared" si="171"/>
        <v>0</v>
      </c>
      <c r="V904" s="178" t="str">
        <f t="shared" si="172"/>
        <v>Staphylococcus hominis</v>
      </c>
      <c r="W904" s="178" t="str">
        <f t="shared" si="173"/>
        <v>Staphylococcus hominis</v>
      </c>
      <c r="X904" s="174">
        <f t="shared" si="174"/>
        <v>0</v>
      </c>
      <c r="Y904" s="174">
        <f t="shared" si="175"/>
        <v>0</v>
      </c>
      <c r="Z904" s="174">
        <f t="shared" si="176"/>
        <v>0</v>
      </c>
      <c r="AA904" s="174">
        <f t="shared" si="177"/>
        <v>0</v>
      </c>
    </row>
    <row r="905" spans="4:27" ht="15" customHeight="1" x14ac:dyDescent="0.25">
      <c r="D905" s="176">
        <v>0</v>
      </c>
      <c r="E905" s="169">
        <f t="shared" si="167"/>
        <v>0</v>
      </c>
      <c r="F905" s="26" t="s">
        <v>1849</v>
      </c>
      <c r="G905" s="26" t="s">
        <v>118</v>
      </c>
      <c r="H905" s="26" t="s">
        <v>757</v>
      </c>
      <c r="I905" s="29">
        <v>42111</v>
      </c>
      <c r="J905" s="26" t="s">
        <v>512</v>
      </c>
      <c r="K905" s="26" t="s">
        <v>1844</v>
      </c>
      <c r="L905" s="26" t="s">
        <v>512</v>
      </c>
      <c r="M905" s="26" t="s">
        <v>1844</v>
      </c>
      <c r="N905" s="27">
        <v>2.5299999999999998</v>
      </c>
      <c r="O905" s="26" t="s">
        <v>512</v>
      </c>
      <c r="P905" s="26" t="s">
        <v>1844</v>
      </c>
      <c r="Q905" s="27">
        <v>2.4700000000000002</v>
      </c>
      <c r="R905" s="171" t="str">
        <f t="shared" si="168"/>
        <v>A</v>
      </c>
      <c r="S905" s="174">
        <f t="shared" si="169"/>
        <v>1</v>
      </c>
      <c r="T905" s="174">
        <f t="shared" si="170"/>
        <v>1</v>
      </c>
      <c r="U905" s="174">
        <f t="shared" si="171"/>
        <v>0</v>
      </c>
      <c r="V905" s="178" t="str">
        <f t="shared" si="172"/>
        <v>Staphylococcus hominis</v>
      </c>
      <c r="W905" s="178" t="str">
        <f t="shared" si="173"/>
        <v>Staphylococcus hominis</v>
      </c>
      <c r="X905" s="174">
        <f t="shared" si="174"/>
        <v>0</v>
      </c>
      <c r="Y905" s="174">
        <f t="shared" si="175"/>
        <v>0</v>
      </c>
      <c r="Z905" s="174">
        <f t="shared" si="176"/>
        <v>0</v>
      </c>
      <c r="AA905" s="174">
        <f t="shared" si="177"/>
        <v>0</v>
      </c>
    </row>
    <row r="906" spans="4:27" ht="15" customHeight="1" x14ac:dyDescent="0.25">
      <c r="D906" s="176">
        <v>0</v>
      </c>
      <c r="E906" s="169">
        <f t="shared" si="167"/>
        <v>0</v>
      </c>
      <c r="F906" s="26" t="s">
        <v>1850</v>
      </c>
      <c r="G906" s="26" t="s">
        <v>176</v>
      </c>
      <c r="H906" s="26" t="s">
        <v>1104</v>
      </c>
      <c r="I906" s="29">
        <v>40759</v>
      </c>
      <c r="J906" s="26" t="s">
        <v>512</v>
      </c>
      <c r="K906" s="26" t="s">
        <v>248</v>
      </c>
      <c r="L906" s="26" t="s">
        <v>512</v>
      </c>
      <c r="M906" s="26" t="s">
        <v>248</v>
      </c>
      <c r="N906" s="27">
        <v>2.15</v>
      </c>
      <c r="O906" s="26" t="s">
        <v>512</v>
      </c>
      <c r="P906" s="26" t="s">
        <v>248</v>
      </c>
      <c r="Q906" s="27">
        <v>2.02</v>
      </c>
      <c r="R906" s="171" t="str">
        <f t="shared" si="168"/>
        <v>A</v>
      </c>
      <c r="S906" s="174">
        <f t="shared" si="169"/>
        <v>1</v>
      </c>
      <c r="T906" s="174">
        <f t="shared" si="170"/>
        <v>1</v>
      </c>
      <c r="U906" s="174">
        <f t="shared" si="171"/>
        <v>0</v>
      </c>
      <c r="V906" s="178" t="str">
        <f t="shared" si="172"/>
        <v>Staphylococcus intermedius</v>
      </c>
      <c r="W906" s="178" t="str">
        <f t="shared" si="173"/>
        <v>Staphylococcus intermedius</v>
      </c>
      <c r="X906" s="174">
        <f t="shared" si="174"/>
        <v>0</v>
      </c>
      <c r="Y906" s="174">
        <f t="shared" si="175"/>
        <v>0</v>
      </c>
      <c r="Z906" s="174">
        <f t="shared" si="176"/>
        <v>0</v>
      </c>
      <c r="AA906" s="174">
        <f t="shared" si="177"/>
        <v>0</v>
      </c>
    </row>
    <row r="907" spans="4:27" ht="15" customHeight="1" x14ac:dyDescent="0.25">
      <c r="D907" s="176">
        <v>0</v>
      </c>
      <c r="E907" s="169">
        <f t="shared" si="167"/>
        <v>0</v>
      </c>
      <c r="F907" s="26" t="s">
        <v>1851</v>
      </c>
      <c r="G907" s="26" t="s">
        <v>176</v>
      </c>
      <c r="H907" s="26" t="s">
        <v>1104</v>
      </c>
      <c r="I907" s="29">
        <v>40794</v>
      </c>
      <c r="J907" s="26" t="s">
        <v>512</v>
      </c>
      <c r="K907" s="26" t="s">
        <v>248</v>
      </c>
      <c r="L907" s="26" t="s">
        <v>512</v>
      </c>
      <c r="M907" s="26" t="s">
        <v>248</v>
      </c>
      <c r="N907" s="27">
        <v>2.0699999999999998</v>
      </c>
      <c r="O907" s="26" t="s">
        <v>512</v>
      </c>
      <c r="P907" s="26" t="s">
        <v>248</v>
      </c>
      <c r="Q907" s="27">
        <v>1.97</v>
      </c>
      <c r="R907" s="171" t="str">
        <f t="shared" si="168"/>
        <v>A</v>
      </c>
      <c r="S907" s="174">
        <f t="shared" si="169"/>
        <v>1</v>
      </c>
      <c r="T907" s="174">
        <f t="shared" si="170"/>
        <v>1</v>
      </c>
      <c r="U907" s="174">
        <f t="shared" si="171"/>
        <v>0</v>
      </c>
      <c r="V907" s="178" t="str">
        <f t="shared" si="172"/>
        <v>Staphylococcus intermedius</v>
      </c>
      <c r="W907" s="178" t="str">
        <f t="shared" si="173"/>
        <v>Staphylococcus intermedius</v>
      </c>
      <c r="X907" s="174">
        <f t="shared" si="174"/>
        <v>0</v>
      </c>
      <c r="Y907" s="174">
        <f t="shared" si="175"/>
        <v>0</v>
      </c>
      <c r="Z907" s="174">
        <f t="shared" si="176"/>
        <v>0</v>
      </c>
      <c r="AA907" s="174">
        <f t="shared" si="177"/>
        <v>0</v>
      </c>
    </row>
    <row r="908" spans="4:27" ht="15" customHeight="1" x14ac:dyDescent="0.25">
      <c r="D908" s="176">
        <v>0</v>
      </c>
      <c r="E908" s="169">
        <f t="shared" si="167"/>
        <v>0</v>
      </c>
      <c r="F908" s="26" t="s">
        <v>1852</v>
      </c>
      <c r="G908" s="26" t="s">
        <v>1853</v>
      </c>
      <c r="H908" s="26" t="s">
        <v>1104</v>
      </c>
      <c r="I908" s="29">
        <v>41004</v>
      </c>
      <c r="J908" s="26" t="s">
        <v>512</v>
      </c>
      <c r="K908" s="26" t="s">
        <v>1198</v>
      </c>
      <c r="L908" s="26" t="s">
        <v>512</v>
      </c>
      <c r="M908" s="26" t="s">
        <v>1198</v>
      </c>
      <c r="N908" s="27">
        <v>2.34</v>
      </c>
      <c r="O908" s="26" t="s">
        <v>512</v>
      </c>
      <c r="P908" s="26" t="s">
        <v>1198</v>
      </c>
      <c r="Q908" s="27">
        <v>2.2799999999999998</v>
      </c>
      <c r="R908" s="171" t="str">
        <f t="shared" si="168"/>
        <v>A</v>
      </c>
      <c r="S908" s="174">
        <f t="shared" si="169"/>
        <v>1</v>
      </c>
      <c r="T908" s="174">
        <f t="shared" si="170"/>
        <v>1</v>
      </c>
      <c r="U908" s="174">
        <f t="shared" si="171"/>
        <v>0</v>
      </c>
      <c r="V908" s="178" t="str">
        <f t="shared" si="172"/>
        <v>Staphylococcus lugdunensis</v>
      </c>
      <c r="W908" s="178" t="str">
        <f t="shared" si="173"/>
        <v>Staphylococcus lugdunensis</v>
      </c>
      <c r="X908" s="174">
        <f t="shared" si="174"/>
        <v>0</v>
      </c>
      <c r="Y908" s="174">
        <f t="shared" si="175"/>
        <v>0</v>
      </c>
      <c r="Z908" s="174">
        <f t="shared" si="176"/>
        <v>0</v>
      </c>
      <c r="AA908" s="174">
        <f t="shared" si="177"/>
        <v>0</v>
      </c>
    </row>
    <row r="909" spans="4:27" ht="15" customHeight="1" x14ac:dyDescent="0.25">
      <c r="D909" s="176">
        <v>0</v>
      </c>
      <c r="E909" s="169">
        <f t="shared" si="167"/>
        <v>0</v>
      </c>
      <c r="F909" s="26" t="s">
        <v>1854</v>
      </c>
      <c r="G909" s="26" t="s">
        <v>1853</v>
      </c>
      <c r="H909" s="26" t="s">
        <v>1104</v>
      </c>
      <c r="I909" s="29">
        <v>40637</v>
      </c>
      <c r="J909" s="26" t="s">
        <v>512</v>
      </c>
      <c r="K909" s="26" t="s">
        <v>1198</v>
      </c>
      <c r="L909" s="26" t="s">
        <v>512</v>
      </c>
      <c r="M909" s="26" t="s">
        <v>1198</v>
      </c>
      <c r="N909" s="27">
        <v>2.29</v>
      </c>
      <c r="O909" s="26" t="s">
        <v>512</v>
      </c>
      <c r="P909" s="26" t="s">
        <v>1198</v>
      </c>
      <c r="Q909" s="27">
        <v>2.2599999999999998</v>
      </c>
      <c r="R909" s="171" t="str">
        <f t="shared" si="168"/>
        <v>A</v>
      </c>
      <c r="S909" s="174">
        <f t="shared" si="169"/>
        <v>1</v>
      </c>
      <c r="T909" s="174">
        <f t="shared" si="170"/>
        <v>1</v>
      </c>
      <c r="U909" s="174">
        <f t="shared" si="171"/>
        <v>0</v>
      </c>
      <c r="V909" s="178" t="str">
        <f t="shared" si="172"/>
        <v>Staphylococcus lugdunensis</v>
      </c>
      <c r="W909" s="178" t="str">
        <f t="shared" si="173"/>
        <v>Staphylococcus lugdunensis</v>
      </c>
      <c r="X909" s="174">
        <f t="shared" si="174"/>
        <v>0</v>
      </c>
      <c r="Y909" s="174">
        <f t="shared" si="175"/>
        <v>0</v>
      </c>
      <c r="Z909" s="174">
        <f t="shared" si="176"/>
        <v>0</v>
      </c>
      <c r="AA909" s="174">
        <f t="shared" si="177"/>
        <v>0</v>
      </c>
    </row>
    <row r="910" spans="4:27" ht="15" customHeight="1" x14ac:dyDescent="0.25">
      <c r="D910" s="176">
        <v>0</v>
      </c>
      <c r="E910" s="169">
        <f t="shared" si="167"/>
        <v>0</v>
      </c>
      <c r="F910" s="26" t="s">
        <v>1855</v>
      </c>
      <c r="G910" s="26" t="s">
        <v>1853</v>
      </c>
      <c r="H910" s="26" t="s">
        <v>1104</v>
      </c>
      <c r="I910" s="29">
        <v>41004</v>
      </c>
      <c r="J910" s="26" t="s">
        <v>512</v>
      </c>
      <c r="K910" s="26" t="s">
        <v>1198</v>
      </c>
      <c r="L910" s="26" t="s">
        <v>512</v>
      </c>
      <c r="M910" s="26" t="s">
        <v>1198</v>
      </c>
      <c r="N910" s="27">
        <v>2.34</v>
      </c>
      <c r="O910" s="26" t="s">
        <v>512</v>
      </c>
      <c r="P910" s="26" t="s">
        <v>1198</v>
      </c>
      <c r="Q910" s="27">
        <v>2.25</v>
      </c>
      <c r="R910" s="171" t="str">
        <f t="shared" si="168"/>
        <v>A</v>
      </c>
      <c r="S910" s="174">
        <f t="shared" si="169"/>
        <v>1</v>
      </c>
      <c r="T910" s="174">
        <f t="shared" si="170"/>
        <v>1</v>
      </c>
      <c r="U910" s="174">
        <f t="shared" si="171"/>
        <v>0</v>
      </c>
      <c r="V910" s="178" t="str">
        <f t="shared" si="172"/>
        <v>Staphylococcus lugdunensis</v>
      </c>
      <c r="W910" s="178" t="str">
        <f t="shared" si="173"/>
        <v>Staphylococcus lugdunensis</v>
      </c>
      <c r="X910" s="174">
        <f t="shared" si="174"/>
        <v>0</v>
      </c>
      <c r="Y910" s="174">
        <f t="shared" si="175"/>
        <v>0</v>
      </c>
      <c r="Z910" s="174">
        <f t="shared" si="176"/>
        <v>0</v>
      </c>
      <c r="AA910" s="174">
        <f t="shared" si="177"/>
        <v>0</v>
      </c>
    </row>
    <row r="911" spans="4:27" ht="15" customHeight="1" x14ac:dyDescent="0.25">
      <c r="D911" s="176">
        <v>0</v>
      </c>
      <c r="E911" s="169">
        <f t="shared" si="167"/>
        <v>0</v>
      </c>
      <c r="F911" s="26" t="s">
        <v>1856</v>
      </c>
      <c r="G911" s="26" t="s">
        <v>176</v>
      </c>
      <c r="H911" s="26" t="s">
        <v>1104</v>
      </c>
      <c r="I911" s="29">
        <v>41004</v>
      </c>
      <c r="J911" s="26" t="s">
        <v>512</v>
      </c>
      <c r="K911" s="26" t="s">
        <v>1198</v>
      </c>
      <c r="L911" s="26" t="s">
        <v>512</v>
      </c>
      <c r="M911" s="26" t="s">
        <v>1198</v>
      </c>
      <c r="N911" s="27">
        <v>2.4</v>
      </c>
      <c r="O911" s="26" t="s">
        <v>512</v>
      </c>
      <c r="P911" s="26" t="s">
        <v>1198</v>
      </c>
      <c r="Q911" s="27">
        <v>2.4</v>
      </c>
      <c r="R911" s="171" t="str">
        <f t="shared" si="168"/>
        <v>A</v>
      </c>
      <c r="S911" s="174">
        <f t="shared" si="169"/>
        <v>1</v>
      </c>
      <c r="T911" s="174">
        <f t="shared" si="170"/>
        <v>1</v>
      </c>
      <c r="U911" s="174">
        <f t="shared" si="171"/>
        <v>0</v>
      </c>
      <c r="V911" s="178" t="str">
        <f t="shared" si="172"/>
        <v>Staphylococcus lugdunensis</v>
      </c>
      <c r="W911" s="178" t="str">
        <f t="shared" si="173"/>
        <v>Staphylococcus lugdunensis</v>
      </c>
      <c r="X911" s="174">
        <f t="shared" si="174"/>
        <v>0</v>
      </c>
      <c r="Y911" s="174">
        <f t="shared" si="175"/>
        <v>0</v>
      </c>
      <c r="Z911" s="174">
        <f t="shared" si="176"/>
        <v>0</v>
      </c>
      <c r="AA911" s="174">
        <f t="shared" si="177"/>
        <v>0</v>
      </c>
    </row>
    <row r="912" spans="4:27" ht="15" customHeight="1" x14ac:dyDescent="0.25">
      <c r="D912" s="176">
        <v>0</v>
      </c>
      <c r="E912" s="169">
        <f t="shared" si="167"/>
        <v>0</v>
      </c>
      <c r="F912" s="26" t="s">
        <v>1857</v>
      </c>
      <c r="G912" s="26" t="s">
        <v>1853</v>
      </c>
      <c r="H912" s="26" t="s">
        <v>1104</v>
      </c>
      <c r="I912" s="29">
        <v>40759</v>
      </c>
      <c r="J912" s="26" t="s">
        <v>512</v>
      </c>
      <c r="K912" s="26" t="s">
        <v>1198</v>
      </c>
      <c r="L912" s="26" t="s">
        <v>512</v>
      </c>
      <c r="M912" s="26" t="s">
        <v>1198</v>
      </c>
      <c r="N912" s="27">
        <v>2.5</v>
      </c>
      <c r="O912" s="26" t="s">
        <v>512</v>
      </c>
      <c r="P912" s="26" t="s">
        <v>1198</v>
      </c>
      <c r="Q912" s="27">
        <v>2.4300000000000002</v>
      </c>
      <c r="R912" s="171" t="str">
        <f t="shared" si="168"/>
        <v>A</v>
      </c>
      <c r="S912" s="174">
        <f t="shared" si="169"/>
        <v>1</v>
      </c>
      <c r="T912" s="174">
        <f t="shared" si="170"/>
        <v>1</v>
      </c>
      <c r="U912" s="174">
        <f t="shared" si="171"/>
        <v>0</v>
      </c>
      <c r="V912" s="178" t="str">
        <f t="shared" si="172"/>
        <v>Staphylococcus lugdunensis</v>
      </c>
      <c r="W912" s="178" t="str">
        <f t="shared" si="173"/>
        <v>Staphylococcus lugdunensis</v>
      </c>
      <c r="X912" s="174">
        <f t="shared" si="174"/>
        <v>0</v>
      </c>
      <c r="Y912" s="174">
        <f t="shared" si="175"/>
        <v>0</v>
      </c>
      <c r="Z912" s="174">
        <f t="shared" si="176"/>
        <v>0</v>
      </c>
      <c r="AA912" s="174">
        <f t="shared" si="177"/>
        <v>0</v>
      </c>
    </row>
    <row r="913" spans="4:27" ht="15" customHeight="1" x14ac:dyDescent="0.25">
      <c r="D913" s="176">
        <v>0</v>
      </c>
      <c r="E913" s="169">
        <f t="shared" si="167"/>
        <v>0</v>
      </c>
      <c r="F913" s="26" t="s">
        <v>1858</v>
      </c>
      <c r="G913" s="26" t="s">
        <v>1853</v>
      </c>
      <c r="H913" s="26" t="s">
        <v>1104</v>
      </c>
      <c r="I913" s="29">
        <v>40759</v>
      </c>
      <c r="J913" s="26" t="s">
        <v>512</v>
      </c>
      <c r="K913" s="26" t="s">
        <v>1198</v>
      </c>
      <c r="L913" s="26" t="s">
        <v>512</v>
      </c>
      <c r="M913" s="26" t="s">
        <v>1198</v>
      </c>
      <c r="N913" s="27">
        <v>2.2799999999999998</v>
      </c>
      <c r="O913" s="26" t="s">
        <v>512</v>
      </c>
      <c r="P913" s="26" t="s">
        <v>1198</v>
      </c>
      <c r="Q913" s="27">
        <v>2.23</v>
      </c>
      <c r="R913" s="171" t="str">
        <f t="shared" si="168"/>
        <v>A</v>
      </c>
      <c r="S913" s="174">
        <f t="shared" si="169"/>
        <v>1</v>
      </c>
      <c r="T913" s="174">
        <f t="shared" si="170"/>
        <v>1</v>
      </c>
      <c r="U913" s="174">
        <f t="shared" si="171"/>
        <v>0</v>
      </c>
      <c r="V913" s="178" t="str">
        <f t="shared" si="172"/>
        <v>Staphylococcus lugdunensis</v>
      </c>
      <c r="W913" s="178" t="str">
        <f t="shared" si="173"/>
        <v>Staphylococcus lugdunensis</v>
      </c>
      <c r="X913" s="174">
        <f t="shared" si="174"/>
        <v>0</v>
      </c>
      <c r="Y913" s="174">
        <f t="shared" si="175"/>
        <v>0</v>
      </c>
      <c r="Z913" s="174">
        <f t="shared" si="176"/>
        <v>0</v>
      </c>
      <c r="AA913" s="174">
        <f t="shared" si="177"/>
        <v>0</v>
      </c>
    </row>
    <row r="914" spans="4:27" ht="15" customHeight="1" x14ac:dyDescent="0.25">
      <c r="D914" s="176">
        <v>0</v>
      </c>
      <c r="E914" s="169">
        <f t="shared" si="167"/>
        <v>0</v>
      </c>
      <c r="F914" s="26" t="s">
        <v>1859</v>
      </c>
      <c r="G914" s="26" t="s">
        <v>1853</v>
      </c>
      <c r="H914" s="26" t="s">
        <v>1104</v>
      </c>
      <c r="I914" s="29">
        <v>40759</v>
      </c>
      <c r="J914" s="26" t="s">
        <v>512</v>
      </c>
      <c r="K914" s="26" t="s">
        <v>1198</v>
      </c>
      <c r="L914" s="26" t="s">
        <v>512</v>
      </c>
      <c r="M914" s="26" t="s">
        <v>1198</v>
      </c>
      <c r="N914" s="27">
        <v>2.37</v>
      </c>
      <c r="O914" s="26" t="s">
        <v>512</v>
      </c>
      <c r="P914" s="26" t="s">
        <v>1198</v>
      </c>
      <c r="Q914" s="27">
        <v>2.35</v>
      </c>
      <c r="R914" s="171" t="str">
        <f t="shared" si="168"/>
        <v>A</v>
      </c>
      <c r="S914" s="174">
        <f t="shared" si="169"/>
        <v>1</v>
      </c>
      <c r="T914" s="174">
        <f t="shared" si="170"/>
        <v>1</v>
      </c>
      <c r="U914" s="174">
        <f t="shared" si="171"/>
        <v>0</v>
      </c>
      <c r="V914" s="178" t="str">
        <f t="shared" si="172"/>
        <v>Staphylococcus lugdunensis</v>
      </c>
      <c r="W914" s="178" t="str">
        <f t="shared" si="173"/>
        <v>Staphylococcus lugdunensis</v>
      </c>
      <c r="X914" s="174">
        <f t="shared" si="174"/>
        <v>0</v>
      </c>
      <c r="Y914" s="174">
        <f t="shared" si="175"/>
        <v>0</v>
      </c>
      <c r="Z914" s="174">
        <f t="shared" si="176"/>
        <v>0</v>
      </c>
      <c r="AA914" s="174">
        <f t="shared" si="177"/>
        <v>0</v>
      </c>
    </row>
    <row r="915" spans="4:27" ht="15" customHeight="1" x14ac:dyDescent="0.25">
      <c r="D915" s="176">
        <v>0</v>
      </c>
      <c r="E915" s="169">
        <f t="shared" si="167"/>
        <v>0</v>
      </c>
      <c r="F915" s="26" t="s">
        <v>1860</v>
      </c>
      <c r="G915" s="26" t="s">
        <v>1853</v>
      </c>
      <c r="H915" s="26" t="s">
        <v>1104</v>
      </c>
      <c r="I915" s="29">
        <v>40759</v>
      </c>
      <c r="J915" s="26" t="s">
        <v>512</v>
      </c>
      <c r="K915" s="26" t="s">
        <v>1198</v>
      </c>
      <c r="L915" s="26" t="s">
        <v>512</v>
      </c>
      <c r="M915" s="26" t="s">
        <v>1198</v>
      </c>
      <c r="N915" s="27">
        <v>2.46</v>
      </c>
      <c r="O915" s="26" t="s">
        <v>512</v>
      </c>
      <c r="P915" s="26" t="s">
        <v>1198</v>
      </c>
      <c r="Q915" s="27">
        <v>2.42</v>
      </c>
      <c r="R915" s="171" t="str">
        <f t="shared" si="168"/>
        <v>A</v>
      </c>
      <c r="S915" s="174">
        <f t="shared" si="169"/>
        <v>1</v>
      </c>
      <c r="T915" s="174">
        <f t="shared" si="170"/>
        <v>1</v>
      </c>
      <c r="U915" s="174">
        <f t="shared" si="171"/>
        <v>0</v>
      </c>
      <c r="V915" s="178" t="str">
        <f t="shared" si="172"/>
        <v>Staphylococcus lugdunensis</v>
      </c>
      <c r="W915" s="178" t="str">
        <f t="shared" si="173"/>
        <v>Staphylococcus lugdunensis</v>
      </c>
      <c r="X915" s="174">
        <f t="shared" si="174"/>
        <v>0</v>
      </c>
      <c r="Y915" s="174">
        <f t="shared" si="175"/>
        <v>0</v>
      </c>
      <c r="Z915" s="174">
        <f t="shared" si="176"/>
        <v>0</v>
      </c>
      <c r="AA915" s="174">
        <f t="shared" si="177"/>
        <v>0</v>
      </c>
    </row>
    <row r="916" spans="4:27" ht="15" customHeight="1" x14ac:dyDescent="0.25">
      <c r="D916" s="176">
        <v>0</v>
      </c>
      <c r="E916" s="169">
        <f t="shared" si="167"/>
        <v>0</v>
      </c>
      <c r="F916" s="26" t="s">
        <v>1861</v>
      </c>
      <c r="G916" s="26" t="s">
        <v>1853</v>
      </c>
      <c r="H916" s="26" t="s">
        <v>1104</v>
      </c>
      <c r="I916" s="29">
        <v>40759</v>
      </c>
      <c r="J916" s="26" t="s">
        <v>512</v>
      </c>
      <c r="K916" s="26" t="s">
        <v>1198</v>
      </c>
      <c r="L916" s="26" t="s">
        <v>512</v>
      </c>
      <c r="M916" s="26" t="s">
        <v>1198</v>
      </c>
      <c r="N916" s="27">
        <v>2.44</v>
      </c>
      <c r="O916" s="26" t="s">
        <v>512</v>
      </c>
      <c r="P916" s="26" t="s">
        <v>1198</v>
      </c>
      <c r="Q916" s="27">
        <v>2.4</v>
      </c>
      <c r="R916" s="171" t="str">
        <f t="shared" si="168"/>
        <v>A</v>
      </c>
      <c r="S916" s="174">
        <f t="shared" si="169"/>
        <v>1</v>
      </c>
      <c r="T916" s="174">
        <f t="shared" si="170"/>
        <v>1</v>
      </c>
      <c r="U916" s="174">
        <f t="shared" si="171"/>
        <v>0</v>
      </c>
      <c r="V916" s="178" t="str">
        <f t="shared" si="172"/>
        <v>Staphylococcus lugdunensis</v>
      </c>
      <c r="W916" s="178" t="str">
        <f t="shared" si="173"/>
        <v>Staphylococcus lugdunensis</v>
      </c>
      <c r="X916" s="174">
        <f t="shared" si="174"/>
        <v>0</v>
      </c>
      <c r="Y916" s="174">
        <f t="shared" si="175"/>
        <v>0</v>
      </c>
      <c r="Z916" s="174">
        <f t="shared" si="176"/>
        <v>0</v>
      </c>
      <c r="AA916" s="174">
        <f t="shared" si="177"/>
        <v>0</v>
      </c>
    </row>
    <row r="917" spans="4:27" ht="15" customHeight="1" x14ac:dyDescent="0.25">
      <c r="D917" s="176">
        <v>1</v>
      </c>
      <c r="E917" s="169">
        <f t="shared" si="167"/>
        <v>1</v>
      </c>
      <c r="F917" s="26" t="s">
        <v>1862</v>
      </c>
      <c r="G917" s="26" t="s">
        <v>527</v>
      </c>
      <c r="H917" s="26" t="s">
        <v>110</v>
      </c>
      <c r="I917" s="29">
        <v>41213</v>
      </c>
      <c r="J917" s="26" t="s">
        <v>512</v>
      </c>
      <c r="K917" s="26" t="s">
        <v>1863</v>
      </c>
      <c r="L917" s="26" t="s">
        <v>512</v>
      </c>
      <c r="M917" s="26" t="s">
        <v>1863</v>
      </c>
      <c r="N917" s="27">
        <v>2.48</v>
      </c>
      <c r="O917" s="26" t="s">
        <v>512</v>
      </c>
      <c r="P917" s="26" t="s">
        <v>1863</v>
      </c>
      <c r="Q917" s="27">
        <v>1.85</v>
      </c>
      <c r="R917" s="171" t="str">
        <f t="shared" si="168"/>
        <v>A</v>
      </c>
      <c r="S917" s="174">
        <f t="shared" si="169"/>
        <v>1</v>
      </c>
      <c r="T917" s="174">
        <f t="shared" si="170"/>
        <v>1</v>
      </c>
      <c r="U917" s="174">
        <f t="shared" si="171"/>
        <v>0</v>
      </c>
      <c r="V917" s="178" t="str">
        <f t="shared" si="172"/>
        <v>Staphylococcus microti</v>
      </c>
      <c r="W917" s="178" t="str">
        <f t="shared" si="173"/>
        <v>Staphylococcus microti</v>
      </c>
      <c r="X917" s="174">
        <f t="shared" si="174"/>
        <v>0</v>
      </c>
      <c r="Y917" s="174">
        <f t="shared" si="175"/>
        <v>0</v>
      </c>
      <c r="Z917" s="174">
        <f t="shared" si="176"/>
        <v>0</v>
      </c>
      <c r="AA917" s="174">
        <f t="shared" si="177"/>
        <v>0</v>
      </c>
    </row>
    <row r="918" spans="4:27" ht="15" customHeight="1" x14ac:dyDescent="0.25">
      <c r="D918" s="176">
        <v>1</v>
      </c>
      <c r="E918" s="169">
        <f t="shared" si="167"/>
        <v>0</v>
      </c>
      <c r="F918" s="26" t="s">
        <v>1864</v>
      </c>
      <c r="G918" s="26" t="s">
        <v>527</v>
      </c>
      <c r="H918" s="26" t="s">
        <v>110</v>
      </c>
      <c r="I918" s="29">
        <v>41227</v>
      </c>
      <c r="J918" s="26" t="s">
        <v>512</v>
      </c>
      <c r="K918" s="26" t="s">
        <v>1865</v>
      </c>
      <c r="L918" s="26" t="s">
        <v>512</v>
      </c>
      <c r="M918" s="26" t="s">
        <v>1866</v>
      </c>
      <c r="N918" s="27">
        <v>2.1800000000000002</v>
      </c>
      <c r="O918" s="26" t="s">
        <v>512</v>
      </c>
      <c r="P918" s="26" t="s">
        <v>1866</v>
      </c>
      <c r="Q918" s="27">
        <v>2.17</v>
      </c>
      <c r="R918" s="171" t="str">
        <f t="shared" si="168"/>
        <v>A</v>
      </c>
      <c r="S918" s="174">
        <f t="shared" si="169"/>
        <v>0</v>
      </c>
      <c r="T918" s="174">
        <f t="shared" si="170"/>
        <v>0</v>
      </c>
      <c r="U918" s="174">
        <f t="shared" si="171"/>
        <v>1</v>
      </c>
      <c r="V918" s="178" t="str">
        <f t="shared" si="172"/>
        <v>Staphylococcus warneri</v>
      </c>
      <c r="W918" s="178" t="str">
        <f t="shared" si="173"/>
        <v>Staphylococcus warneri</v>
      </c>
      <c r="X918" s="174">
        <f t="shared" si="174"/>
        <v>0</v>
      </c>
      <c r="Y918" s="174">
        <f t="shared" si="175"/>
        <v>0</v>
      </c>
      <c r="Z918" s="174">
        <f t="shared" si="176"/>
        <v>0</v>
      </c>
      <c r="AA918" s="174">
        <f t="shared" si="177"/>
        <v>0</v>
      </c>
    </row>
    <row r="919" spans="4:27" ht="15" customHeight="1" x14ac:dyDescent="0.25">
      <c r="D919" s="176">
        <v>1</v>
      </c>
      <c r="E919" s="169">
        <f t="shared" si="167"/>
        <v>0</v>
      </c>
      <c r="F919" s="26" t="s">
        <v>1867</v>
      </c>
      <c r="G919" s="26" t="s">
        <v>527</v>
      </c>
      <c r="H919" s="26" t="s">
        <v>110</v>
      </c>
      <c r="I919" s="29">
        <v>41374</v>
      </c>
      <c r="J919" s="26" t="s">
        <v>512</v>
      </c>
      <c r="K919" s="26" t="s">
        <v>1865</v>
      </c>
      <c r="L919" s="26" t="s">
        <v>512</v>
      </c>
      <c r="M919" s="26" t="s">
        <v>1866</v>
      </c>
      <c r="N919" s="27">
        <v>2.08</v>
      </c>
      <c r="O919" s="26" t="s">
        <v>512</v>
      </c>
      <c r="P919" s="26" t="s">
        <v>1866</v>
      </c>
      <c r="Q919" s="27">
        <v>2.0499999999999998</v>
      </c>
      <c r="R919" s="171" t="str">
        <f t="shared" si="168"/>
        <v>A</v>
      </c>
      <c r="S919" s="174">
        <f t="shared" si="169"/>
        <v>0</v>
      </c>
      <c r="T919" s="174">
        <f t="shared" si="170"/>
        <v>0</v>
      </c>
      <c r="U919" s="174">
        <f t="shared" si="171"/>
        <v>1</v>
      </c>
      <c r="V919" s="178" t="str">
        <f t="shared" si="172"/>
        <v>Staphylococcus warneri</v>
      </c>
      <c r="W919" s="178" t="str">
        <f t="shared" si="173"/>
        <v>Staphylococcus warneri</v>
      </c>
      <c r="X919" s="174">
        <f t="shared" si="174"/>
        <v>0</v>
      </c>
      <c r="Y919" s="174">
        <f t="shared" si="175"/>
        <v>0</v>
      </c>
      <c r="Z919" s="174">
        <f t="shared" si="176"/>
        <v>0</v>
      </c>
      <c r="AA919" s="174">
        <f t="shared" si="177"/>
        <v>0</v>
      </c>
    </row>
    <row r="920" spans="4:27" ht="15" customHeight="1" x14ac:dyDescent="0.25">
      <c r="D920" s="176">
        <v>1</v>
      </c>
      <c r="E920" s="169">
        <f t="shared" si="167"/>
        <v>1</v>
      </c>
      <c r="F920" s="26" t="s">
        <v>1868</v>
      </c>
      <c r="G920" s="26" t="s">
        <v>165</v>
      </c>
      <c r="H920" s="26" t="s">
        <v>110</v>
      </c>
      <c r="I920" s="29">
        <v>41551</v>
      </c>
      <c r="J920" s="26" t="s">
        <v>512</v>
      </c>
      <c r="K920" s="26" t="s">
        <v>1865</v>
      </c>
      <c r="L920" s="26" t="s">
        <v>512</v>
      </c>
      <c r="M920" s="26" t="s">
        <v>1865</v>
      </c>
      <c r="N920" s="27">
        <v>2</v>
      </c>
      <c r="O920" s="26" t="s">
        <v>512</v>
      </c>
      <c r="P920" s="26" t="s">
        <v>1866</v>
      </c>
      <c r="Q920" s="27">
        <v>1.81</v>
      </c>
      <c r="R920" s="171" t="str">
        <f t="shared" si="168"/>
        <v>A</v>
      </c>
      <c r="S920" s="174">
        <f t="shared" si="169"/>
        <v>1</v>
      </c>
      <c r="T920" s="174">
        <f t="shared" si="170"/>
        <v>1</v>
      </c>
      <c r="U920" s="174">
        <f t="shared" si="171"/>
        <v>0</v>
      </c>
      <c r="V920" s="178" t="str">
        <f t="shared" si="172"/>
        <v>Staphylococcus pasteuri</v>
      </c>
      <c r="W920" s="178" t="str">
        <f t="shared" si="173"/>
        <v>Staphylococcus warneri</v>
      </c>
      <c r="X920" s="174">
        <f t="shared" si="174"/>
        <v>0</v>
      </c>
      <c r="Y920" s="174">
        <f t="shared" si="175"/>
        <v>0</v>
      </c>
      <c r="Z920" s="174">
        <f t="shared" si="176"/>
        <v>0</v>
      </c>
      <c r="AA920" s="174">
        <f t="shared" si="177"/>
        <v>0</v>
      </c>
    </row>
    <row r="921" spans="4:27" ht="15" customHeight="1" x14ac:dyDescent="0.25">
      <c r="D921" s="176">
        <v>1</v>
      </c>
      <c r="E921" s="169">
        <f t="shared" si="167"/>
        <v>0</v>
      </c>
      <c r="F921" s="26" t="s">
        <v>1869</v>
      </c>
      <c r="G921" s="26" t="s">
        <v>124</v>
      </c>
      <c r="H921" s="26" t="s">
        <v>110</v>
      </c>
      <c r="I921" s="29">
        <v>41521</v>
      </c>
      <c r="J921" s="26" t="s">
        <v>512</v>
      </c>
      <c r="K921" s="26" t="s">
        <v>1865</v>
      </c>
      <c r="L921" s="26" t="s">
        <v>512</v>
      </c>
      <c r="M921" s="26" t="s">
        <v>1866</v>
      </c>
      <c r="N921" s="27">
        <v>1.97</v>
      </c>
      <c r="O921" s="26" t="s">
        <v>512</v>
      </c>
      <c r="P921" s="26" t="s">
        <v>1866</v>
      </c>
      <c r="Q921" s="27">
        <v>1.81</v>
      </c>
      <c r="R921" s="171" t="str">
        <f t="shared" si="168"/>
        <v>B</v>
      </c>
      <c r="S921" s="174">
        <f t="shared" si="169"/>
        <v>0</v>
      </c>
      <c r="T921" s="174">
        <f t="shared" si="170"/>
        <v>0</v>
      </c>
      <c r="U921" s="174">
        <f t="shared" si="171"/>
        <v>1</v>
      </c>
      <c r="V921" s="178" t="str">
        <f t="shared" si="172"/>
        <v>Staphylococcus warneri</v>
      </c>
      <c r="W921" s="178" t="str">
        <f t="shared" si="173"/>
        <v>Staphylococcus warneri</v>
      </c>
      <c r="X921" s="174">
        <f t="shared" si="174"/>
        <v>0</v>
      </c>
      <c r="Y921" s="174">
        <f t="shared" si="175"/>
        <v>0</v>
      </c>
      <c r="Z921" s="174">
        <f t="shared" si="176"/>
        <v>0</v>
      </c>
      <c r="AA921" s="174">
        <f t="shared" si="177"/>
        <v>0</v>
      </c>
    </row>
    <row r="922" spans="4:27" ht="15" customHeight="1" x14ac:dyDescent="0.25">
      <c r="D922" s="176">
        <v>1</v>
      </c>
      <c r="E922" s="169">
        <f t="shared" si="167"/>
        <v>0</v>
      </c>
      <c r="F922" s="26" t="s">
        <v>1870</v>
      </c>
      <c r="G922" s="26" t="s">
        <v>1773</v>
      </c>
      <c r="H922" s="26" t="s">
        <v>110</v>
      </c>
      <c r="I922" s="29">
        <v>41549</v>
      </c>
      <c r="J922" s="26" t="s">
        <v>512</v>
      </c>
      <c r="K922" s="26" t="s">
        <v>1865</v>
      </c>
      <c r="L922" s="26" t="s">
        <v>512</v>
      </c>
      <c r="M922" s="26" t="s">
        <v>1865</v>
      </c>
      <c r="N922" s="27">
        <v>1.98</v>
      </c>
      <c r="O922" s="26" t="s">
        <v>512</v>
      </c>
      <c r="P922" s="26" t="s">
        <v>1865</v>
      </c>
      <c r="Q922" s="27">
        <v>1.86</v>
      </c>
      <c r="R922" s="171" t="str">
        <f t="shared" si="168"/>
        <v>B</v>
      </c>
      <c r="S922" s="174">
        <f t="shared" si="169"/>
        <v>0</v>
      </c>
      <c r="T922" s="174">
        <f t="shared" si="170"/>
        <v>0</v>
      </c>
      <c r="U922" s="174">
        <f t="shared" si="171"/>
        <v>1</v>
      </c>
      <c r="V922" s="178" t="str">
        <f t="shared" si="172"/>
        <v>Staphylococcus pasteuri</v>
      </c>
      <c r="W922" s="178" t="str">
        <f t="shared" si="173"/>
        <v>Staphylococcus pasteuri</v>
      </c>
      <c r="X922" s="174">
        <f t="shared" si="174"/>
        <v>0</v>
      </c>
      <c r="Y922" s="174">
        <f t="shared" si="175"/>
        <v>0</v>
      </c>
      <c r="Z922" s="174">
        <f t="shared" si="176"/>
        <v>0</v>
      </c>
      <c r="AA922" s="174">
        <f t="shared" si="177"/>
        <v>0</v>
      </c>
    </row>
    <row r="923" spans="4:27" ht="15" customHeight="1" x14ac:dyDescent="0.25">
      <c r="D923" s="176">
        <v>0</v>
      </c>
      <c r="E923" s="169">
        <f t="shared" si="167"/>
        <v>0</v>
      </c>
      <c r="F923" s="26" t="s">
        <v>1871</v>
      </c>
      <c r="G923" s="26" t="s">
        <v>756</v>
      </c>
      <c r="H923" s="26" t="s">
        <v>1104</v>
      </c>
      <c r="I923" s="29">
        <v>42431</v>
      </c>
      <c r="J923" s="26" t="s">
        <v>512</v>
      </c>
      <c r="K923" s="26" t="s">
        <v>1872</v>
      </c>
      <c r="L923" s="26" t="s">
        <v>512</v>
      </c>
      <c r="M923" s="26" t="s">
        <v>1872</v>
      </c>
      <c r="N923" s="27">
        <v>2.14</v>
      </c>
      <c r="O923" s="26" t="s">
        <v>512</v>
      </c>
      <c r="P923" s="26" t="s">
        <v>1794</v>
      </c>
      <c r="Q923" s="27">
        <v>2.09</v>
      </c>
      <c r="R923" s="171" t="str">
        <f t="shared" si="168"/>
        <v>B</v>
      </c>
      <c r="S923" s="174">
        <f t="shared" si="169"/>
        <v>0</v>
      </c>
      <c r="T923" s="174">
        <f t="shared" si="170"/>
        <v>0</v>
      </c>
      <c r="U923" s="174">
        <f t="shared" si="171"/>
        <v>1</v>
      </c>
      <c r="V923" s="178" t="str">
        <f t="shared" si="172"/>
        <v>Staphylococcus pseudintermedius</v>
      </c>
      <c r="W923" s="178" t="str">
        <f t="shared" si="173"/>
        <v>Staphylococcus delphini</v>
      </c>
      <c r="X923" s="174">
        <f t="shared" si="174"/>
        <v>0</v>
      </c>
      <c r="Y923" s="174">
        <f t="shared" si="175"/>
        <v>0</v>
      </c>
      <c r="Z923" s="174">
        <f t="shared" si="176"/>
        <v>0</v>
      </c>
      <c r="AA923" s="174">
        <f t="shared" si="177"/>
        <v>0</v>
      </c>
    </row>
    <row r="924" spans="4:27" ht="15" customHeight="1" x14ac:dyDescent="0.25">
      <c r="D924" s="176">
        <v>0</v>
      </c>
      <c r="E924" s="169">
        <f t="shared" si="167"/>
        <v>0</v>
      </c>
      <c r="F924" s="26" t="s">
        <v>1873</v>
      </c>
      <c r="G924" s="26" t="s">
        <v>176</v>
      </c>
      <c r="H924" s="26" t="s">
        <v>1104</v>
      </c>
      <c r="I924" s="29">
        <v>42431</v>
      </c>
      <c r="J924" s="26" t="s">
        <v>512</v>
      </c>
      <c r="K924" s="26" t="s">
        <v>1872</v>
      </c>
      <c r="L924" s="26" t="s">
        <v>512</v>
      </c>
      <c r="M924" s="26" t="s">
        <v>1872</v>
      </c>
      <c r="N924" s="27">
        <v>2.76</v>
      </c>
      <c r="O924" s="26" t="s">
        <v>512</v>
      </c>
      <c r="P924" s="26" t="s">
        <v>1872</v>
      </c>
      <c r="Q924" s="27">
        <v>2.15</v>
      </c>
      <c r="R924" s="171" t="str">
        <f t="shared" si="168"/>
        <v>A</v>
      </c>
      <c r="S924" s="174">
        <f t="shared" si="169"/>
        <v>1</v>
      </c>
      <c r="T924" s="174">
        <f t="shared" si="170"/>
        <v>1</v>
      </c>
      <c r="U924" s="174">
        <f t="shared" si="171"/>
        <v>0</v>
      </c>
      <c r="V924" s="178" t="str">
        <f t="shared" si="172"/>
        <v>Staphylococcus pseudintermedius</v>
      </c>
      <c r="W924" s="178" t="str">
        <f t="shared" si="173"/>
        <v>Staphylococcus pseudintermedius</v>
      </c>
      <c r="X924" s="174">
        <f t="shared" si="174"/>
        <v>0</v>
      </c>
      <c r="Y924" s="174">
        <f t="shared" si="175"/>
        <v>0</v>
      </c>
      <c r="Z924" s="174">
        <f t="shared" si="176"/>
        <v>0</v>
      </c>
      <c r="AA924" s="174">
        <f t="shared" si="177"/>
        <v>0</v>
      </c>
    </row>
    <row r="925" spans="4:27" ht="15" customHeight="1" x14ac:dyDescent="0.25">
      <c r="D925" s="176">
        <v>1</v>
      </c>
      <c r="E925" s="169">
        <f t="shared" si="167"/>
        <v>1</v>
      </c>
      <c r="F925" s="26" t="s">
        <v>1874</v>
      </c>
      <c r="G925" s="26" t="s">
        <v>1693</v>
      </c>
      <c r="H925" s="26" t="s">
        <v>110</v>
      </c>
      <c r="I925" s="29">
        <v>41453</v>
      </c>
      <c r="J925" s="26" t="s">
        <v>512</v>
      </c>
      <c r="K925" s="26" t="s">
        <v>1872</v>
      </c>
      <c r="L925" s="26" t="s">
        <v>512</v>
      </c>
      <c r="M925" s="26" t="s">
        <v>1872</v>
      </c>
      <c r="N925" s="27">
        <v>2.16</v>
      </c>
      <c r="O925" s="26" t="s">
        <v>512</v>
      </c>
      <c r="P925" s="26" t="s">
        <v>1872</v>
      </c>
      <c r="Q925" s="27">
        <v>2.13</v>
      </c>
      <c r="R925" s="171" t="str">
        <f t="shared" si="168"/>
        <v>A</v>
      </c>
      <c r="S925" s="174">
        <f t="shared" si="169"/>
        <v>1</v>
      </c>
      <c r="T925" s="174">
        <f t="shared" si="170"/>
        <v>1</v>
      </c>
      <c r="U925" s="174">
        <f t="shared" si="171"/>
        <v>0</v>
      </c>
      <c r="V925" s="178" t="str">
        <f t="shared" si="172"/>
        <v>Staphylococcus pseudintermedius</v>
      </c>
      <c r="W925" s="178" t="str">
        <f t="shared" si="173"/>
        <v>Staphylococcus pseudintermedius</v>
      </c>
      <c r="X925" s="174">
        <f t="shared" si="174"/>
        <v>0</v>
      </c>
      <c r="Y925" s="174">
        <f t="shared" si="175"/>
        <v>0</v>
      </c>
      <c r="Z925" s="174">
        <f t="shared" si="176"/>
        <v>0</v>
      </c>
      <c r="AA925" s="174">
        <f t="shared" si="177"/>
        <v>0</v>
      </c>
    </row>
    <row r="926" spans="4:27" ht="15" customHeight="1" x14ac:dyDescent="0.25">
      <c r="D926" s="176">
        <v>1</v>
      </c>
      <c r="E926" s="169">
        <f t="shared" si="167"/>
        <v>1</v>
      </c>
      <c r="F926" s="26" t="s">
        <v>1875</v>
      </c>
      <c r="G926" s="26" t="s">
        <v>1693</v>
      </c>
      <c r="H926" s="26" t="s">
        <v>110</v>
      </c>
      <c r="I926" s="29">
        <v>41453</v>
      </c>
      <c r="J926" s="26" t="s">
        <v>512</v>
      </c>
      <c r="K926" s="26" t="s">
        <v>1872</v>
      </c>
      <c r="L926" s="26" t="s">
        <v>512</v>
      </c>
      <c r="M926" s="26" t="s">
        <v>1872</v>
      </c>
      <c r="N926" s="27">
        <v>2.2000000000000002</v>
      </c>
      <c r="O926" s="26" t="s">
        <v>512</v>
      </c>
      <c r="P926" s="26" t="s">
        <v>1872</v>
      </c>
      <c r="Q926" s="27">
        <v>2.11</v>
      </c>
      <c r="R926" s="171" t="str">
        <f t="shared" si="168"/>
        <v>A</v>
      </c>
      <c r="S926" s="174">
        <f t="shared" si="169"/>
        <v>1</v>
      </c>
      <c r="T926" s="174">
        <f t="shared" si="170"/>
        <v>1</v>
      </c>
      <c r="U926" s="174">
        <f t="shared" si="171"/>
        <v>0</v>
      </c>
      <c r="V926" s="178" t="str">
        <f t="shared" si="172"/>
        <v>Staphylococcus pseudintermedius</v>
      </c>
      <c r="W926" s="178" t="str">
        <f t="shared" si="173"/>
        <v>Staphylococcus pseudintermedius</v>
      </c>
      <c r="X926" s="174">
        <f t="shared" si="174"/>
        <v>0</v>
      </c>
      <c r="Y926" s="174">
        <f t="shared" si="175"/>
        <v>0</v>
      </c>
      <c r="Z926" s="174">
        <f t="shared" si="176"/>
        <v>0</v>
      </c>
      <c r="AA926" s="174">
        <f t="shared" si="177"/>
        <v>0</v>
      </c>
    </row>
    <row r="927" spans="4:27" ht="15" customHeight="1" x14ac:dyDescent="0.25">
      <c r="D927" s="176">
        <v>1</v>
      </c>
      <c r="E927" s="169">
        <f t="shared" si="167"/>
        <v>1</v>
      </c>
      <c r="F927" s="26" t="s">
        <v>1876</v>
      </c>
      <c r="G927" s="26" t="s">
        <v>1693</v>
      </c>
      <c r="H927" s="26" t="s">
        <v>110</v>
      </c>
      <c r="I927" s="29">
        <v>41453</v>
      </c>
      <c r="J927" s="26" t="s">
        <v>512</v>
      </c>
      <c r="K927" s="26" t="s">
        <v>1872</v>
      </c>
      <c r="L927" s="26" t="s">
        <v>512</v>
      </c>
      <c r="M927" s="26" t="s">
        <v>1872</v>
      </c>
      <c r="N927" s="27">
        <v>2.34</v>
      </c>
      <c r="O927" s="26" t="s">
        <v>512</v>
      </c>
      <c r="P927" s="26" t="s">
        <v>1872</v>
      </c>
      <c r="Q927" s="27">
        <v>2.33</v>
      </c>
      <c r="R927" s="171" t="str">
        <f t="shared" si="168"/>
        <v>A</v>
      </c>
      <c r="S927" s="174">
        <f t="shared" si="169"/>
        <v>1</v>
      </c>
      <c r="T927" s="174">
        <f t="shared" si="170"/>
        <v>1</v>
      </c>
      <c r="U927" s="174">
        <f t="shared" si="171"/>
        <v>0</v>
      </c>
      <c r="V927" s="178" t="str">
        <f t="shared" si="172"/>
        <v>Staphylococcus pseudintermedius</v>
      </c>
      <c r="W927" s="178" t="str">
        <f t="shared" si="173"/>
        <v>Staphylococcus pseudintermedius</v>
      </c>
      <c r="X927" s="174">
        <f t="shared" si="174"/>
        <v>0</v>
      </c>
      <c r="Y927" s="174">
        <f t="shared" si="175"/>
        <v>0</v>
      </c>
      <c r="Z927" s="174">
        <f t="shared" si="176"/>
        <v>0</v>
      </c>
      <c r="AA927" s="174">
        <f t="shared" si="177"/>
        <v>0</v>
      </c>
    </row>
    <row r="928" spans="4:27" ht="15" customHeight="1" x14ac:dyDescent="0.25">
      <c r="D928" s="176">
        <v>1</v>
      </c>
      <c r="E928" s="169">
        <f t="shared" si="167"/>
        <v>1</v>
      </c>
      <c r="F928" s="26" t="s">
        <v>1877</v>
      </c>
      <c r="G928" s="26" t="s">
        <v>1693</v>
      </c>
      <c r="H928" s="26" t="s">
        <v>110</v>
      </c>
      <c r="I928" s="29">
        <v>41453</v>
      </c>
      <c r="J928" s="26" t="s">
        <v>512</v>
      </c>
      <c r="K928" s="26" t="s">
        <v>1872</v>
      </c>
      <c r="L928" s="26" t="s">
        <v>512</v>
      </c>
      <c r="M928" s="26" t="s">
        <v>1872</v>
      </c>
      <c r="N928" s="27">
        <v>2.19</v>
      </c>
      <c r="O928" s="26" t="s">
        <v>512</v>
      </c>
      <c r="P928" s="26" t="s">
        <v>1872</v>
      </c>
      <c r="Q928" s="27">
        <v>2.14</v>
      </c>
      <c r="R928" s="171" t="str">
        <f t="shared" si="168"/>
        <v>A</v>
      </c>
      <c r="S928" s="174">
        <f t="shared" si="169"/>
        <v>1</v>
      </c>
      <c r="T928" s="174">
        <f t="shared" si="170"/>
        <v>1</v>
      </c>
      <c r="U928" s="174">
        <f t="shared" si="171"/>
        <v>0</v>
      </c>
      <c r="V928" s="178" t="str">
        <f t="shared" si="172"/>
        <v>Staphylococcus pseudintermedius</v>
      </c>
      <c r="W928" s="178" t="str">
        <f t="shared" si="173"/>
        <v>Staphylococcus pseudintermedius</v>
      </c>
      <c r="X928" s="174">
        <f t="shared" si="174"/>
        <v>0</v>
      </c>
      <c r="Y928" s="174">
        <f t="shared" si="175"/>
        <v>0</v>
      </c>
      <c r="Z928" s="174">
        <f t="shared" si="176"/>
        <v>0</v>
      </c>
      <c r="AA928" s="174">
        <f t="shared" si="177"/>
        <v>0</v>
      </c>
    </row>
    <row r="929" spans="4:27" ht="15" customHeight="1" x14ac:dyDescent="0.25">
      <c r="D929" s="176">
        <v>1</v>
      </c>
      <c r="E929" s="169">
        <f t="shared" si="167"/>
        <v>1</v>
      </c>
      <c r="F929" s="26" t="s">
        <v>1878</v>
      </c>
      <c r="G929" s="26" t="s">
        <v>524</v>
      </c>
      <c r="H929" s="26" t="s">
        <v>110</v>
      </c>
      <c r="I929" s="29">
        <v>41457</v>
      </c>
      <c r="J929" s="26" t="s">
        <v>512</v>
      </c>
      <c r="K929" s="26" t="s">
        <v>1872</v>
      </c>
      <c r="L929" s="26" t="s">
        <v>512</v>
      </c>
      <c r="M929" s="26" t="s">
        <v>1872</v>
      </c>
      <c r="N929" s="27">
        <v>2.15</v>
      </c>
      <c r="O929" s="26" t="s">
        <v>512</v>
      </c>
      <c r="P929" s="26" t="s">
        <v>1872</v>
      </c>
      <c r="Q929" s="27">
        <v>2.12</v>
      </c>
      <c r="R929" s="171" t="str">
        <f t="shared" si="168"/>
        <v>A</v>
      </c>
      <c r="S929" s="174">
        <f t="shared" si="169"/>
        <v>1</v>
      </c>
      <c r="T929" s="174">
        <f t="shared" si="170"/>
        <v>1</v>
      </c>
      <c r="U929" s="174">
        <f t="shared" si="171"/>
        <v>0</v>
      </c>
      <c r="V929" s="178" t="str">
        <f t="shared" si="172"/>
        <v>Staphylococcus pseudintermedius</v>
      </c>
      <c r="W929" s="178" t="str">
        <f t="shared" si="173"/>
        <v>Staphylococcus pseudintermedius</v>
      </c>
      <c r="X929" s="174">
        <f t="shared" si="174"/>
        <v>0</v>
      </c>
      <c r="Y929" s="174">
        <f t="shared" si="175"/>
        <v>0</v>
      </c>
      <c r="Z929" s="174">
        <f t="shared" si="176"/>
        <v>0</v>
      </c>
      <c r="AA929" s="174">
        <f t="shared" si="177"/>
        <v>0</v>
      </c>
    </row>
    <row r="930" spans="4:27" ht="15" customHeight="1" x14ac:dyDescent="0.25">
      <c r="D930" s="176">
        <v>1</v>
      </c>
      <c r="E930" s="169">
        <f t="shared" si="167"/>
        <v>1</v>
      </c>
      <c r="F930" s="26" t="s">
        <v>1879</v>
      </c>
      <c r="G930" s="26" t="s">
        <v>524</v>
      </c>
      <c r="H930" s="26" t="s">
        <v>110</v>
      </c>
      <c r="I930" s="29">
        <v>41318</v>
      </c>
      <c r="J930" s="26" t="s">
        <v>512</v>
      </c>
      <c r="K930" s="26" t="s">
        <v>1872</v>
      </c>
      <c r="L930" s="26" t="s">
        <v>512</v>
      </c>
      <c r="M930" s="26" t="s">
        <v>1872</v>
      </c>
      <c r="N930" s="27">
        <v>2.15</v>
      </c>
      <c r="O930" s="26" t="s">
        <v>512</v>
      </c>
      <c r="P930" s="26" t="s">
        <v>1872</v>
      </c>
      <c r="Q930" s="27">
        <v>2.14</v>
      </c>
      <c r="R930" s="171" t="str">
        <f t="shared" si="168"/>
        <v>A</v>
      </c>
      <c r="S930" s="174">
        <f t="shared" si="169"/>
        <v>1</v>
      </c>
      <c r="T930" s="174">
        <f t="shared" si="170"/>
        <v>1</v>
      </c>
      <c r="U930" s="174">
        <f t="shared" si="171"/>
        <v>0</v>
      </c>
      <c r="V930" s="178" t="str">
        <f t="shared" si="172"/>
        <v>Staphylococcus pseudintermedius</v>
      </c>
      <c r="W930" s="178" t="str">
        <f t="shared" si="173"/>
        <v>Staphylococcus pseudintermedius</v>
      </c>
      <c r="X930" s="174">
        <f t="shared" si="174"/>
        <v>0</v>
      </c>
      <c r="Y930" s="174">
        <f t="shared" si="175"/>
        <v>0</v>
      </c>
      <c r="Z930" s="174">
        <f t="shared" si="176"/>
        <v>0</v>
      </c>
      <c r="AA930" s="174">
        <f t="shared" si="177"/>
        <v>0</v>
      </c>
    </row>
    <row r="931" spans="4:27" ht="15" customHeight="1" x14ac:dyDescent="0.25">
      <c r="D931" s="176">
        <v>1</v>
      </c>
      <c r="E931" s="169">
        <f t="shared" si="167"/>
        <v>1</v>
      </c>
      <c r="F931" s="26" t="s">
        <v>1880</v>
      </c>
      <c r="G931" s="26" t="s">
        <v>524</v>
      </c>
      <c r="H931" s="26" t="s">
        <v>110</v>
      </c>
      <c r="I931" s="29">
        <v>41460</v>
      </c>
      <c r="J931" s="26" t="s">
        <v>512</v>
      </c>
      <c r="K931" s="26" t="s">
        <v>1872</v>
      </c>
      <c r="L931" s="26" t="s">
        <v>512</v>
      </c>
      <c r="M931" s="26" t="s">
        <v>1872</v>
      </c>
      <c r="N931" s="27">
        <v>2.3199999999999998</v>
      </c>
      <c r="O931" s="26" t="s">
        <v>512</v>
      </c>
      <c r="P931" s="26" t="s">
        <v>1872</v>
      </c>
      <c r="Q931" s="27">
        <v>2.14</v>
      </c>
      <c r="R931" s="171" t="str">
        <f t="shared" si="168"/>
        <v>A</v>
      </c>
      <c r="S931" s="174">
        <f t="shared" si="169"/>
        <v>1</v>
      </c>
      <c r="T931" s="174">
        <f t="shared" si="170"/>
        <v>1</v>
      </c>
      <c r="U931" s="174">
        <f t="shared" si="171"/>
        <v>0</v>
      </c>
      <c r="V931" s="178" t="str">
        <f t="shared" si="172"/>
        <v>Staphylococcus pseudintermedius</v>
      </c>
      <c r="W931" s="178" t="str">
        <f t="shared" si="173"/>
        <v>Staphylococcus pseudintermedius</v>
      </c>
      <c r="X931" s="174">
        <f t="shared" si="174"/>
        <v>0</v>
      </c>
      <c r="Y931" s="174">
        <f t="shared" si="175"/>
        <v>0</v>
      </c>
      <c r="Z931" s="174">
        <f t="shared" si="176"/>
        <v>0</v>
      </c>
      <c r="AA931" s="174">
        <f t="shared" si="177"/>
        <v>0</v>
      </c>
    </row>
    <row r="932" spans="4:27" ht="15" customHeight="1" x14ac:dyDescent="0.25">
      <c r="D932" s="176">
        <v>1</v>
      </c>
      <c r="E932" s="169">
        <f t="shared" si="167"/>
        <v>1</v>
      </c>
      <c r="F932" s="26" t="s">
        <v>1881</v>
      </c>
      <c r="G932" s="26" t="s">
        <v>1882</v>
      </c>
      <c r="H932" s="26" t="s">
        <v>112</v>
      </c>
      <c r="I932" s="29">
        <v>42115</v>
      </c>
      <c r="J932" s="26" t="s">
        <v>512</v>
      </c>
      <c r="K932" s="26" t="s">
        <v>1872</v>
      </c>
      <c r="L932" s="26" t="s">
        <v>512</v>
      </c>
      <c r="M932" s="26" t="s">
        <v>1872</v>
      </c>
      <c r="N932" s="27">
        <v>2.37</v>
      </c>
      <c r="O932" s="26" t="s">
        <v>512</v>
      </c>
      <c r="P932" s="26" t="s">
        <v>1872</v>
      </c>
      <c r="Q932" s="27">
        <v>2.2599999999999998</v>
      </c>
      <c r="R932" s="171" t="str">
        <f t="shared" si="168"/>
        <v>A</v>
      </c>
      <c r="S932" s="174">
        <f t="shared" si="169"/>
        <v>1</v>
      </c>
      <c r="T932" s="174">
        <f t="shared" si="170"/>
        <v>1</v>
      </c>
      <c r="U932" s="174">
        <f t="shared" si="171"/>
        <v>0</v>
      </c>
      <c r="V932" s="178" t="str">
        <f t="shared" si="172"/>
        <v>Staphylococcus pseudintermedius</v>
      </c>
      <c r="W932" s="178" t="str">
        <f t="shared" si="173"/>
        <v>Staphylococcus pseudintermedius</v>
      </c>
      <c r="X932" s="174">
        <f t="shared" si="174"/>
        <v>0</v>
      </c>
      <c r="Y932" s="174">
        <f t="shared" si="175"/>
        <v>0</v>
      </c>
      <c r="Z932" s="174">
        <f t="shared" si="176"/>
        <v>0</v>
      </c>
      <c r="AA932" s="174">
        <f t="shared" si="177"/>
        <v>0</v>
      </c>
    </row>
    <row r="933" spans="4:27" ht="15" customHeight="1" x14ac:dyDescent="0.25">
      <c r="D933" s="176">
        <v>1</v>
      </c>
      <c r="E933" s="169">
        <f t="shared" si="167"/>
        <v>1</v>
      </c>
      <c r="F933" s="26" t="s">
        <v>1883</v>
      </c>
      <c r="G933" s="26" t="s">
        <v>524</v>
      </c>
      <c r="H933" s="26" t="s">
        <v>110</v>
      </c>
      <c r="I933" s="29">
        <v>41460</v>
      </c>
      <c r="J933" s="26" t="s">
        <v>512</v>
      </c>
      <c r="K933" s="26" t="s">
        <v>1872</v>
      </c>
      <c r="L933" s="26" t="s">
        <v>512</v>
      </c>
      <c r="M933" s="26" t="s">
        <v>1872</v>
      </c>
      <c r="N933" s="27">
        <v>2.21</v>
      </c>
      <c r="O933" s="26" t="s">
        <v>512</v>
      </c>
      <c r="P933" s="26" t="s">
        <v>1872</v>
      </c>
      <c r="Q933" s="27">
        <v>2.12</v>
      </c>
      <c r="R933" s="171" t="str">
        <f t="shared" si="168"/>
        <v>A</v>
      </c>
      <c r="S933" s="174">
        <f t="shared" si="169"/>
        <v>1</v>
      </c>
      <c r="T933" s="174">
        <f t="shared" si="170"/>
        <v>1</v>
      </c>
      <c r="U933" s="174">
        <f t="shared" si="171"/>
        <v>0</v>
      </c>
      <c r="V933" s="178" t="str">
        <f t="shared" si="172"/>
        <v>Staphylococcus pseudintermedius</v>
      </c>
      <c r="W933" s="178" t="str">
        <f t="shared" si="173"/>
        <v>Staphylococcus pseudintermedius</v>
      </c>
      <c r="X933" s="174">
        <f t="shared" si="174"/>
        <v>0</v>
      </c>
      <c r="Y933" s="174">
        <f t="shared" si="175"/>
        <v>0</v>
      </c>
      <c r="Z933" s="174">
        <f t="shared" si="176"/>
        <v>0</v>
      </c>
      <c r="AA933" s="174">
        <f t="shared" si="177"/>
        <v>0</v>
      </c>
    </row>
    <row r="934" spans="4:27" ht="15" customHeight="1" x14ac:dyDescent="0.25">
      <c r="D934" s="176">
        <v>1</v>
      </c>
      <c r="E934" s="169">
        <f t="shared" si="167"/>
        <v>1</v>
      </c>
      <c r="F934" s="26" t="s">
        <v>1884</v>
      </c>
      <c r="G934" s="26" t="s">
        <v>524</v>
      </c>
      <c r="H934" s="26" t="s">
        <v>110</v>
      </c>
      <c r="I934" s="29">
        <v>41460</v>
      </c>
      <c r="J934" s="26" t="s">
        <v>512</v>
      </c>
      <c r="K934" s="26" t="s">
        <v>1872</v>
      </c>
      <c r="L934" s="26" t="s">
        <v>512</v>
      </c>
      <c r="M934" s="26" t="s">
        <v>1872</v>
      </c>
      <c r="N934" s="27">
        <v>2.0699999999999998</v>
      </c>
      <c r="O934" s="26" t="s">
        <v>512</v>
      </c>
      <c r="P934" s="26" t="s">
        <v>1872</v>
      </c>
      <c r="Q934" s="27">
        <v>2.06</v>
      </c>
      <c r="R934" s="171" t="str">
        <f t="shared" si="168"/>
        <v>A</v>
      </c>
      <c r="S934" s="174">
        <f t="shared" si="169"/>
        <v>1</v>
      </c>
      <c r="T934" s="174">
        <f t="shared" si="170"/>
        <v>1</v>
      </c>
      <c r="U934" s="174">
        <f t="shared" si="171"/>
        <v>0</v>
      </c>
      <c r="V934" s="178" t="str">
        <f t="shared" si="172"/>
        <v>Staphylococcus pseudintermedius</v>
      </c>
      <c r="W934" s="178" t="str">
        <f t="shared" si="173"/>
        <v>Staphylococcus pseudintermedius</v>
      </c>
      <c r="X934" s="174">
        <f t="shared" si="174"/>
        <v>0</v>
      </c>
      <c r="Y934" s="174">
        <f t="shared" si="175"/>
        <v>0</v>
      </c>
      <c r="Z934" s="174">
        <f t="shared" si="176"/>
        <v>0</v>
      </c>
      <c r="AA934" s="174">
        <f t="shared" si="177"/>
        <v>0</v>
      </c>
    </row>
    <row r="935" spans="4:27" ht="15" customHeight="1" x14ac:dyDescent="0.25">
      <c r="D935" s="176">
        <v>1</v>
      </c>
      <c r="E935" s="169">
        <f t="shared" si="167"/>
        <v>0</v>
      </c>
      <c r="F935" s="26" t="s">
        <v>1885</v>
      </c>
      <c r="G935" s="26" t="s">
        <v>524</v>
      </c>
      <c r="H935" s="26" t="s">
        <v>110</v>
      </c>
      <c r="I935" s="29">
        <v>41457</v>
      </c>
      <c r="J935" s="26" t="s">
        <v>512</v>
      </c>
      <c r="K935" s="26" t="s">
        <v>1872</v>
      </c>
      <c r="L935" s="26" t="s">
        <v>512</v>
      </c>
      <c r="M935" s="26" t="s">
        <v>1794</v>
      </c>
      <c r="N935" s="27">
        <v>2.1</v>
      </c>
      <c r="O935" s="26" t="s">
        <v>512</v>
      </c>
      <c r="P935" s="26" t="s">
        <v>1872</v>
      </c>
      <c r="Q935" s="27">
        <v>2.0499999999999998</v>
      </c>
      <c r="R935" s="171" t="str">
        <f t="shared" si="168"/>
        <v>B</v>
      </c>
      <c r="S935" s="174">
        <f t="shared" si="169"/>
        <v>0</v>
      </c>
      <c r="T935" s="174">
        <f t="shared" si="170"/>
        <v>0</v>
      </c>
      <c r="U935" s="174">
        <f t="shared" si="171"/>
        <v>1</v>
      </c>
      <c r="V935" s="178" t="str">
        <f t="shared" si="172"/>
        <v>Staphylococcus delphini</v>
      </c>
      <c r="W935" s="178" t="str">
        <f t="shared" si="173"/>
        <v>Staphylococcus pseudintermedius</v>
      </c>
      <c r="X935" s="174">
        <f t="shared" si="174"/>
        <v>0</v>
      </c>
      <c r="Y935" s="174">
        <f t="shared" si="175"/>
        <v>0</v>
      </c>
      <c r="Z935" s="174">
        <f t="shared" si="176"/>
        <v>0</v>
      </c>
      <c r="AA935" s="174">
        <f t="shared" si="177"/>
        <v>0</v>
      </c>
    </row>
    <row r="936" spans="4:27" ht="15" customHeight="1" x14ac:dyDescent="0.25">
      <c r="D936" s="176">
        <v>1</v>
      </c>
      <c r="E936" s="169">
        <f t="shared" si="167"/>
        <v>1</v>
      </c>
      <c r="F936" s="26">
        <v>4824</v>
      </c>
      <c r="G936" s="26" t="s">
        <v>524</v>
      </c>
      <c r="H936" s="26" t="s">
        <v>110</v>
      </c>
      <c r="I936" s="29">
        <v>41318</v>
      </c>
      <c r="J936" s="26" t="s">
        <v>512</v>
      </c>
      <c r="K936" s="26" t="s">
        <v>1597</v>
      </c>
      <c r="L936" s="26" t="s">
        <v>512</v>
      </c>
      <c r="M936" s="26" t="s">
        <v>1597</v>
      </c>
      <c r="N936" s="27">
        <v>2.0299999999999998</v>
      </c>
      <c r="O936" s="26" t="s">
        <v>512</v>
      </c>
      <c r="P936" s="26" t="s">
        <v>1886</v>
      </c>
      <c r="Q936" s="27">
        <v>1.43</v>
      </c>
      <c r="R936" s="171" t="str">
        <f t="shared" si="168"/>
        <v>A</v>
      </c>
      <c r="S936" s="174">
        <f t="shared" si="169"/>
        <v>1</v>
      </c>
      <c r="T936" s="174">
        <f t="shared" si="170"/>
        <v>1</v>
      </c>
      <c r="U936" s="174">
        <f t="shared" si="171"/>
        <v>0</v>
      </c>
      <c r="V936" s="178" t="str">
        <f t="shared" si="172"/>
        <v>Staphylococcus saprophyticus</v>
      </c>
      <c r="W936" s="178" t="str">
        <f t="shared" si="173"/>
        <v>Staphylococcus kloosii</v>
      </c>
      <c r="X936" s="174">
        <f t="shared" si="174"/>
        <v>0</v>
      </c>
      <c r="Y936" s="174">
        <f t="shared" si="175"/>
        <v>0</v>
      </c>
      <c r="Z936" s="174">
        <f t="shared" si="176"/>
        <v>0</v>
      </c>
      <c r="AA936" s="174">
        <f t="shared" si="177"/>
        <v>0</v>
      </c>
    </row>
    <row r="937" spans="4:27" ht="15" customHeight="1" x14ac:dyDescent="0.25">
      <c r="D937" s="176">
        <v>1</v>
      </c>
      <c r="E937" s="169">
        <f t="shared" si="167"/>
        <v>1</v>
      </c>
      <c r="F937" s="26" t="s">
        <v>1887</v>
      </c>
      <c r="G937" s="26" t="s">
        <v>524</v>
      </c>
      <c r="H937" s="26" t="s">
        <v>110</v>
      </c>
      <c r="I937" s="29">
        <v>41318</v>
      </c>
      <c r="J937" s="26" t="s">
        <v>512</v>
      </c>
      <c r="K937" s="26" t="s">
        <v>1597</v>
      </c>
      <c r="L937" s="26" t="s">
        <v>512</v>
      </c>
      <c r="M937" s="26" t="s">
        <v>1597</v>
      </c>
      <c r="N937" s="27">
        <v>2.17</v>
      </c>
      <c r="O937" s="26" t="s">
        <v>512</v>
      </c>
      <c r="P937" s="26" t="s">
        <v>1597</v>
      </c>
      <c r="Q937" s="27">
        <v>1.96</v>
      </c>
      <c r="R937" s="171" t="str">
        <f t="shared" si="168"/>
        <v>A</v>
      </c>
      <c r="S937" s="174">
        <f t="shared" si="169"/>
        <v>1</v>
      </c>
      <c r="T937" s="174">
        <f t="shared" si="170"/>
        <v>1</v>
      </c>
      <c r="U937" s="174">
        <f t="shared" si="171"/>
        <v>0</v>
      </c>
      <c r="V937" s="178" t="str">
        <f t="shared" si="172"/>
        <v>Staphylococcus saprophyticus</v>
      </c>
      <c r="W937" s="178" t="str">
        <f t="shared" si="173"/>
        <v>Staphylococcus saprophyticus</v>
      </c>
      <c r="X937" s="174">
        <f t="shared" si="174"/>
        <v>0</v>
      </c>
      <c r="Y937" s="174">
        <f t="shared" si="175"/>
        <v>0</v>
      </c>
      <c r="Z937" s="174">
        <f t="shared" si="176"/>
        <v>0</v>
      </c>
      <c r="AA937" s="174">
        <f t="shared" si="177"/>
        <v>0</v>
      </c>
    </row>
    <row r="938" spans="4:27" ht="15" customHeight="1" x14ac:dyDescent="0.25">
      <c r="D938" s="176">
        <v>1</v>
      </c>
      <c r="E938" s="169">
        <f t="shared" si="167"/>
        <v>1</v>
      </c>
      <c r="F938" s="26" t="s">
        <v>1888</v>
      </c>
      <c r="G938" s="26" t="s">
        <v>524</v>
      </c>
      <c r="H938" s="26" t="s">
        <v>110</v>
      </c>
      <c r="I938" s="29">
        <v>41528</v>
      </c>
      <c r="J938" s="26" t="s">
        <v>512</v>
      </c>
      <c r="K938" s="26" t="s">
        <v>1597</v>
      </c>
      <c r="L938" s="26" t="s">
        <v>512</v>
      </c>
      <c r="M938" s="26" t="s">
        <v>1597</v>
      </c>
      <c r="N938" s="27">
        <v>2.13</v>
      </c>
      <c r="O938" s="26" t="s">
        <v>512</v>
      </c>
      <c r="P938" s="26" t="s">
        <v>1597</v>
      </c>
      <c r="Q938" s="27">
        <v>1.9</v>
      </c>
      <c r="R938" s="171" t="str">
        <f t="shared" si="168"/>
        <v>A</v>
      </c>
      <c r="S938" s="174">
        <f t="shared" si="169"/>
        <v>1</v>
      </c>
      <c r="T938" s="174">
        <f t="shared" si="170"/>
        <v>1</v>
      </c>
      <c r="U938" s="174">
        <f t="shared" si="171"/>
        <v>0</v>
      </c>
      <c r="V938" s="178" t="str">
        <f t="shared" si="172"/>
        <v>Staphylococcus saprophyticus</v>
      </c>
      <c r="W938" s="178" t="str">
        <f t="shared" si="173"/>
        <v>Staphylococcus saprophyticus</v>
      </c>
      <c r="X938" s="174">
        <f t="shared" si="174"/>
        <v>0</v>
      </c>
      <c r="Y938" s="174">
        <f t="shared" si="175"/>
        <v>0</v>
      </c>
      <c r="Z938" s="174">
        <f t="shared" si="176"/>
        <v>0</v>
      </c>
      <c r="AA938" s="174">
        <f t="shared" si="177"/>
        <v>0</v>
      </c>
    </row>
    <row r="939" spans="4:27" ht="15" customHeight="1" x14ac:dyDescent="0.25">
      <c r="D939" s="176">
        <v>1</v>
      </c>
      <c r="E939" s="169">
        <f t="shared" si="167"/>
        <v>1</v>
      </c>
      <c r="F939" s="26" t="s">
        <v>1889</v>
      </c>
      <c r="G939" s="26" t="s">
        <v>524</v>
      </c>
      <c r="H939" s="26" t="s">
        <v>110</v>
      </c>
      <c r="I939" s="29">
        <v>41353</v>
      </c>
      <c r="J939" s="26" t="s">
        <v>512</v>
      </c>
      <c r="K939" s="26" t="s">
        <v>1597</v>
      </c>
      <c r="L939" s="26" t="s">
        <v>512</v>
      </c>
      <c r="M939" s="26" t="s">
        <v>1597</v>
      </c>
      <c r="N939" s="27">
        <v>2.31</v>
      </c>
      <c r="O939" s="26" t="s">
        <v>512</v>
      </c>
      <c r="P939" s="26" t="s">
        <v>1597</v>
      </c>
      <c r="Q939" s="27">
        <v>1.9</v>
      </c>
      <c r="R939" s="171" t="str">
        <f t="shared" si="168"/>
        <v>A</v>
      </c>
      <c r="S939" s="174">
        <f t="shared" si="169"/>
        <v>1</v>
      </c>
      <c r="T939" s="174">
        <f t="shared" si="170"/>
        <v>1</v>
      </c>
      <c r="U939" s="174">
        <f t="shared" si="171"/>
        <v>0</v>
      </c>
      <c r="V939" s="178" t="str">
        <f t="shared" si="172"/>
        <v>Staphylococcus saprophyticus</v>
      </c>
      <c r="W939" s="178" t="str">
        <f t="shared" si="173"/>
        <v>Staphylococcus saprophyticus</v>
      </c>
      <c r="X939" s="174">
        <f t="shared" si="174"/>
        <v>0</v>
      </c>
      <c r="Y939" s="174">
        <f t="shared" si="175"/>
        <v>0</v>
      </c>
      <c r="Z939" s="174">
        <f t="shared" si="176"/>
        <v>0</v>
      </c>
      <c r="AA939" s="174">
        <f t="shared" si="177"/>
        <v>0</v>
      </c>
    </row>
    <row r="940" spans="4:27" ht="15" customHeight="1" x14ac:dyDescent="0.25">
      <c r="D940" s="176">
        <v>1</v>
      </c>
      <c r="E940" s="169">
        <f t="shared" si="167"/>
        <v>1</v>
      </c>
      <c r="F940" s="26" t="s">
        <v>1890</v>
      </c>
      <c r="G940" s="26" t="s">
        <v>1773</v>
      </c>
      <c r="H940" s="26" t="s">
        <v>110</v>
      </c>
      <c r="I940" s="29">
        <v>41534</v>
      </c>
      <c r="J940" s="26" t="s">
        <v>512</v>
      </c>
      <c r="K940" s="26" t="s">
        <v>1597</v>
      </c>
      <c r="L940" s="26" t="s">
        <v>512</v>
      </c>
      <c r="M940" s="26" t="s">
        <v>1597</v>
      </c>
      <c r="N940" s="27">
        <v>2.1800000000000002</v>
      </c>
      <c r="O940" s="26" t="s">
        <v>512</v>
      </c>
      <c r="P940" s="26" t="s">
        <v>1597</v>
      </c>
      <c r="Q940" s="27">
        <v>2.06</v>
      </c>
      <c r="R940" s="171" t="str">
        <f t="shared" si="168"/>
        <v>A</v>
      </c>
      <c r="S940" s="174">
        <f t="shared" si="169"/>
        <v>1</v>
      </c>
      <c r="T940" s="174">
        <f t="shared" si="170"/>
        <v>1</v>
      </c>
      <c r="U940" s="174">
        <f t="shared" si="171"/>
        <v>0</v>
      </c>
      <c r="V940" s="178" t="str">
        <f t="shared" si="172"/>
        <v>Staphylococcus saprophyticus</v>
      </c>
      <c r="W940" s="178" t="str">
        <f t="shared" si="173"/>
        <v>Staphylococcus saprophyticus</v>
      </c>
      <c r="X940" s="174">
        <f t="shared" si="174"/>
        <v>0</v>
      </c>
      <c r="Y940" s="174">
        <f t="shared" si="175"/>
        <v>0</v>
      </c>
      <c r="Z940" s="174">
        <f t="shared" si="176"/>
        <v>0</v>
      </c>
      <c r="AA940" s="174">
        <f t="shared" si="177"/>
        <v>0</v>
      </c>
    </row>
    <row r="941" spans="4:27" ht="15" customHeight="1" x14ac:dyDescent="0.25">
      <c r="D941" s="176">
        <v>1</v>
      </c>
      <c r="E941" s="169">
        <f t="shared" si="167"/>
        <v>1</v>
      </c>
      <c r="F941" s="26" t="s">
        <v>1891</v>
      </c>
      <c r="G941" s="26" t="s">
        <v>1892</v>
      </c>
      <c r="H941" s="26" t="s">
        <v>110</v>
      </c>
      <c r="I941" s="29">
        <v>41457</v>
      </c>
      <c r="J941" s="26" t="s">
        <v>512</v>
      </c>
      <c r="K941" s="26" t="s">
        <v>1893</v>
      </c>
      <c r="L941" s="26" t="s">
        <v>512</v>
      </c>
      <c r="M941" s="26" t="s">
        <v>1893</v>
      </c>
      <c r="N941" s="27">
        <v>2.15</v>
      </c>
      <c r="O941" s="26" t="s">
        <v>512</v>
      </c>
      <c r="P941" s="26" t="s">
        <v>1893</v>
      </c>
      <c r="Q941" s="27">
        <v>2.02</v>
      </c>
      <c r="R941" s="171" t="str">
        <f t="shared" si="168"/>
        <v>A</v>
      </c>
      <c r="S941" s="174">
        <f t="shared" si="169"/>
        <v>1</v>
      </c>
      <c r="T941" s="174">
        <f t="shared" si="170"/>
        <v>1</v>
      </c>
      <c r="U941" s="174">
        <f t="shared" si="171"/>
        <v>0</v>
      </c>
      <c r="V941" s="178" t="str">
        <f t="shared" si="172"/>
        <v>Staphylococcus schleiferi</v>
      </c>
      <c r="W941" s="178" t="str">
        <f t="shared" si="173"/>
        <v>Staphylococcus schleiferi</v>
      </c>
      <c r="X941" s="174">
        <f t="shared" si="174"/>
        <v>0</v>
      </c>
      <c r="Y941" s="174">
        <f t="shared" si="175"/>
        <v>0</v>
      </c>
      <c r="Z941" s="174">
        <f t="shared" si="176"/>
        <v>0</v>
      </c>
      <c r="AA941" s="174">
        <f t="shared" si="177"/>
        <v>0</v>
      </c>
    </row>
    <row r="942" spans="4:27" ht="15" customHeight="1" x14ac:dyDescent="0.25">
      <c r="D942" s="176">
        <v>1</v>
      </c>
      <c r="E942" s="169">
        <f t="shared" si="167"/>
        <v>1</v>
      </c>
      <c r="F942" s="26" t="s">
        <v>1894</v>
      </c>
      <c r="G942" s="26" t="s">
        <v>176</v>
      </c>
      <c r="H942" s="26" t="s">
        <v>1895</v>
      </c>
      <c r="I942" s="29">
        <v>42115</v>
      </c>
      <c r="J942" s="26" t="s">
        <v>512</v>
      </c>
      <c r="K942" s="26" t="s">
        <v>1896</v>
      </c>
      <c r="L942" s="26" t="s">
        <v>512</v>
      </c>
      <c r="M942" s="26" t="s">
        <v>1896</v>
      </c>
      <c r="N942" s="27">
        <v>2.48</v>
      </c>
      <c r="O942" s="26" t="s">
        <v>512</v>
      </c>
      <c r="P942" s="26" t="s">
        <v>1896</v>
      </c>
      <c r="Q942" s="27">
        <v>2.17</v>
      </c>
      <c r="R942" s="171" t="str">
        <f t="shared" si="168"/>
        <v>A</v>
      </c>
      <c r="S942" s="174">
        <f t="shared" si="169"/>
        <v>1</v>
      </c>
      <c r="T942" s="174">
        <f t="shared" si="170"/>
        <v>1</v>
      </c>
      <c r="U942" s="174">
        <f t="shared" si="171"/>
        <v>0</v>
      </c>
      <c r="V942" s="178" t="str">
        <f t="shared" si="172"/>
        <v>Staphylococcus schweitzeri</v>
      </c>
      <c r="W942" s="178" t="str">
        <f t="shared" si="173"/>
        <v>Staphylococcus schweitzeri</v>
      </c>
      <c r="X942" s="174">
        <f t="shared" si="174"/>
        <v>0</v>
      </c>
      <c r="Y942" s="174">
        <f t="shared" si="175"/>
        <v>0</v>
      </c>
      <c r="Z942" s="174">
        <f t="shared" si="176"/>
        <v>0</v>
      </c>
      <c r="AA942" s="174">
        <f t="shared" si="177"/>
        <v>0</v>
      </c>
    </row>
    <row r="943" spans="4:27" ht="15" customHeight="1" x14ac:dyDescent="0.25">
      <c r="D943" s="176">
        <v>1</v>
      </c>
      <c r="E943" s="169">
        <f t="shared" si="167"/>
        <v>1</v>
      </c>
      <c r="F943" s="26" t="s">
        <v>1897</v>
      </c>
      <c r="G943" s="26" t="s">
        <v>532</v>
      </c>
      <c r="H943" s="26" t="s">
        <v>110</v>
      </c>
      <c r="I943" s="29">
        <v>41310</v>
      </c>
      <c r="J943" s="26" t="s">
        <v>512</v>
      </c>
      <c r="K943" s="26" t="s">
        <v>1574</v>
      </c>
      <c r="L943" s="26" t="s">
        <v>512</v>
      </c>
      <c r="M943" s="26" t="s">
        <v>1574</v>
      </c>
      <c r="N943" s="27">
        <v>2.13</v>
      </c>
      <c r="O943" s="26" t="s">
        <v>512</v>
      </c>
      <c r="P943" s="26" t="s">
        <v>1574</v>
      </c>
      <c r="Q943" s="27">
        <v>2.11</v>
      </c>
      <c r="R943" s="171" t="str">
        <f t="shared" si="168"/>
        <v>A</v>
      </c>
      <c r="S943" s="174">
        <f t="shared" si="169"/>
        <v>1</v>
      </c>
      <c r="T943" s="174">
        <f t="shared" si="170"/>
        <v>1</v>
      </c>
      <c r="U943" s="174">
        <f t="shared" si="171"/>
        <v>0</v>
      </c>
      <c r="V943" s="178" t="str">
        <f t="shared" si="172"/>
        <v>Staphylococcus simulans</v>
      </c>
      <c r="W943" s="178" t="str">
        <f t="shared" si="173"/>
        <v>Staphylococcus simulans</v>
      </c>
      <c r="X943" s="174">
        <f t="shared" si="174"/>
        <v>0</v>
      </c>
      <c r="Y943" s="174">
        <f t="shared" si="175"/>
        <v>0</v>
      </c>
      <c r="Z943" s="174">
        <f t="shared" si="176"/>
        <v>0</v>
      </c>
      <c r="AA943" s="174">
        <f t="shared" si="177"/>
        <v>0</v>
      </c>
    </row>
    <row r="944" spans="4:27" ht="15" customHeight="1" x14ac:dyDescent="0.25">
      <c r="D944" s="176">
        <v>1</v>
      </c>
      <c r="E944" s="169">
        <f t="shared" si="167"/>
        <v>1</v>
      </c>
      <c r="F944" s="26">
        <v>4919</v>
      </c>
      <c r="G944" s="26" t="s">
        <v>532</v>
      </c>
      <c r="H944" s="26" t="s">
        <v>110</v>
      </c>
      <c r="I944" s="29">
        <v>41457</v>
      </c>
      <c r="J944" s="26" t="s">
        <v>512</v>
      </c>
      <c r="K944" s="26" t="s">
        <v>1574</v>
      </c>
      <c r="L944" s="26" t="s">
        <v>512</v>
      </c>
      <c r="M944" s="26" t="s">
        <v>1574</v>
      </c>
      <c r="N944" s="27">
        <v>2.27</v>
      </c>
      <c r="O944" s="26" t="s">
        <v>512</v>
      </c>
      <c r="P944" s="26" t="s">
        <v>1574</v>
      </c>
      <c r="Q944" s="27">
        <v>2.2400000000000002</v>
      </c>
      <c r="R944" s="171" t="str">
        <f t="shared" si="168"/>
        <v>A</v>
      </c>
      <c r="S944" s="174">
        <f t="shared" si="169"/>
        <v>1</v>
      </c>
      <c r="T944" s="174">
        <f t="shared" si="170"/>
        <v>1</v>
      </c>
      <c r="U944" s="174">
        <f t="shared" si="171"/>
        <v>0</v>
      </c>
      <c r="V944" s="178" t="str">
        <f t="shared" si="172"/>
        <v>Staphylococcus simulans</v>
      </c>
      <c r="W944" s="178" t="str">
        <f t="shared" si="173"/>
        <v>Staphylococcus simulans</v>
      </c>
      <c r="X944" s="174">
        <f t="shared" si="174"/>
        <v>0</v>
      </c>
      <c r="Y944" s="174">
        <f t="shared" si="175"/>
        <v>0</v>
      </c>
      <c r="Z944" s="174">
        <f t="shared" si="176"/>
        <v>0</v>
      </c>
      <c r="AA944" s="174">
        <f t="shared" si="177"/>
        <v>0</v>
      </c>
    </row>
    <row r="945" spans="4:27" ht="15" customHeight="1" x14ac:dyDescent="0.25">
      <c r="D945" s="176">
        <v>1</v>
      </c>
      <c r="E945" s="169">
        <f t="shared" si="167"/>
        <v>1</v>
      </c>
      <c r="F945" s="26" t="s">
        <v>1898</v>
      </c>
      <c r="G945" s="26" t="s">
        <v>532</v>
      </c>
      <c r="H945" s="26" t="s">
        <v>110</v>
      </c>
      <c r="I945" s="29">
        <v>41367</v>
      </c>
      <c r="J945" s="26" t="s">
        <v>512</v>
      </c>
      <c r="K945" s="26" t="s">
        <v>1574</v>
      </c>
      <c r="L945" s="26" t="s">
        <v>512</v>
      </c>
      <c r="M945" s="26" t="s">
        <v>1574</v>
      </c>
      <c r="N945" s="27">
        <v>2.2799999999999998</v>
      </c>
      <c r="O945" s="26" t="s">
        <v>512</v>
      </c>
      <c r="P945" s="26" t="s">
        <v>1574</v>
      </c>
      <c r="Q945" s="27">
        <v>2.27</v>
      </c>
      <c r="R945" s="171" t="str">
        <f t="shared" si="168"/>
        <v>A</v>
      </c>
      <c r="S945" s="174">
        <f t="shared" si="169"/>
        <v>1</v>
      </c>
      <c r="T945" s="174">
        <f t="shared" si="170"/>
        <v>1</v>
      </c>
      <c r="U945" s="174">
        <f t="shared" si="171"/>
        <v>0</v>
      </c>
      <c r="V945" s="178" t="str">
        <f t="shared" si="172"/>
        <v>Staphylococcus simulans</v>
      </c>
      <c r="W945" s="178" t="str">
        <f t="shared" si="173"/>
        <v>Staphylococcus simulans</v>
      </c>
      <c r="X945" s="174">
        <f t="shared" si="174"/>
        <v>0</v>
      </c>
      <c r="Y945" s="174">
        <f t="shared" si="175"/>
        <v>0</v>
      </c>
      <c r="Z945" s="174">
        <f t="shared" si="176"/>
        <v>0</v>
      </c>
      <c r="AA945" s="174">
        <f t="shared" si="177"/>
        <v>0</v>
      </c>
    </row>
    <row r="946" spans="4:27" ht="15" customHeight="1" x14ac:dyDescent="0.25">
      <c r="D946" s="176">
        <v>1</v>
      </c>
      <c r="E946" s="169">
        <f t="shared" ref="E946:E1009" si="178">D946*S946</f>
        <v>1</v>
      </c>
      <c r="F946" s="26" t="s">
        <v>1899</v>
      </c>
      <c r="G946" s="26" t="s">
        <v>532</v>
      </c>
      <c r="H946" s="26" t="s">
        <v>110</v>
      </c>
      <c r="I946" s="29">
        <v>41318</v>
      </c>
      <c r="J946" s="26" t="s">
        <v>512</v>
      </c>
      <c r="K946" s="26" t="s">
        <v>1574</v>
      </c>
      <c r="L946" s="26" t="s">
        <v>512</v>
      </c>
      <c r="M946" s="26" t="s">
        <v>1574</v>
      </c>
      <c r="N946" s="27">
        <v>2.2400000000000002</v>
      </c>
      <c r="O946" s="26" t="s">
        <v>512</v>
      </c>
      <c r="P946" s="26" t="s">
        <v>1574</v>
      </c>
      <c r="Q946" s="27">
        <v>2.17</v>
      </c>
      <c r="R946" s="171" t="str">
        <f t="shared" si="168"/>
        <v>A</v>
      </c>
      <c r="S946" s="174">
        <f t="shared" si="169"/>
        <v>1</v>
      </c>
      <c r="T946" s="174">
        <f t="shared" si="170"/>
        <v>1</v>
      </c>
      <c r="U946" s="174">
        <f t="shared" si="171"/>
        <v>0</v>
      </c>
      <c r="V946" s="178" t="str">
        <f t="shared" si="172"/>
        <v>Staphylococcus simulans</v>
      </c>
      <c r="W946" s="178" t="str">
        <f t="shared" si="173"/>
        <v>Staphylococcus simulans</v>
      </c>
      <c r="X946" s="174">
        <f t="shared" si="174"/>
        <v>0</v>
      </c>
      <c r="Y946" s="174">
        <f t="shared" si="175"/>
        <v>0</v>
      </c>
      <c r="Z946" s="174">
        <f t="shared" si="176"/>
        <v>0</v>
      </c>
      <c r="AA946" s="174">
        <f t="shared" si="177"/>
        <v>0</v>
      </c>
    </row>
    <row r="947" spans="4:27" ht="15" customHeight="1" x14ac:dyDescent="0.25">
      <c r="D947" s="176">
        <v>1</v>
      </c>
      <c r="E947" s="169">
        <f t="shared" si="178"/>
        <v>1</v>
      </c>
      <c r="F947" s="26" t="s">
        <v>1900</v>
      </c>
      <c r="G947" s="26" t="s">
        <v>532</v>
      </c>
      <c r="H947" s="26" t="s">
        <v>110</v>
      </c>
      <c r="I947" s="29">
        <v>41367</v>
      </c>
      <c r="J947" s="26" t="s">
        <v>512</v>
      </c>
      <c r="K947" s="26" t="s">
        <v>1574</v>
      </c>
      <c r="L947" s="26" t="s">
        <v>512</v>
      </c>
      <c r="M947" s="26" t="s">
        <v>1574</v>
      </c>
      <c r="N947" s="27">
        <v>2.3199999999999998</v>
      </c>
      <c r="O947" s="26" t="s">
        <v>512</v>
      </c>
      <c r="P947" s="26" t="s">
        <v>1574</v>
      </c>
      <c r="Q947" s="27">
        <v>2.2200000000000002</v>
      </c>
      <c r="R947" s="171" t="str">
        <f t="shared" si="168"/>
        <v>A</v>
      </c>
      <c r="S947" s="174">
        <f t="shared" si="169"/>
        <v>1</v>
      </c>
      <c r="T947" s="174">
        <f t="shared" si="170"/>
        <v>1</v>
      </c>
      <c r="U947" s="174">
        <f t="shared" si="171"/>
        <v>0</v>
      </c>
      <c r="V947" s="178" t="str">
        <f t="shared" si="172"/>
        <v>Staphylococcus simulans</v>
      </c>
      <c r="W947" s="178" t="str">
        <f t="shared" si="173"/>
        <v>Staphylococcus simulans</v>
      </c>
      <c r="X947" s="174">
        <f t="shared" si="174"/>
        <v>0</v>
      </c>
      <c r="Y947" s="174">
        <f t="shared" si="175"/>
        <v>0</v>
      </c>
      <c r="Z947" s="174">
        <f t="shared" si="176"/>
        <v>0</v>
      </c>
      <c r="AA947" s="174">
        <f t="shared" si="177"/>
        <v>0</v>
      </c>
    </row>
    <row r="948" spans="4:27" ht="15" customHeight="1" x14ac:dyDescent="0.25">
      <c r="D948" s="176">
        <v>1</v>
      </c>
      <c r="E948" s="169">
        <f t="shared" si="178"/>
        <v>1</v>
      </c>
      <c r="F948" s="26" t="s">
        <v>1901</v>
      </c>
      <c r="G948" s="26" t="s">
        <v>532</v>
      </c>
      <c r="H948" s="26" t="s">
        <v>110</v>
      </c>
      <c r="I948" s="29">
        <v>41367</v>
      </c>
      <c r="J948" s="26" t="s">
        <v>512</v>
      </c>
      <c r="K948" s="26" t="s">
        <v>1574</v>
      </c>
      <c r="L948" s="26" t="s">
        <v>512</v>
      </c>
      <c r="M948" s="26" t="s">
        <v>1574</v>
      </c>
      <c r="N948" s="27">
        <v>2.16</v>
      </c>
      <c r="O948" s="26" t="s">
        <v>512</v>
      </c>
      <c r="P948" s="26" t="s">
        <v>1574</v>
      </c>
      <c r="Q948" s="27">
        <v>2.13</v>
      </c>
      <c r="R948" s="171" t="str">
        <f t="shared" si="168"/>
        <v>A</v>
      </c>
      <c r="S948" s="174">
        <f t="shared" si="169"/>
        <v>1</v>
      </c>
      <c r="T948" s="174">
        <f t="shared" si="170"/>
        <v>1</v>
      </c>
      <c r="U948" s="174">
        <f t="shared" si="171"/>
        <v>0</v>
      </c>
      <c r="V948" s="178" t="str">
        <f t="shared" si="172"/>
        <v>Staphylococcus simulans</v>
      </c>
      <c r="W948" s="178" t="str">
        <f t="shared" si="173"/>
        <v>Staphylococcus simulans</v>
      </c>
      <c r="X948" s="174">
        <f t="shared" si="174"/>
        <v>0</v>
      </c>
      <c r="Y948" s="174">
        <f t="shared" si="175"/>
        <v>0</v>
      </c>
      <c r="Z948" s="174">
        <f t="shared" si="176"/>
        <v>0</v>
      </c>
      <c r="AA948" s="174">
        <f t="shared" si="177"/>
        <v>0</v>
      </c>
    </row>
    <row r="949" spans="4:27" ht="15" customHeight="1" x14ac:dyDescent="0.25">
      <c r="D949" s="176">
        <v>1</v>
      </c>
      <c r="E949" s="169">
        <f t="shared" si="178"/>
        <v>1</v>
      </c>
      <c r="F949" s="26" t="s">
        <v>1902</v>
      </c>
      <c r="G949" s="26" t="s">
        <v>176</v>
      </c>
      <c r="H949" s="26" t="s">
        <v>110</v>
      </c>
      <c r="I949" s="29">
        <v>41549</v>
      </c>
      <c r="J949" s="26" t="s">
        <v>512</v>
      </c>
      <c r="K949" s="26" t="s">
        <v>1574</v>
      </c>
      <c r="L949" s="26" t="s">
        <v>512</v>
      </c>
      <c r="M949" s="26" t="s">
        <v>1574</v>
      </c>
      <c r="N949" s="27">
        <v>2.02</v>
      </c>
      <c r="O949" s="26" t="s">
        <v>512</v>
      </c>
      <c r="P949" s="26" t="s">
        <v>1574</v>
      </c>
      <c r="Q949" s="27">
        <v>1.96</v>
      </c>
      <c r="R949" s="171" t="str">
        <f t="shared" si="168"/>
        <v>A</v>
      </c>
      <c r="S949" s="174">
        <f t="shared" si="169"/>
        <v>1</v>
      </c>
      <c r="T949" s="174">
        <f t="shared" si="170"/>
        <v>1</v>
      </c>
      <c r="U949" s="174">
        <f t="shared" si="171"/>
        <v>0</v>
      </c>
      <c r="V949" s="178" t="str">
        <f t="shared" si="172"/>
        <v>Staphylococcus simulans</v>
      </c>
      <c r="W949" s="178" t="str">
        <f t="shared" si="173"/>
        <v>Staphylococcus simulans</v>
      </c>
      <c r="X949" s="174">
        <f t="shared" si="174"/>
        <v>0</v>
      </c>
      <c r="Y949" s="174">
        <f t="shared" si="175"/>
        <v>0</v>
      </c>
      <c r="Z949" s="174">
        <f t="shared" si="176"/>
        <v>0</v>
      </c>
      <c r="AA949" s="174">
        <f t="shared" si="177"/>
        <v>0</v>
      </c>
    </row>
    <row r="950" spans="4:27" ht="15" customHeight="1" x14ac:dyDescent="0.25">
      <c r="D950" s="176">
        <v>1</v>
      </c>
      <c r="E950" s="169">
        <f t="shared" si="178"/>
        <v>1</v>
      </c>
      <c r="F950" s="26" t="s">
        <v>1903</v>
      </c>
      <c r="G950" s="26" t="s">
        <v>532</v>
      </c>
      <c r="H950" s="26" t="s">
        <v>110</v>
      </c>
      <c r="I950" s="29">
        <v>41367</v>
      </c>
      <c r="J950" s="26" t="s">
        <v>512</v>
      </c>
      <c r="K950" s="26" t="s">
        <v>1574</v>
      </c>
      <c r="L950" s="26" t="s">
        <v>512</v>
      </c>
      <c r="M950" s="26" t="s">
        <v>1574</v>
      </c>
      <c r="N950" s="27">
        <v>2.2599999999999998</v>
      </c>
      <c r="O950" s="26" t="s">
        <v>512</v>
      </c>
      <c r="P950" s="26" t="s">
        <v>1574</v>
      </c>
      <c r="Q950" s="27">
        <v>2.17</v>
      </c>
      <c r="R950" s="171" t="str">
        <f t="shared" si="168"/>
        <v>A</v>
      </c>
      <c r="S950" s="174">
        <f t="shared" si="169"/>
        <v>1</v>
      </c>
      <c r="T950" s="174">
        <f t="shared" si="170"/>
        <v>1</v>
      </c>
      <c r="U950" s="174">
        <f t="shared" si="171"/>
        <v>0</v>
      </c>
      <c r="V950" s="178" t="str">
        <f t="shared" si="172"/>
        <v>Staphylococcus simulans</v>
      </c>
      <c r="W950" s="178" t="str">
        <f t="shared" si="173"/>
        <v>Staphylococcus simulans</v>
      </c>
      <c r="X950" s="174">
        <f t="shared" si="174"/>
        <v>0</v>
      </c>
      <c r="Y950" s="174">
        <f t="shared" si="175"/>
        <v>0</v>
      </c>
      <c r="Z950" s="174">
        <f t="shared" si="176"/>
        <v>0</v>
      </c>
      <c r="AA950" s="174">
        <f t="shared" si="177"/>
        <v>0</v>
      </c>
    </row>
    <row r="951" spans="4:27" ht="15" customHeight="1" x14ac:dyDescent="0.25">
      <c r="D951" s="176">
        <v>1</v>
      </c>
      <c r="E951" s="169">
        <f t="shared" si="178"/>
        <v>1</v>
      </c>
      <c r="F951" s="26" t="s">
        <v>1904</v>
      </c>
      <c r="G951" s="26" t="s">
        <v>532</v>
      </c>
      <c r="H951" s="26" t="s">
        <v>110</v>
      </c>
      <c r="I951" s="29">
        <v>41367</v>
      </c>
      <c r="J951" s="26" t="s">
        <v>512</v>
      </c>
      <c r="K951" s="26" t="s">
        <v>1574</v>
      </c>
      <c r="L951" s="26" t="s">
        <v>512</v>
      </c>
      <c r="M951" s="26" t="s">
        <v>1574</v>
      </c>
      <c r="N951" s="27">
        <v>2.27</v>
      </c>
      <c r="O951" s="26" t="s">
        <v>512</v>
      </c>
      <c r="P951" s="26" t="s">
        <v>1574</v>
      </c>
      <c r="Q951" s="27">
        <v>2.27</v>
      </c>
      <c r="R951" s="171" t="str">
        <f t="shared" si="168"/>
        <v>A</v>
      </c>
      <c r="S951" s="174">
        <f t="shared" si="169"/>
        <v>1</v>
      </c>
      <c r="T951" s="174">
        <f t="shared" si="170"/>
        <v>1</v>
      </c>
      <c r="U951" s="174">
        <f t="shared" si="171"/>
        <v>0</v>
      </c>
      <c r="V951" s="178" t="str">
        <f t="shared" si="172"/>
        <v>Staphylococcus simulans</v>
      </c>
      <c r="W951" s="178" t="str">
        <f t="shared" si="173"/>
        <v>Staphylococcus simulans</v>
      </c>
      <c r="X951" s="174">
        <f t="shared" si="174"/>
        <v>0</v>
      </c>
      <c r="Y951" s="174">
        <f t="shared" si="175"/>
        <v>0</v>
      </c>
      <c r="Z951" s="174">
        <f t="shared" si="176"/>
        <v>0</v>
      </c>
      <c r="AA951" s="174">
        <f t="shared" si="177"/>
        <v>0</v>
      </c>
    </row>
    <row r="952" spans="4:27" ht="15" customHeight="1" x14ac:dyDescent="0.25">
      <c r="D952" s="176">
        <v>1</v>
      </c>
      <c r="E952" s="169">
        <f t="shared" si="178"/>
        <v>1</v>
      </c>
      <c r="F952" s="26" t="s">
        <v>1905</v>
      </c>
      <c r="G952" s="26" t="s">
        <v>532</v>
      </c>
      <c r="H952" s="26" t="s">
        <v>110</v>
      </c>
      <c r="I952" s="29">
        <v>41367</v>
      </c>
      <c r="J952" s="26" t="s">
        <v>512</v>
      </c>
      <c r="K952" s="26" t="s">
        <v>1574</v>
      </c>
      <c r="L952" s="26" t="s">
        <v>512</v>
      </c>
      <c r="M952" s="26" t="s">
        <v>1574</v>
      </c>
      <c r="N952" s="27">
        <v>2.19</v>
      </c>
      <c r="O952" s="26" t="s">
        <v>512</v>
      </c>
      <c r="P952" s="26" t="s">
        <v>1574</v>
      </c>
      <c r="Q952" s="27">
        <v>2.12</v>
      </c>
      <c r="R952" s="171" t="str">
        <f t="shared" si="168"/>
        <v>A</v>
      </c>
      <c r="S952" s="174">
        <f t="shared" si="169"/>
        <v>1</v>
      </c>
      <c r="T952" s="174">
        <f t="shared" si="170"/>
        <v>1</v>
      </c>
      <c r="U952" s="174">
        <f t="shared" si="171"/>
        <v>0</v>
      </c>
      <c r="V952" s="178" t="str">
        <f t="shared" si="172"/>
        <v>Staphylococcus simulans</v>
      </c>
      <c r="W952" s="178" t="str">
        <f t="shared" si="173"/>
        <v>Staphylococcus simulans</v>
      </c>
      <c r="X952" s="174">
        <f t="shared" si="174"/>
        <v>0</v>
      </c>
      <c r="Y952" s="174">
        <f t="shared" si="175"/>
        <v>0</v>
      </c>
      <c r="Z952" s="174">
        <f t="shared" si="176"/>
        <v>0</v>
      </c>
      <c r="AA952" s="174">
        <f t="shared" si="177"/>
        <v>0</v>
      </c>
    </row>
    <row r="953" spans="4:27" ht="15" customHeight="1" x14ac:dyDescent="0.25">
      <c r="D953" s="176">
        <v>1</v>
      </c>
      <c r="E953" s="169">
        <f t="shared" si="178"/>
        <v>1</v>
      </c>
      <c r="F953" s="26" t="s">
        <v>1906</v>
      </c>
      <c r="G953" s="26" t="s">
        <v>532</v>
      </c>
      <c r="H953" s="26" t="s">
        <v>110</v>
      </c>
      <c r="I953" s="29">
        <v>41367</v>
      </c>
      <c r="J953" s="26" t="s">
        <v>512</v>
      </c>
      <c r="K953" s="26" t="s">
        <v>1574</v>
      </c>
      <c r="L953" s="26" t="s">
        <v>512</v>
      </c>
      <c r="M953" s="26" t="s">
        <v>1574</v>
      </c>
      <c r="N953" s="27">
        <v>2.15</v>
      </c>
      <c r="O953" s="26" t="s">
        <v>512</v>
      </c>
      <c r="P953" s="26" t="s">
        <v>1574</v>
      </c>
      <c r="Q953" s="27">
        <v>2</v>
      </c>
      <c r="R953" s="171" t="str">
        <f t="shared" si="168"/>
        <v>A</v>
      </c>
      <c r="S953" s="174">
        <f t="shared" si="169"/>
        <v>1</v>
      </c>
      <c r="T953" s="174">
        <f t="shared" si="170"/>
        <v>1</v>
      </c>
      <c r="U953" s="174">
        <f t="shared" si="171"/>
        <v>0</v>
      </c>
      <c r="V953" s="178" t="str">
        <f t="shared" si="172"/>
        <v>Staphylococcus simulans</v>
      </c>
      <c r="W953" s="178" t="str">
        <f t="shared" si="173"/>
        <v>Staphylococcus simulans</v>
      </c>
      <c r="X953" s="174">
        <f t="shared" si="174"/>
        <v>0</v>
      </c>
      <c r="Y953" s="174">
        <f t="shared" si="175"/>
        <v>0</v>
      </c>
      <c r="Z953" s="174">
        <f t="shared" si="176"/>
        <v>0</v>
      </c>
      <c r="AA953" s="174">
        <f t="shared" si="177"/>
        <v>0</v>
      </c>
    </row>
    <row r="954" spans="4:27" ht="15" customHeight="1" x14ac:dyDescent="0.25">
      <c r="D954" s="176">
        <v>1</v>
      </c>
      <c r="E954" s="169">
        <f t="shared" si="178"/>
        <v>1</v>
      </c>
      <c r="F954" s="26" t="s">
        <v>1907</v>
      </c>
      <c r="G954" s="26" t="s">
        <v>1773</v>
      </c>
      <c r="H954" s="26" t="s">
        <v>110</v>
      </c>
      <c r="I954" s="29">
        <v>41549</v>
      </c>
      <c r="J954" s="26" t="s">
        <v>512</v>
      </c>
      <c r="K954" s="26" t="s">
        <v>1574</v>
      </c>
      <c r="L954" s="26" t="s">
        <v>512</v>
      </c>
      <c r="M954" s="26" t="s">
        <v>1574</v>
      </c>
      <c r="N954" s="27">
        <v>2.17</v>
      </c>
      <c r="O954" s="26" t="s">
        <v>512</v>
      </c>
      <c r="P954" s="26" t="s">
        <v>1574</v>
      </c>
      <c r="Q954" s="27">
        <v>2.04</v>
      </c>
      <c r="R954" s="171" t="str">
        <f t="shared" si="168"/>
        <v>A</v>
      </c>
      <c r="S954" s="174">
        <f t="shared" si="169"/>
        <v>1</v>
      </c>
      <c r="T954" s="174">
        <f t="shared" si="170"/>
        <v>1</v>
      </c>
      <c r="U954" s="174">
        <f t="shared" si="171"/>
        <v>0</v>
      </c>
      <c r="V954" s="178" t="str">
        <f t="shared" si="172"/>
        <v>Staphylococcus simulans</v>
      </c>
      <c r="W954" s="178" t="str">
        <f t="shared" si="173"/>
        <v>Staphylococcus simulans</v>
      </c>
      <c r="X954" s="174">
        <f t="shared" si="174"/>
        <v>0</v>
      </c>
      <c r="Y954" s="174">
        <f t="shared" si="175"/>
        <v>0</v>
      </c>
      <c r="Z954" s="174">
        <f t="shared" si="176"/>
        <v>0</v>
      </c>
      <c r="AA954" s="174">
        <f t="shared" si="177"/>
        <v>0</v>
      </c>
    </row>
    <row r="955" spans="4:27" ht="15" customHeight="1" x14ac:dyDescent="0.25">
      <c r="D955" s="176">
        <v>1</v>
      </c>
      <c r="E955" s="169">
        <f t="shared" si="178"/>
        <v>1</v>
      </c>
      <c r="F955" s="26" t="s">
        <v>1908</v>
      </c>
      <c r="G955" s="26" t="s">
        <v>527</v>
      </c>
      <c r="H955" s="26" t="s">
        <v>162</v>
      </c>
      <c r="I955" s="29">
        <v>42270</v>
      </c>
      <c r="J955" s="26" t="s">
        <v>512</v>
      </c>
      <c r="K955" s="26" t="s">
        <v>1909</v>
      </c>
      <c r="L955" s="26" t="s">
        <v>512</v>
      </c>
      <c r="M955" s="26" t="s">
        <v>1909</v>
      </c>
      <c r="N955" s="27">
        <v>2.2599999999999998</v>
      </c>
      <c r="O955" s="26" t="s">
        <v>512</v>
      </c>
      <c r="P955" s="26" t="s">
        <v>1909</v>
      </c>
      <c r="Q955" s="27">
        <v>2.23</v>
      </c>
      <c r="R955" s="171" t="str">
        <f t="shared" si="168"/>
        <v>A</v>
      </c>
      <c r="S955" s="174">
        <f t="shared" si="169"/>
        <v>1</v>
      </c>
      <c r="T955" s="174">
        <f t="shared" si="170"/>
        <v>1</v>
      </c>
      <c r="U955" s="174">
        <f t="shared" si="171"/>
        <v>0</v>
      </c>
      <c r="V955" s="178" t="str">
        <f t="shared" si="172"/>
        <v>Staphylococcus succinus</v>
      </c>
      <c r="W955" s="178" t="str">
        <f t="shared" si="173"/>
        <v>Staphylococcus succinus</v>
      </c>
      <c r="X955" s="174">
        <f t="shared" si="174"/>
        <v>0</v>
      </c>
      <c r="Y955" s="174">
        <f t="shared" si="175"/>
        <v>0</v>
      </c>
      <c r="Z955" s="174">
        <f t="shared" si="176"/>
        <v>0</v>
      </c>
      <c r="AA955" s="174">
        <f t="shared" si="177"/>
        <v>0</v>
      </c>
    </row>
    <row r="956" spans="4:27" ht="15" customHeight="1" x14ac:dyDescent="0.25">
      <c r="D956" s="176">
        <v>1</v>
      </c>
      <c r="E956" s="169">
        <f t="shared" si="178"/>
        <v>1</v>
      </c>
      <c r="F956" s="26" t="s">
        <v>1910</v>
      </c>
      <c r="G956" s="26" t="s">
        <v>527</v>
      </c>
      <c r="H956" s="26" t="s">
        <v>162</v>
      </c>
      <c r="I956" s="29">
        <v>42270</v>
      </c>
      <c r="J956" s="26" t="s">
        <v>512</v>
      </c>
      <c r="K956" s="26" t="s">
        <v>1909</v>
      </c>
      <c r="L956" s="26" t="s">
        <v>512</v>
      </c>
      <c r="M956" s="26" t="s">
        <v>1909</v>
      </c>
      <c r="N956" s="27">
        <v>2.2799999999999998</v>
      </c>
      <c r="O956" s="26" t="s">
        <v>512</v>
      </c>
      <c r="P956" s="26" t="s">
        <v>1909</v>
      </c>
      <c r="Q956" s="27">
        <v>2.21</v>
      </c>
      <c r="R956" s="171" t="str">
        <f t="shared" si="168"/>
        <v>A</v>
      </c>
      <c r="S956" s="174">
        <f t="shared" si="169"/>
        <v>1</v>
      </c>
      <c r="T956" s="174">
        <f t="shared" si="170"/>
        <v>1</v>
      </c>
      <c r="U956" s="174">
        <f t="shared" si="171"/>
        <v>0</v>
      </c>
      <c r="V956" s="178" t="str">
        <f t="shared" si="172"/>
        <v>Staphylococcus succinus</v>
      </c>
      <c r="W956" s="178" t="str">
        <f t="shared" si="173"/>
        <v>Staphylococcus succinus</v>
      </c>
      <c r="X956" s="174">
        <f t="shared" si="174"/>
        <v>0</v>
      </c>
      <c r="Y956" s="174">
        <f t="shared" si="175"/>
        <v>0</v>
      </c>
      <c r="Z956" s="174">
        <f t="shared" si="176"/>
        <v>0</v>
      </c>
      <c r="AA956" s="174">
        <f t="shared" si="177"/>
        <v>0</v>
      </c>
    </row>
    <row r="957" spans="4:27" ht="15" customHeight="1" x14ac:dyDescent="0.25">
      <c r="D957" s="176">
        <v>0</v>
      </c>
      <c r="E957" s="169">
        <f t="shared" si="178"/>
        <v>0</v>
      </c>
      <c r="F957" s="26" t="s">
        <v>1911</v>
      </c>
      <c r="G957" s="26" t="s">
        <v>176</v>
      </c>
      <c r="H957" s="26" t="s">
        <v>1104</v>
      </c>
      <c r="I957" s="29">
        <v>40794</v>
      </c>
      <c r="J957" s="26" t="s">
        <v>512</v>
      </c>
      <c r="K957" s="26" t="s">
        <v>1866</v>
      </c>
      <c r="L957" s="26" t="s">
        <v>512</v>
      </c>
      <c r="M957" s="26" t="s">
        <v>1866</v>
      </c>
      <c r="N957" s="27">
        <v>2.31</v>
      </c>
      <c r="O957" s="26" t="s">
        <v>512</v>
      </c>
      <c r="P957" s="26" t="s">
        <v>1866</v>
      </c>
      <c r="Q957" s="27">
        <v>1.89</v>
      </c>
      <c r="R957" s="171" t="str">
        <f t="shared" si="168"/>
        <v>A</v>
      </c>
      <c r="S957" s="174">
        <f t="shared" si="169"/>
        <v>1</v>
      </c>
      <c r="T957" s="174">
        <f t="shared" si="170"/>
        <v>1</v>
      </c>
      <c r="U957" s="174">
        <f t="shared" si="171"/>
        <v>0</v>
      </c>
      <c r="V957" s="178" t="str">
        <f t="shared" si="172"/>
        <v>Staphylococcus warneri</v>
      </c>
      <c r="W957" s="178" t="str">
        <f t="shared" si="173"/>
        <v>Staphylococcus warneri</v>
      </c>
      <c r="X957" s="174">
        <f t="shared" si="174"/>
        <v>0</v>
      </c>
      <c r="Y957" s="174">
        <f t="shared" si="175"/>
        <v>0</v>
      </c>
      <c r="Z957" s="174">
        <f t="shared" si="176"/>
        <v>0</v>
      </c>
      <c r="AA957" s="174">
        <f t="shared" si="177"/>
        <v>0</v>
      </c>
    </row>
    <row r="958" spans="4:27" ht="15" customHeight="1" x14ac:dyDescent="0.25">
      <c r="D958" s="176">
        <v>1</v>
      </c>
      <c r="E958" s="169">
        <f t="shared" si="178"/>
        <v>0</v>
      </c>
      <c r="F958" s="26">
        <v>4379</v>
      </c>
      <c r="G958" s="26" t="s">
        <v>532</v>
      </c>
      <c r="H958" s="26" t="s">
        <v>110</v>
      </c>
      <c r="I958" s="29">
        <v>41352</v>
      </c>
      <c r="J958" s="26" t="s">
        <v>512</v>
      </c>
      <c r="K958" s="26" t="s">
        <v>1866</v>
      </c>
      <c r="L958" s="26" t="s">
        <v>512</v>
      </c>
      <c r="M958" s="26" t="s">
        <v>1865</v>
      </c>
      <c r="N958" s="27">
        <v>1.94</v>
      </c>
      <c r="O958" s="26" t="s">
        <v>512</v>
      </c>
      <c r="P958" s="26" t="s">
        <v>1865</v>
      </c>
      <c r="Q958" s="27">
        <v>1.84</v>
      </c>
      <c r="R958" s="171" t="str">
        <f t="shared" si="168"/>
        <v>B</v>
      </c>
      <c r="S958" s="174">
        <f t="shared" si="169"/>
        <v>0</v>
      </c>
      <c r="T958" s="174">
        <f t="shared" si="170"/>
        <v>0</v>
      </c>
      <c r="U958" s="174">
        <f t="shared" si="171"/>
        <v>1</v>
      </c>
      <c r="V958" s="178" t="str">
        <f t="shared" si="172"/>
        <v>Staphylococcus pasteuri</v>
      </c>
      <c r="W958" s="178" t="str">
        <f t="shared" si="173"/>
        <v>Staphylococcus pasteuri</v>
      </c>
      <c r="X958" s="174">
        <f t="shared" si="174"/>
        <v>0</v>
      </c>
      <c r="Y958" s="174">
        <f t="shared" si="175"/>
        <v>0</v>
      </c>
      <c r="Z958" s="174">
        <f t="shared" si="176"/>
        <v>0</v>
      </c>
      <c r="AA958" s="174">
        <f t="shared" si="177"/>
        <v>0</v>
      </c>
    </row>
    <row r="959" spans="4:27" ht="15" customHeight="1" x14ac:dyDescent="0.25">
      <c r="D959" s="176">
        <v>1</v>
      </c>
      <c r="E959" s="169">
        <f t="shared" si="178"/>
        <v>1</v>
      </c>
      <c r="F959" s="26">
        <v>4380</v>
      </c>
      <c r="G959" s="26" t="s">
        <v>532</v>
      </c>
      <c r="H959" s="26" t="s">
        <v>110</v>
      </c>
      <c r="I959" s="29">
        <v>41374</v>
      </c>
      <c r="J959" s="26" t="s">
        <v>512</v>
      </c>
      <c r="K959" s="26" t="s">
        <v>1866</v>
      </c>
      <c r="L959" s="26" t="s">
        <v>512</v>
      </c>
      <c r="M959" s="26" t="s">
        <v>1866</v>
      </c>
      <c r="N959" s="27">
        <v>2.15</v>
      </c>
      <c r="O959" s="26" t="s">
        <v>512</v>
      </c>
      <c r="P959" s="26" t="s">
        <v>1866</v>
      </c>
      <c r="Q959" s="27">
        <v>2.09</v>
      </c>
      <c r="R959" s="171" t="str">
        <f t="shared" si="168"/>
        <v>A</v>
      </c>
      <c r="S959" s="174">
        <f t="shared" si="169"/>
        <v>1</v>
      </c>
      <c r="T959" s="174">
        <f t="shared" si="170"/>
        <v>1</v>
      </c>
      <c r="U959" s="174">
        <f t="shared" si="171"/>
        <v>0</v>
      </c>
      <c r="V959" s="178" t="str">
        <f t="shared" si="172"/>
        <v>Staphylococcus warneri</v>
      </c>
      <c r="W959" s="178" t="str">
        <f t="shared" si="173"/>
        <v>Staphylococcus warneri</v>
      </c>
      <c r="X959" s="174">
        <f t="shared" si="174"/>
        <v>0</v>
      </c>
      <c r="Y959" s="174">
        <f t="shared" si="175"/>
        <v>0</v>
      </c>
      <c r="Z959" s="174">
        <f t="shared" si="176"/>
        <v>0</v>
      </c>
      <c r="AA959" s="174">
        <f t="shared" si="177"/>
        <v>0</v>
      </c>
    </row>
    <row r="960" spans="4:27" ht="15" customHeight="1" x14ac:dyDescent="0.25">
      <c r="D960" s="176">
        <v>1</v>
      </c>
      <c r="E960" s="169">
        <f t="shared" si="178"/>
        <v>0</v>
      </c>
      <c r="F960" s="26" t="s">
        <v>1912</v>
      </c>
      <c r="G960" s="26" t="s">
        <v>532</v>
      </c>
      <c r="H960" s="26" t="s">
        <v>110</v>
      </c>
      <c r="I960" s="29">
        <v>41374</v>
      </c>
      <c r="J960" s="26" t="s">
        <v>512</v>
      </c>
      <c r="K960" s="26" t="s">
        <v>1866</v>
      </c>
      <c r="L960" s="26" t="s">
        <v>512</v>
      </c>
      <c r="M960" s="26" t="s">
        <v>1866</v>
      </c>
      <c r="N960" s="27">
        <v>1.98</v>
      </c>
      <c r="O960" s="26" t="s">
        <v>512</v>
      </c>
      <c r="P960" s="26" t="s">
        <v>1866</v>
      </c>
      <c r="Q960" s="27">
        <v>1.89</v>
      </c>
      <c r="R960" s="171" t="str">
        <f t="shared" si="168"/>
        <v>B</v>
      </c>
      <c r="S960" s="174">
        <f t="shared" si="169"/>
        <v>0</v>
      </c>
      <c r="T960" s="174">
        <f t="shared" si="170"/>
        <v>0</v>
      </c>
      <c r="U960" s="174">
        <f t="shared" si="171"/>
        <v>1</v>
      </c>
      <c r="V960" s="178" t="str">
        <f t="shared" si="172"/>
        <v>Staphylococcus warneri</v>
      </c>
      <c r="W960" s="178" t="str">
        <f t="shared" si="173"/>
        <v>Staphylococcus warneri</v>
      </c>
      <c r="X960" s="174">
        <f t="shared" si="174"/>
        <v>0</v>
      </c>
      <c r="Y960" s="174">
        <f t="shared" si="175"/>
        <v>0</v>
      </c>
      <c r="Z960" s="174">
        <f t="shared" si="176"/>
        <v>0</v>
      </c>
      <c r="AA960" s="174">
        <f t="shared" si="177"/>
        <v>0</v>
      </c>
    </row>
    <row r="961" spans="4:27" ht="15" customHeight="1" x14ac:dyDescent="0.25">
      <c r="D961" s="176">
        <v>1</v>
      </c>
      <c r="E961" s="169">
        <f t="shared" si="178"/>
        <v>1</v>
      </c>
      <c r="F961" s="26" t="s">
        <v>1913</v>
      </c>
      <c r="G961" s="26" t="s">
        <v>1773</v>
      </c>
      <c r="H961" s="26" t="s">
        <v>110</v>
      </c>
      <c r="I961" s="29">
        <v>41374</v>
      </c>
      <c r="J961" s="26" t="s">
        <v>512</v>
      </c>
      <c r="K961" s="26" t="s">
        <v>1866</v>
      </c>
      <c r="L961" s="26" t="s">
        <v>512</v>
      </c>
      <c r="M961" s="26" t="s">
        <v>1866</v>
      </c>
      <c r="N961" s="27">
        <v>2.08</v>
      </c>
      <c r="O961" s="26" t="s">
        <v>512</v>
      </c>
      <c r="P961" s="26" t="s">
        <v>1866</v>
      </c>
      <c r="Q961" s="27">
        <v>2.04</v>
      </c>
      <c r="R961" s="171" t="str">
        <f t="shared" si="168"/>
        <v>A</v>
      </c>
      <c r="S961" s="174">
        <f t="shared" si="169"/>
        <v>1</v>
      </c>
      <c r="T961" s="174">
        <f t="shared" si="170"/>
        <v>1</v>
      </c>
      <c r="U961" s="174">
        <f t="shared" si="171"/>
        <v>0</v>
      </c>
      <c r="V961" s="178" t="str">
        <f t="shared" si="172"/>
        <v>Staphylococcus warneri</v>
      </c>
      <c r="W961" s="178" t="str">
        <f t="shared" si="173"/>
        <v>Staphylococcus warneri</v>
      </c>
      <c r="X961" s="174">
        <f t="shared" si="174"/>
        <v>0</v>
      </c>
      <c r="Y961" s="174">
        <f t="shared" si="175"/>
        <v>0</v>
      </c>
      <c r="Z961" s="174">
        <f t="shared" si="176"/>
        <v>0</v>
      </c>
      <c r="AA961" s="174">
        <f t="shared" si="177"/>
        <v>0</v>
      </c>
    </row>
    <row r="962" spans="4:27" ht="15" customHeight="1" x14ac:dyDescent="0.25">
      <c r="D962" s="176">
        <v>1</v>
      </c>
      <c r="E962" s="169">
        <f t="shared" si="178"/>
        <v>1</v>
      </c>
      <c r="F962" s="26" t="s">
        <v>1914</v>
      </c>
      <c r="G962" s="26" t="s">
        <v>527</v>
      </c>
      <c r="H962" s="26" t="s">
        <v>112</v>
      </c>
      <c r="I962" s="29">
        <v>42339</v>
      </c>
      <c r="J962" s="26" t="s">
        <v>512</v>
      </c>
      <c r="K962" s="26" t="s">
        <v>1866</v>
      </c>
      <c r="L962" s="26" t="s">
        <v>512</v>
      </c>
      <c r="M962" s="26" t="s">
        <v>1866</v>
      </c>
      <c r="N962" s="27">
        <v>2.0699999999999998</v>
      </c>
      <c r="O962" s="26" t="s">
        <v>512</v>
      </c>
      <c r="P962" s="26" t="s">
        <v>1866</v>
      </c>
      <c r="Q962" s="27">
        <v>2.02</v>
      </c>
      <c r="R962" s="171" t="str">
        <f t="shared" si="168"/>
        <v>A</v>
      </c>
      <c r="S962" s="174">
        <f t="shared" si="169"/>
        <v>1</v>
      </c>
      <c r="T962" s="174">
        <f t="shared" si="170"/>
        <v>1</v>
      </c>
      <c r="U962" s="174">
        <f t="shared" si="171"/>
        <v>0</v>
      </c>
      <c r="V962" s="178" t="str">
        <f t="shared" si="172"/>
        <v>Staphylococcus warneri</v>
      </c>
      <c r="W962" s="178" t="str">
        <f t="shared" si="173"/>
        <v>Staphylococcus warneri</v>
      </c>
      <c r="X962" s="174">
        <f t="shared" si="174"/>
        <v>0</v>
      </c>
      <c r="Y962" s="174">
        <f t="shared" si="175"/>
        <v>0</v>
      </c>
      <c r="Z962" s="174">
        <f t="shared" si="176"/>
        <v>0</v>
      </c>
      <c r="AA962" s="174">
        <f t="shared" si="177"/>
        <v>0</v>
      </c>
    </row>
    <row r="963" spans="4:27" ht="15" customHeight="1" x14ac:dyDescent="0.25">
      <c r="D963" s="176">
        <v>1</v>
      </c>
      <c r="E963" s="169">
        <f t="shared" si="178"/>
        <v>1</v>
      </c>
      <c r="F963" s="26" t="s">
        <v>1915</v>
      </c>
      <c r="G963" s="26" t="s">
        <v>527</v>
      </c>
      <c r="H963" s="26" t="s">
        <v>110</v>
      </c>
      <c r="I963" s="29">
        <v>41374</v>
      </c>
      <c r="J963" s="26" t="s">
        <v>512</v>
      </c>
      <c r="K963" s="26" t="s">
        <v>1866</v>
      </c>
      <c r="L963" s="26" t="s">
        <v>512</v>
      </c>
      <c r="M963" s="26" t="s">
        <v>1866</v>
      </c>
      <c r="N963" s="27">
        <v>2.0099999999999998</v>
      </c>
      <c r="O963" s="26" t="s">
        <v>512</v>
      </c>
      <c r="P963" s="26" t="s">
        <v>1866</v>
      </c>
      <c r="Q963" s="27">
        <v>1.99</v>
      </c>
      <c r="R963" s="171" t="str">
        <f t="shared" ref="R963:R1026" si="179">IF(OR(AND(N963&gt;=$B$20,Q963&lt;$B$21),AND(L963=O963,M963=P963,N963&gt;=$B$20,Q963&gt;=$B$20),AND(L963=O963,N963&gt;=$B$20,Q963&lt;2,Q963&gt;=$B$21)),"A",IF(OR(AND(N963&lt;$B$20,Q963&lt;$B$21),AND(L963=O963,OR(M963&lt;&gt;P963,M963=P963),N963&gt;=$B$21,Q963&gt;=$B$21)),"B",
IF(AND(L963&lt;&gt;O963,N963&gt;=$B$21,Q963&gt;=$B$21),"C",0)))</f>
        <v>A</v>
      </c>
      <c r="S963" s="174">
        <f t="shared" ref="S963:S1026" si="180">1-U963+Z963</f>
        <v>1</v>
      </c>
      <c r="T963" s="174">
        <f t="shared" ref="T963:T1026" si="181">IF(AND(L963=J963,M963=K963,N963&gt;=$B$20,R963="A"),1,0)</f>
        <v>1</v>
      </c>
      <c r="U963" s="174">
        <f t="shared" ref="U963:U1026" si="182">IF(T963=1,0,1)</f>
        <v>0</v>
      </c>
      <c r="V963" s="178" t="str">
        <f t="shared" ref="V963:V1026" si="183">L963&amp;" "&amp;M963</f>
        <v>Staphylococcus warneri</v>
      </c>
      <c r="W963" s="178" t="str">
        <f t="shared" ref="W963:W1026" si="184">O963&amp;" "&amp;P963</f>
        <v>Staphylococcus warneri</v>
      </c>
      <c r="X963" s="174">
        <f t="shared" ref="X963:X1026" si="185">IF(AND(V963=$B$1,N963&gt;=$B$20),1,0)</f>
        <v>0</v>
      </c>
      <c r="Y963" s="174">
        <f t="shared" ref="Y963:Y1026" si="186">IF(AND(W963=$B$1,Q963&gt;=$B$20),1,0)</f>
        <v>0</v>
      </c>
      <c r="Z963" s="174">
        <f t="shared" ref="Z963:Z1026" si="187">IF(AND(V963=$B$1,N963&gt;=$B$20,R963="A"),1,0)</f>
        <v>0</v>
      </c>
      <c r="AA963" s="174">
        <f t="shared" ref="AA963:AA1026" si="188">IF(1-(X963+Y963)&gt;0,0,1)</f>
        <v>0</v>
      </c>
    </row>
    <row r="964" spans="4:27" ht="15" customHeight="1" x14ac:dyDescent="0.25">
      <c r="D964" s="176">
        <v>1</v>
      </c>
      <c r="E964" s="169">
        <f t="shared" si="178"/>
        <v>1</v>
      </c>
      <c r="F964" s="26" t="s">
        <v>1916</v>
      </c>
      <c r="G964" s="26" t="s">
        <v>176</v>
      </c>
      <c r="H964" s="26" t="s">
        <v>110</v>
      </c>
      <c r="I964" s="29">
        <v>41549</v>
      </c>
      <c r="J964" s="26" t="s">
        <v>512</v>
      </c>
      <c r="K964" s="26" t="s">
        <v>1866</v>
      </c>
      <c r="L964" s="26" t="s">
        <v>512</v>
      </c>
      <c r="M964" s="26" t="s">
        <v>1866</v>
      </c>
      <c r="N964" s="27">
        <v>2.1800000000000002</v>
      </c>
      <c r="O964" s="26" t="s">
        <v>512</v>
      </c>
      <c r="P964" s="26" t="s">
        <v>1866</v>
      </c>
      <c r="Q964" s="27">
        <v>1.96</v>
      </c>
      <c r="R964" s="171" t="str">
        <f t="shared" si="179"/>
        <v>A</v>
      </c>
      <c r="S964" s="174">
        <f t="shared" si="180"/>
        <v>1</v>
      </c>
      <c r="T964" s="174">
        <f t="shared" si="181"/>
        <v>1</v>
      </c>
      <c r="U964" s="174">
        <f t="shared" si="182"/>
        <v>0</v>
      </c>
      <c r="V964" s="178" t="str">
        <f t="shared" si="183"/>
        <v>Staphylococcus warneri</v>
      </c>
      <c r="W964" s="178" t="str">
        <f t="shared" si="184"/>
        <v>Staphylococcus warneri</v>
      </c>
      <c r="X964" s="174">
        <f t="shared" si="185"/>
        <v>0</v>
      </c>
      <c r="Y964" s="174">
        <f t="shared" si="186"/>
        <v>0</v>
      </c>
      <c r="Z964" s="174">
        <f t="shared" si="187"/>
        <v>0</v>
      </c>
      <c r="AA964" s="174">
        <f t="shared" si="188"/>
        <v>0</v>
      </c>
    </row>
    <row r="965" spans="4:27" ht="15" customHeight="1" x14ac:dyDescent="0.25">
      <c r="D965" s="176">
        <v>1</v>
      </c>
      <c r="E965" s="169">
        <f t="shared" si="178"/>
        <v>1</v>
      </c>
      <c r="F965" s="26" t="s">
        <v>1917</v>
      </c>
      <c r="G965" s="26" t="s">
        <v>1773</v>
      </c>
      <c r="H965" s="26" t="s">
        <v>110</v>
      </c>
      <c r="I965" s="29">
        <v>41549</v>
      </c>
      <c r="J965" s="26" t="s">
        <v>512</v>
      </c>
      <c r="K965" s="26" t="s">
        <v>1866</v>
      </c>
      <c r="L965" s="26" t="s">
        <v>512</v>
      </c>
      <c r="M965" s="26" t="s">
        <v>1866</v>
      </c>
      <c r="N965" s="27">
        <v>2.12</v>
      </c>
      <c r="O965" s="26" t="s">
        <v>512</v>
      </c>
      <c r="P965" s="26" t="s">
        <v>1866</v>
      </c>
      <c r="Q965" s="27">
        <v>2.0099999999999998</v>
      </c>
      <c r="R965" s="171" t="str">
        <f t="shared" si="179"/>
        <v>A</v>
      </c>
      <c r="S965" s="174">
        <f t="shared" si="180"/>
        <v>1</v>
      </c>
      <c r="T965" s="174">
        <f t="shared" si="181"/>
        <v>1</v>
      </c>
      <c r="U965" s="174">
        <f t="shared" si="182"/>
        <v>0</v>
      </c>
      <c r="V965" s="178" t="str">
        <f t="shared" si="183"/>
        <v>Staphylococcus warneri</v>
      </c>
      <c r="W965" s="178" t="str">
        <f t="shared" si="184"/>
        <v>Staphylococcus warneri</v>
      </c>
      <c r="X965" s="174">
        <f t="shared" si="185"/>
        <v>0</v>
      </c>
      <c r="Y965" s="174">
        <f t="shared" si="186"/>
        <v>0</v>
      </c>
      <c r="Z965" s="174">
        <f t="shared" si="187"/>
        <v>0</v>
      </c>
      <c r="AA965" s="174">
        <f t="shared" si="188"/>
        <v>0</v>
      </c>
    </row>
    <row r="966" spans="4:27" ht="15" customHeight="1" x14ac:dyDescent="0.25">
      <c r="D966" s="176">
        <v>1</v>
      </c>
      <c r="E966" s="169">
        <f t="shared" si="178"/>
        <v>1</v>
      </c>
      <c r="F966" s="26">
        <v>5741</v>
      </c>
      <c r="G966" s="26" t="s">
        <v>524</v>
      </c>
      <c r="H966" s="26" t="s">
        <v>110</v>
      </c>
      <c r="I966" s="29">
        <v>41394</v>
      </c>
      <c r="J966" s="26" t="s">
        <v>512</v>
      </c>
      <c r="K966" s="26" t="s">
        <v>1782</v>
      </c>
      <c r="L966" s="26" t="s">
        <v>512</v>
      </c>
      <c r="M966" s="26" t="s">
        <v>1782</v>
      </c>
      <c r="N966" s="27">
        <v>2.04</v>
      </c>
      <c r="O966" s="26" t="s">
        <v>512</v>
      </c>
      <c r="P966" s="26" t="s">
        <v>1782</v>
      </c>
      <c r="Q966" s="27">
        <v>2.02</v>
      </c>
      <c r="R966" s="171" t="str">
        <f t="shared" si="179"/>
        <v>A</v>
      </c>
      <c r="S966" s="174">
        <f t="shared" si="180"/>
        <v>1</v>
      </c>
      <c r="T966" s="174">
        <f t="shared" si="181"/>
        <v>1</v>
      </c>
      <c r="U966" s="174">
        <f t="shared" si="182"/>
        <v>0</v>
      </c>
      <c r="V966" s="178" t="str">
        <f t="shared" si="183"/>
        <v>Staphylococcus xylosus</v>
      </c>
      <c r="W966" s="178" t="str">
        <f t="shared" si="184"/>
        <v>Staphylococcus xylosus</v>
      </c>
      <c r="X966" s="174">
        <f t="shared" si="185"/>
        <v>0</v>
      </c>
      <c r="Y966" s="174">
        <f t="shared" si="186"/>
        <v>0</v>
      </c>
      <c r="Z966" s="174">
        <f t="shared" si="187"/>
        <v>0</v>
      </c>
      <c r="AA966" s="174">
        <f t="shared" si="188"/>
        <v>0</v>
      </c>
    </row>
    <row r="967" spans="4:27" ht="15" customHeight="1" x14ac:dyDescent="0.25">
      <c r="D967" s="176">
        <v>1</v>
      </c>
      <c r="E967" s="169">
        <f t="shared" si="178"/>
        <v>1</v>
      </c>
      <c r="F967" s="26">
        <v>6124</v>
      </c>
      <c r="G967" s="26" t="s">
        <v>524</v>
      </c>
      <c r="H967" s="26" t="s">
        <v>114</v>
      </c>
      <c r="I967" s="29">
        <v>42635</v>
      </c>
      <c r="J967" s="26" t="s">
        <v>512</v>
      </c>
      <c r="K967" s="26" t="s">
        <v>1782</v>
      </c>
      <c r="L967" s="26" t="s">
        <v>512</v>
      </c>
      <c r="M967" s="26" t="s">
        <v>1782</v>
      </c>
      <c r="N967" s="27">
        <v>2.35</v>
      </c>
      <c r="O967" s="26" t="s">
        <v>512</v>
      </c>
      <c r="P967" s="26" t="s">
        <v>1782</v>
      </c>
      <c r="Q967" s="27">
        <v>1.75</v>
      </c>
      <c r="R967" s="171" t="str">
        <f t="shared" si="179"/>
        <v>A</v>
      </c>
      <c r="S967" s="174">
        <f t="shared" si="180"/>
        <v>1</v>
      </c>
      <c r="T967" s="174">
        <f t="shared" si="181"/>
        <v>1</v>
      </c>
      <c r="U967" s="174">
        <f t="shared" si="182"/>
        <v>0</v>
      </c>
      <c r="V967" s="178" t="str">
        <f t="shared" si="183"/>
        <v>Staphylococcus xylosus</v>
      </c>
      <c r="W967" s="178" t="str">
        <f t="shared" si="184"/>
        <v>Staphylococcus xylosus</v>
      </c>
      <c r="X967" s="174">
        <f t="shared" si="185"/>
        <v>0</v>
      </c>
      <c r="Y967" s="174">
        <f t="shared" si="186"/>
        <v>0</v>
      </c>
      <c r="Z967" s="174">
        <f t="shared" si="187"/>
        <v>0</v>
      </c>
      <c r="AA967" s="174">
        <f t="shared" si="188"/>
        <v>0</v>
      </c>
    </row>
    <row r="968" spans="4:27" ht="15" customHeight="1" x14ac:dyDescent="0.25">
      <c r="D968" s="176">
        <v>1</v>
      </c>
      <c r="E968" s="169">
        <f t="shared" si="178"/>
        <v>0</v>
      </c>
      <c r="F968" s="26" t="s">
        <v>1918</v>
      </c>
      <c r="G968" s="26" t="s">
        <v>524</v>
      </c>
      <c r="H968" s="26" t="s">
        <v>110</v>
      </c>
      <c r="I968" s="29">
        <v>41318</v>
      </c>
      <c r="J968" s="26" t="s">
        <v>512</v>
      </c>
      <c r="K968" s="26" t="s">
        <v>1782</v>
      </c>
      <c r="L968" s="26" t="s">
        <v>512</v>
      </c>
      <c r="M968" s="26" t="s">
        <v>1782</v>
      </c>
      <c r="N968" s="27">
        <v>1.88</v>
      </c>
      <c r="O968" s="26" t="s">
        <v>512</v>
      </c>
      <c r="P968" s="26" t="s">
        <v>1782</v>
      </c>
      <c r="Q968" s="27">
        <v>1.7</v>
      </c>
      <c r="R968" s="171" t="str">
        <f t="shared" si="179"/>
        <v>B</v>
      </c>
      <c r="S968" s="174">
        <f t="shared" si="180"/>
        <v>0</v>
      </c>
      <c r="T968" s="174">
        <f t="shared" si="181"/>
        <v>0</v>
      </c>
      <c r="U968" s="174">
        <f t="shared" si="182"/>
        <v>1</v>
      </c>
      <c r="V968" s="178" t="str">
        <f t="shared" si="183"/>
        <v>Staphylococcus xylosus</v>
      </c>
      <c r="W968" s="178" t="str">
        <f t="shared" si="184"/>
        <v>Staphylococcus xylosus</v>
      </c>
      <c r="X968" s="174">
        <f t="shared" si="185"/>
        <v>0</v>
      </c>
      <c r="Y968" s="174">
        <f t="shared" si="186"/>
        <v>0</v>
      </c>
      <c r="Z968" s="174">
        <f t="shared" si="187"/>
        <v>0</v>
      </c>
      <c r="AA968" s="174">
        <f t="shared" si="188"/>
        <v>0</v>
      </c>
    </row>
    <row r="969" spans="4:27" ht="15" customHeight="1" x14ac:dyDescent="0.25">
      <c r="D969" s="176">
        <v>1</v>
      </c>
      <c r="E969" s="169">
        <f t="shared" si="178"/>
        <v>1</v>
      </c>
      <c r="F969" s="26" t="s">
        <v>1919</v>
      </c>
      <c r="G969" s="26" t="s">
        <v>1920</v>
      </c>
      <c r="H969" s="26" t="s">
        <v>110</v>
      </c>
      <c r="I969" s="29">
        <v>41359</v>
      </c>
      <c r="J969" s="26" t="s">
        <v>512</v>
      </c>
      <c r="K969" s="26" t="s">
        <v>1782</v>
      </c>
      <c r="L969" s="26" t="s">
        <v>512</v>
      </c>
      <c r="M969" s="26" t="s">
        <v>1782</v>
      </c>
      <c r="N969" s="27">
        <v>2.08</v>
      </c>
      <c r="O969" s="26" t="s">
        <v>512</v>
      </c>
      <c r="P969" s="26" t="s">
        <v>1782</v>
      </c>
      <c r="Q969" s="27">
        <v>2.02</v>
      </c>
      <c r="R969" s="171" t="str">
        <f t="shared" si="179"/>
        <v>A</v>
      </c>
      <c r="S969" s="174">
        <f t="shared" si="180"/>
        <v>1</v>
      </c>
      <c r="T969" s="174">
        <f t="shared" si="181"/>
        <v>1</v>
      </c>
      <c r="U969" s="174">
        <f t="shared" si="182"/>
        <v>0</v>
      </c>
      <c r="V969" s="178" t="str">
        <f t="shared" si="183"/>
        <v>Staphylococcus xylosus</v>
      </c>
      <c r="W969" s="178" t="str">
        <f t="shared" si="184"/>
        <v>Staphylococcus xylosus</v>
      </c>
      <c r="X969" s="174">
        <f t="shared" si="185"/>
        <v>0</v>
      </c>
      <c r="Y969" s="174">
        <f t="shared" si="186"/>
        <v>0</v>
      </c>
      <c r="Z969" s="174">
        <f t="shared" si="187"/>
        <v>0</v>
      </c>
      <c r="AA969" s="174">
        <f t="shared" si="188"/>
        <v>0</v>
      </c>
    </row>
    <row r="970" spans="4:27" ht="15" customHeight="1" x14ac:dyDescent="0.25">
      <c r="D970" s="176">
        <v>1</v>
      </c>
      <c r="E970" s="169">
        <f t="shared" si="178"/>
        <v>0</v>
      </c>
      <c r="F970" s="26" t="s">
        <v>1921</v>
      </c>
      <c r="G970" s="26" t="s">
        <v>1920</v>
      </c>
      <c r="H970" s="26" t="s">
        <v>110</v>
      </c>
      <c r="I970" s="29">
        <v>41359</v>
      </c>
      <c r="J970" s="26" t="s">
        <v>512</v>
      </c>
      <c r="K970" s="26" t="s">
        <v>1782</v>
      </c>
      <c r="L970" s="26" t="s">
        <v>512</v>
      </c>
      <c r="M970" s="26" t="s">
        <v>1782</v>
      </c>
      <c r="N970" s="27">
        <v>1.91</v>
      </c>
      <c r="O970" s="26" t="s">
        <v>512</v>
      </c>
      <c r="P970" s="26" t="s">
        <v>1782</v>
      </c>
      <c r="Q970" s="27">
        <v>1.85</v>
      </c>
      <c r="R970" s="171" t="str">
        <f t="shared" si="179"/>
        <v>B</v>
      </c>
      <c r="S970" s="174">
        <f t="shared" si="180"/>
        <v>0</v>
      </c>
      <c r="T970" s="174">
        <f t="shared" si="181"/>
        <v>0</v>
      </c>
      <c r="U970" s="174">
        <f t="shared" si="182"/>
        <v>1</v>
      </c>
      <c r="V970" s="178" t="str">
        <f t="shared" si="183"/>
        <v>Staphylococcus xylosus</v>
      </c>
      <c r="W970" s="178" t="str">
        <f t="shared" si="184"/>
        <v>Staphylococcus xylosus</v>
      </c>
      <c r="X970" s="174">
        <f t="shared" si="185"/>
        <v>0</v>
      </c>
      <c r="Y970" s="174">
        <f t="shared" si="186"/>
        <v>0</v>
      </c>
      <c r="Z970" s="174">
        <f t="shared" si="187"/>
        <v>0</v>
      </c>
      <c r="AA970" s="174">
        <f t="shared" si="188"/>
        <v>0</v>
      </c>
    </row>
    <row r="971" spans="4:27" ht="15" customHeight="1" x14ac:dyDescent="0.25">
      <c r="D971" s="176">
        <v>1</v>
      </c>
      <c r="E971" s="169">
        <f t="shared" si="178"/>
        <v>1</v>
      </c>
      <c r="F971" s="26" t="s">
        <v>1922</v>
      </c>
      <c r="G971" s="26" t="s">
        <v>124</v>
      </c>
      <c r="H971" s="26" t="s">
        <v>110</v>
      </c>
      <c r="I971" s="29">
        <v>41227</v>
      </c>
      <c r="J971" s="26" t="s">
        <v>512</v>
      </c>
      <c r="K971" s="26" t="s">
        <v>1782</v>
      </c>
      <c r="L971" s="26" t="s">
        <v>512</v>
      </c>
      <c r="M971" s="26" t="s">
        <v>1782</v>
      </c>
      <c r="N971" s="27">
        <v>2.0699999999999998</v>
      </c>
      <c r="O971" s="26" t="s">
        <v>512</v>
      </c>
      <c r="P971" s="26" t="s">
        <v>1782</v>
      </c>
      <c r="Q971" s="27">
        <v>2.04</v>
      </c>
      <c r="R971" s="171" t="str">
        <f t="shared" si="179"/>
        <v>A</v>
      </c>
      <c r="S971" s="174">
        <f t="shared" si="180"/>
        <v>1</v>
      </c>
      <c r="T971" s="174">
        <f t="shared" si="181"/>
        <v>1</v>
      </c>
      <c r="U971" s="174">
        <f t="shared" si="182"/>
        <v>0</v>
      </c>
      <c r="V971" s="178" t="str">
        <f t="shared" si="183"/>
        <v>Staphylococcus xylosus</v>
      </c>
      <c r="W971" s="178" t="str">
        <f t="shared" si="184"/>
        <v>Staphylococcus xylosus</v>
      </c>
      <c r="X971" s="174">
        <f t="shared" si="185"/>
        <v>0</v>
      </c>
      <c r="Y971" s="174">
        <f t="shared" si="186"/>
        <v>0</v>
      </c>
      <c r="Z971" s="174">
        <f t="shared" si="187"/>
        <v>0</v>
      </c>
      <c r="AA971" s="174">
        <f t="shared" si="188"/>
        <v>0</v>
      </c>
    </row>
    <row r="972" spans="4:27" ht="15" customHeight="1" x14ac:dyDescent="0.25">
      <c r="D972" s="176">
        <v>1</v>
      </c>
      <c r="E972" s="169">
        <f t="shared" si="178"/>
        <v>1</v>
      </c>
      <c r="F972" s="26" t="s">
        <v>1923</v>
      </c>
      <c r="G972" s="26" t="s">
        <v>1920</v>
      </c>
      <c r="H972" s="26" t="s">
        <v>110</v>
      </c>
      <c r="I972" s="29">
        <v>41359</v>
      </c>
      <c r="J972" s="26" t="s">
        <v>512</v>
      </c>
      <c r="K972" s="26" t="s">
        <v>1782</v>
      </c>
      <c r="L972" s="26" t="s">
        <v>512</v>
      </c>
      <c r="M972" s="26" t="s">
        <v>1782</v>
      </c>
      <c r="N972" s="27">
        <v>2.2200000000000002</v>
      </c>
      <c r="O972" s="26" t="s">
        <v>512</v>
      </c>
      <c r="P972" s="26" t="s">
        <v>1782</v>
      </c>
      <c r="Q972" s="27">
        <v>2.21</v>
      </c>
      <c r="R972" s="171" t="str">
        <f t="shared" si="179"/>
        <v>A</v>
      </c>
      <c r="S972" s="174">
        <f t="shared" si="180"/>
        <v>1</v>
      </c>
      <c r="T972" s="174">
        <f t="shared" si="181"/>
        <v>1</v>
      </c>
      <c r="U972" s="174">
        <f t="shared" si="182"/>
        <v>0</v>
      </c>
      <c r="V972" s="178" t="str">
        <f t="shared" si="183"/>
        <v>Staphylococcus xylosus</v>
      </c>
      <c r="W972" s="178" t="str">
        <f t="shared" si="184"/>
        <v>Staphylococcus xylosus</v>
      </c>
      <c r="X972" s="174">
        <f t="shared" si="185"/>
        <v>0</v>
      </c>
      <c r="Y972" s="174">
        <f t="shared" si="186"/>
        <v>0</v>
      </c>
      <c r="Z972" s="174">
        <f t="shared" si="187"/>
        <v>0</v>
      </c>
      <c r="AA972" s="174">
        <f t="shared" si="188"/>
        <v>0</v>
      </c>
    </row>
    <row r="973" spans="4:27" ht="15" customHeight="1" x14ac:dyDescent="0.25">
      <c r="D973" s="176">
        <v>1</v>
      </c>
      <c r="E973" s="169">
        <f t="shared" si="178"/>
        <v>1</v>
      </c>
      <c r="F973" s="26" t="s">
        <v>1924</v>
      </c>
      <c r="G973" s="26" t="s">
        <v>1920</v>
      </c>
      <c r="H973" s="26" t="s">
        <v>110</v>
      </c>
      <c r="I973" s="29">
        <v>41213</v>
      </c>
      <c r="J973" s="26" t="s">
        <v>512</v>
      </c>
      <c r="K973" s="26" t="s">
        <v>1782</v>
      </c>
      <c r="L973" s="26" t="s">
        <v>512</v>
      </c>
      <c r="M973" s="26" t="s">
        <v>1782</v>
      </c>
      <c r="N973" s="27">
        <v>2.19</v>
      </c>
      <c r="O973" s="26" t="s">
        <v>512</v>
      </c>
      <c r="P973" s="26" t="s">
        <v>1782</v>
      </c>
      <c r="Q973" s="27">
        <v>2.14</v>
      </c>
      <c r="R973" s="171" t="str">
        <f t="shared" si="179"/>
        <v>A</v>
      </c>
      <c r="S973" s="174">
        <f t="shared" si="180"/>
        <v>1</v>
      </c>
      <c r="T973" s="174">
        <f t="shared" si="181"/>
        <v>1</v>
      </c>
      <c r="U973" s="174">
        <f t="shared" si="182"/>
        <v>0</v>
      </c>
      <c r="V973" s="178" t="str">
        <f t="shared" si="183"/>
        <v>Staphylococcus xylosus</v>
      </c>
      <c r="W973" s="178" t="str">
        <f t="shared" si="184"/>
        <v>Staphylococcus xylosus</v>
      </c>
      <c r="X973" s="174">
        <f t="shared" si="185"/>
        <v>0</v>
      </c>
      <c r="Y973" s="174">
        <f t="shared" si="186"/>
        <v>0</v>
      </c>
      <c r="Z973" s="174">
        <f t="shared" si="187"/>
        <v>0</v>
      </c>
      <c r="AA973" s="174">
        <f t="shared" si="188"/>
        <v>0</v>
      </c>
    </row>
    <row r="974" spans="4:27" ht="15" customHeight="1" x14ac:dyDescent="0.25">
      <c r="D974" s="176">
        <v>1</v>
      </c>
      <c r="E974" s="169">
        <f t="shared" si="178"/>
        <v>1</v>
      </c>
      <c r="F974" s="26" t="s">
        <v>1925</v>
      </c>
      <c r="G974" s="26" t="s">
        <v>1920</v>
      </c>
      <c r="H974" s="26" t="s">
        <v>110</v>
      </c>
      <c r="I974" s="29">
        <v>41479</v>
      </c>
      <c r="J974" s="26" t="s">
        <v>512</v>
      </c>
      <c r="K974" s="26" t="s">
        <v>1782</v>
      </c>
      <c r="L974" s="26" t="s">
        <v>512</v>
      </c>
      <c r="M974" s="26" t="s">
        <v>1782</v>
      </c>
      <c r="N974" s="27">
        <v>2.14</v>
      </c>
      <c r="O974" s="26" t="s">
        <v>512</v>
      </c>
      <c r="P974" s="26" t="s">
        <v>1782</v>
      </c>
      <c r="Q974" s="27">
        <v>2.06</v>
      </c>
      <c r="R974" s="171" t="str">
        <f t="shared" si="179"/>
        <v>A</v>
      </c>
      <c r="S974" s="174">
        <f t="shared" si="180"/>
        <v>1</v>
      </c>
      <c r="T974" s="174">
        <f t="shared" si="181"/>
        <v>1</v>
      </c>
      <c r="U974" s="174">
        <f t="shared" si="182"/>
        <v>0</v>
      </c>
      <c r="V974" s="178" t="str">
        <f t="shared" si="183"/>
        <v>Staphylococcus xylosus</v>
      </c>
      <c r="W974" s="178" t="str">
        <f t="shared" si="184"/>
        <v>Staphylococcus xylosus</v>
      </c>
      <c r="X974" s="174">
        <f t="shared" si="185"/>
        <v>0</v>
      </c>
      <c r="Y974" s="174">
        <f t="shared" si="186"/>
        <v>0</v>
      </c>
      <c r="Z974" s="174">
        <f t="shared" si="187"/>
        <v>0</v>
      </c>
      <c r="AA974" s="174">
        <f t="shared" si="188"/>
        <v>0</v>
      </c>
    </row>
    <row r="975" spans="4:27" ht="15" customHeight="1" x14ac:dyDescent="0.25">
      <c r="D975" s="176">
        <v>1</v>
      </c>
      <c r="E975" s="169">
        <f t="shared" si="178"/>
        <v>1</v>
      </c>
      <c r="F975" s="26" t="s">
        <v>1926</v>
      </c>
      <c r="G975" s="26" t="s">
        <v>1920</v>
      </c>
      <c r="H975" s="26" t="s">
        <v>112</v>
      </c>
      <c r="I975" s="29">
        <v>42241</v>
      </c>
      <c r="J975" s="26" t="s">
        <v>512</v>
      </c>
      <c r="K975" s="26" t="s">
        <v>1782</v>
      </c>
      <c r="L975" s="26" t="s">
        <v>512</v>
      </c>
      <c r="M975" s="26" t="s">
        <v>1782</v>
      </c>
      <c r="N975" s="27">
        <v>2.02</v>
      </c>
      <c r="O975" s="26" t="s">
        <v>512</v>
      </c>
      <c r="P975" s="26" t="s">
        <v>1782</v>
      </c>
      <c r="Q975" s="27">
        <v>1.94</v>
      </c>
      <c r="R975" s="171" t="str">
        <f t="shared" si="179"/>
        <v>A</v>
      </c>
      <c r="S975" s="174">
        <f t="shared" si="180"/>
        <v>1</v>
      </c>
      <c r="T975" s="174">
        <f t="shared" si="181"/>
        <v>1</v>
      </c>
      <c r="U975" s="174">
        <f t="shared" si="182"/>
        <v>0</v>
      </c>
      <c r="V975" s="178" t="str">
        <f t="shared" si="183"/>
        <v>Staphylococcus xylosus</v>
      </c>
      <c r="W975" s="178" t="str">
        <f t="shared" si="184"/>
        <v>Staphylococcus xylosus</v>
      </c>
      <c r="X975" s="174">
        <f t="shared" si="185"/>
        <v>0</v>
      </c>
      <c r="Y975" s="174">
        <f t="shared" si="186"/>
        <v>0</v>
      </c>
      <c r="Z975" s="174">
        <f t="shared" si="187"/>
        <v>0</v>
      </c>
      <c r="AA975" s="174">
        <f t="shared" si="188"/>
        <v>0</v>
      </c>
    </row>
    <row r="976" spans="4:27" ht="15" customHeight="1" x14ac:dyDescent="0.25">
      <c r="D976" s="176">
        <v>1</v>
      </c>
      <c r="E976" s="169">
        <f t="shared" si="178"/>
        <v>1</v>
      </c>
      <c r="F976" s="26" t="s">
        <v>1927</v>
      </c>
      <c r="G976" s="26" t="s">
        <v>1920</v>
      </c>
      <c r="H976" s="26" t="s">
        <v>114</v>
      </c>
      <c r="I976" s="29">
        <v>42522</v>
      </c>
      <c r="J976" s="26" t="s">
        <v>512</v>
      </c>
      <c r="K976" s="26" t="s">
        <v>1782</v>
      </c>
      <c r="L976" s="26" t="s">
        <v>512</v>
      </c>
      <c r="M976" s="26" t="s">
        <v>1782</v>
      </c>
      <c r="N976" s="27">
        <v>2.46</v>
      </c>
      <c r="O976" s="26" t="s">
        <v>512</v>
      </c>
      <c r="P976" s="26" t="s">
        <v>1782</v>
      </c>
      <c r="Q976" s="27">
        <v>1.89</v>
      </c>
      <c r="R976" s="171" t="str">
        <f t="shared" si="179"/>
        <v>A</v>
      </c>
      <c r="S976" s="174">
        <f t="shared" si="180"/>
        <v>1</v>
      </c>
      <c r="T976" s="174">
        <f t="shared" si="181"/>
        <v>1</v>
      </c>
      <c r="U976" s="174">
        <f t="shared" si="182"/>
        <v>0</v>
      </c>
      <c r="V976" s="178" t="str">
        <f t="shared" si="183"/>
        <v>Staphylococcus xylosus</v>
      </c>
      <c r="W976" s="178" t="str">
        <f t="shared" si="184"/>
        <v>Staphylococcus xylosus</v>
      </c>
      <c r="X976" s="174">
        <f t="shared" si="185"/>
        <v>0</v>
      </c>
      <c r="Y976" s="174">
        <f t="shared" si="186"/>
        <v>0</v>
      </c>
      <c r="Z976" s="174">
        <f t="shared" si="187"/>
        <v>0</v>
      </c>
      <c r="AA976" s="174">
        <f t="shared" si="188"/>
        <v>0</v>
      </c>
    </row>
    <row r="977" spans="4:27" ht="15" customHeight="1" x14ac:dyDescent="0.25">
      <c r="D977" s="176">
        <v>1</v>
      </c>
      <c r="E977" s="169">
        <f t="shared" si="178"/>
        <v>0</v>
      </c>
      <c r="F977" s="26" t="s">
        <v>1928</v>
      </c>
      <c r="G977" s="26" t="s">
        <v>524</v>
      </c>
      <c r="H977" s="26" t="s">
        <v>110</v>
      </c>
      <c r="I977" s="29">
        <v>41353</v>
      </c>
      <c r="J977" s="26" t="s">
        <v>512</v>
      </c>
      <c r="K977" s="26" t="s">
        <v>1782</v>
      </c>
      <c r="L977" s="26" t="s">
        <v>512</v>
      </c>
      <c r="M977" s="26" t="s">
        <v>1782</v>
      </c>
      <c r="N977" s="27">
        <v>1.92</v>
      </c>
      <c r="O977" s="26" t="s">
        <v>512</v>
      </c>
      <c r="P977" s="26" t="s">
        <v>1782</v>
      </c>
      <c r="Q977" s="27">
        <v>1.88</v>
      </c>
      <c r="R977" s="171" t="str">
        <f t="shared" si="179"/>
        <v>B</v>
      </c>
      <c r="S977" s="174">
        <f t="shared" si="180"/>
        <v>0</v>
      </c>
      <c r="T977" s="174">
        <f t="shared" si="181"/>
        <v>0</v>
      </c>
      <c r="U977" s="174">
        <f t="shared" si="182"/>
        <v>1</v>
      </c>
      <c r="V977" s="178" t="str">
        <f t="shared" si="183"/>
        <v>Staphylococcus xylosus</v>
      </c>
      <c r="W977" s="178" t="str">
        <f t="shared" si="184"/>
        <v>Staphylococcus xylosus</v>
      </c>
      <c r="X977" s="174">
        <f t="shared" si="185"/>
        <v>0</v>
      </c>
      <c r="Y977" s="174">
        <f t="shared" si="186"/>
        <v>0</v>
      </c>
      <c r="Z977" s="174">
        <f t="shared" si="187"/>
        <v>0</v>
      </c>
      <c r="AA977" s="174">
        <f t="shared" si="188"/>
        <v>0</v>
      </c>
    </row>
    <row r="978" spans="4:27" ht="15" customHeight="1" x14ac:dyDescent="0.25">
      <c r="D978" s="176">
        <v>1</v>
      </c>
      <c r="E978" s="169">
        <f t="shared" si="178"/>
        <v>1</v>
      </c>
      <c r="F978" s="26" t="s">
        <v>1929</v>
      </c>
      <c r="G978" s="26" t="s">
        <v>524</v>
      </c>
      <c r="H978" s="26" t="s">
        <v>110</v>
      </c>
      <c r="I978" s="29">
        <v>41318</v>
      </c>
      <c r="J978" s="26" t="s">
        <v>512</v>
      </c>
      <c r="K978" s="26" t="s">
        <v>1782</v>
      </c>
      <c r="L978" s="26" t="s">
        <v>512</v>
      </c>
      <c r="M978" s="26" t="s">
        <v>1782</v>
      </c>
      <c r="N978" s="27">
        <v>2.12</v>
      </c>
      <c r="O978" s="26" t="s">
        <v>512</v>
      </c>
      <c r="P978" s="26" t="s">
        <v>1782</v>
      </c>
      <c r="Q978" s="27">
        <v>1.98</v>
      </c>
      <c r="R978" s="171" t="str">
        <f t="shared" si="179"/>
        <v>A</v>
      </c>
      <c r="S978" s="174">
        <f t="shared" si="180"/>
        <v>1</v>
      </c>
      <c r="T978" s="174">
        <f t="shared" si="181"/>
        <v>1</v>
      </c>
      <c r="U978" s="174">
        <f t="shared" si="182"/>
        <v>0</v>
      </c>
      <c r="V978" s="178" t="str">
        <f t="shared" si="183"/>
        <v>Staphylococcus xylosus</v>
      </c>
      <c r="W978" s="178" t="str">
        <f t="shared" si="184"/>
        <v>Staphylococcus xylosus</v>
      </c>
      <c r="X978" s="174">
        <f t="shared" si="185"/>
        <v>0</v>
      </c>
      <c r="Y978" s="174">
        <f t="shared" si="186"/>
        <v>0</v>
      </c>
      <c r="Z978" s="174">
        <f t="shared" si="187"/>
        <v>0</v>
      </c>
      <c r="AA978" s="174">
        <f t="shared" si="188"/>
        <v>0</v>
      </c>
    </row>
    <row r="979" spans="4:27" ht="15" customHeight="1" x14ac:dyDescent="0.25">
      <c r="D979" s="176">
        <v>1</v>
      </c>
      <c r="E979" s="169">
        <f t="shared" si="178"/>
        <v>1</v>
      </c>
      <c r="F979" s="26" t="s">
        <v>1930</v>
      </c>
      <c r="G979" s="26" t="s">
        <v>524</v>
      </c>
      <c r="H979" s="26" t="s">
        <v>110</v>
      </c>
      <c r="I979" s="29">
        <v>41394</v>
      </c>
      <c r="J979" s="26" t="s">
        <v>512</v>
      </c>
      <c r="K979" s="26" t="s">
        <v>1782</v>
      </c>
      <c r="L979" s="26" t="s">
        <v>512</v>
      </c>
      <c r="M979" s="26" t="s">
        <v>1782</v>
      </c>
      <c r="N979" s="27">
        <v>2.1</v>
      </c>
      <c r="O979" s="26" t="s">
        <v>512</v>
      </c>
      <c r="P979" s="26" t="s">
        <v>1782</v>
      </c>
      <c r="Q979" s="27">
        <v>2.0499999999999998</v>
      </c>
      <c r="R979" s="171" t="str">
        <f t="shared" si="179"/>
        <v>A</v>
      </c>
      <c r="S979" s="174">
        <f t="shared" si="180"/>
        <v>1</v>
      </c>
      <c r="T979" s="174">
        <f t="shared" si="181"/>
        <v>1</v>
      </c>
      <c r="U979" s="174">
        <f t="shared" si="182"/>
        <v>0</v>
      </c>
      <c r="V979" s="178" t="str">
        <f t="shared" si="183"/>
        <v>Staphylococcus xylosus</v>
      </c>
      <c r="W979" s="178" t="str">
        <f t="shared" si="184"/>
        <v>Staphylococcus xylosus</v>
      </c>
      <c r="X979" s="174">
        <f t="shared" si="185"/>
        <v>0</v>
      </c>
      <c r="Y979" s="174">
        <f t="shared" si="186"/>
        <v>0</v>
      </c>
      <c r="Z979" s="174">
        <f t="shared" si="187"/>
        <v>0</v>
      </c>
      <c r="AA979" s="174">
        <f t="shared" si="188"/>
        <v>0</v>
      </c>
    </row>
    <row r="980" spans="4:27" ht="15" customHeight="1" x14ac:dyDescent="0.25">
      <c r="D980" s="176">
        <v>1</v>
      </c>
      <c r="E980" s="169">
        <f t="shared" si="178"/>
        <v>0</v>
      </c>
      <c r="F980" s="26" t="s">
        <v>1931</v>
      </c>
      <c r="G980" s="26" t="s">
        <v>524</v>
      </c>
      <c r="H980" s="26" t="s">
        <v>110</v>
      </c>
      <c r="I980" s="29">
        <v>41394</v>
      </c>
      <c r="J980" s="26" t="s">
        <v>512</v>
      </c>
      <c r="K980" s="26" t="s">
        <v>1782</v>
      </c>
      <c r="L980" s="26" t="s">
        <v>512</v>
      </c>
      <c r="M980" s="26" t="s">
        <v>1782</v>
      </c>
      <c r="N980" s="27">
        <v>1.88</v>
      </c>
      <c r="O980" s="26" t="s">
        <v>512</v>
      </c>
      <c r="P980" s="26" t="s">
        <v>1782</v>
      </c>
      <c r="Q980" s="27">
        <v>1.76</v>
      </c>
      <c r="R980" s="171" t="str">
        <f t="shared" si="179"/>
        <v>B</v>
      </c>
      <c r="S980" s="174">
        <f t="shared" si="180"/>
        <v>0</v>
      </c>
      <c r="T980" s="174">
        <f t="shared" si="181"/>
        <v>0</v>
      </c>
      <c r="U980" s="174">
        <f t="shared" si="182"/>
        <v>1</v>
      </c>
      <c r="V980" s="178" t="str">
        <f t="shared" si="183"/>
        <v>Staphylococcus xylosus</v>
      </c>
      <c r="W980" s="178" t="str">
        <f t="shared" si="184"/>
        <v>Staphylococcus xylosus</v>
      </c>
      <c r="X980" s="174">
        <f t="shared" si="185"/>
        <v>0</v>
      </c>
      <c r="Y980" s="174">
        <f t="shared" si="186"/>
        <v>0</v>
      </c>
      <c r="Z980" s="174">
        <f t="shared" si="187"/>
        <v>0</v>
      </c>
      <c r="AA980" s="174">
        <f t="shared" si="188"/>
        <v>0</v>
      </c>
    </row>
    <row r="981" spans="4:27" ht="15" customHeight="1" x14ac:dyDescent="0.25">
      <c r="D981" s="176">
        <v>1</v>
      </c>
      <c r="E981" s="169">
        <f t="shared" si="178"/>
        <v>1</v>
      </c>
      <c r="F981" s="26" t="s">
        <v>1932</v>
      </c>
      <c r="G981" s="26" t="s">
        <v>802</v>
      </c>
      <c r="H981" s="26" t="s">
        <v>114</v>
      </c>
      <c r="I981" s="29">
        <v>42914</v>
      </c>
      <c r="J981" s="26" t="s">
        <v>512</v>
      </c>
      <c r="K981" s="26" t="s">
        <v>211</v>
      </c>
      <c r="L981" s="26" t="s">
        <v>512</v>
      </c>
      <c r="M981" s="26" t="s">
        <v>211</v>
      </c>
      <c r="N981" s="27">
        <v>2.33</v>
      </c>
      <c r="O981" s="26" t="s">
        <v>512</v>
      </c>
      <c r="P981" s="26" t="s">
        <v>1770</v>
      </c>
      <c r="Q981" s="27">
        <v>1.46</v>
      </c>
      <c r="R981" s="171" t="str">
        <f t="shared" si="179"/>
        <v>A</v>
      </c>
      <c r="S981" s="174">
        <f t="shared" si="180"/>
        <v>1</v>
      </c>
      <c r="T981" s="174">
        <f t="shared" si="181"/>
        <v>1</v>
      </c>
      <c r="U981" s="174">
        <f t="shared" si="182"/>
        <v>0</v>
      </c>
      <c r="V981" s="178" t="str">
        <f t="shared" si="183"/>
        <v>Staphylococcus devriesei</v>
      </c>
      <c r="W981" s="178" t="str">
        <f t="shared" si="184"/>
        <v>Staphylococcus capitis</v>
      </c>
      <c r="X981" s="174">
        <f t="shared" si="185"/>
        <v>0</v>
      </c>
      <c r="Y981" s="174">
        <f t="shared" si="186"/>
        <v>0</v>
      </c>
      <c r="Z981" s="174">
        <f t="shared" si="187"/>
        <v>0</v>
      </c>
      <c r="AA981" s="174">
        <f t="shared" si="188"/>
        <v>0</v>
      </c>
    </row>
    <row r="982" spans="4:27" ht="15" customHeight="1" x14ac:dyDescent="0.25">
      <c r="D982" s="176">
        <v>1</v>
      </c>
      <c r="E982" s="169">
        <f t="shared" si="178"/>
        <v>1</v>
      </c>
      <c r="F982" s="26" t="s">
        <v>1933</v>
      </c>
      <c r="G982" s="26" t="s">
        <v>124</v>
      </c>
      <c r="H982" s="26" t="s">
        <v>112</v>
      </c>
      <c r="I982" s="29">
        <v>42807</v>
      </c>
      <c r="J982" s="26" t="s">
        <v>1934</v>
      </c>
      <c r="K982" s="26" t="s">
        <v>1935</v>
      </c>
      <c r="L982" s="26" t="s">
        <v>1934</v>
      </c>
      <c r="M982" s="26" t="s">
        <v>1935</v>
      </c>
      <c r="N982" s="27">
        <v>2.41</v>
      </c>
      <c r="O982" s="26" t="s">
        <v>1936</v>
      </c>
      <c r="P982" s="26" t="s">
        <v>1937</v>
      </c>
      <c r="Q982" s="27">
        <v>1.38</v>
      </c>
      <c r="R982" s="171" t="str">
        <f t="shared" si="179"/>
        <v>A</v>
      </c>
      <c r="S982" s="174">
        <f t="shared" si="180"/>
        <v>1</v>
      </c>
      <c r="T982" s="174">
        <f t="shared" si="181"/>
        <v>1</v>
      </c>
      <c r="U982" s="174">
        <f t="shared" si="182"/>
        <v>0</v>
      </c>
      <c r="V982" s="178" t="str">
        <f t="shared" si="183"/>
        <v>Aerococcus sp-185-U1-2</v>
      </c>
      <c r="W982" s="178" t="str">
        <f t="shared" si="184"/>
        <v>Xanthomonas hortorum</v>
      </c>
      <c r="X982" s="174">
        <f t="shared" si="185"/>
        <v>0</v>
      </c>
      <c r="Y982" s="174">
        <f t="shared" si="186"/>
        <v>0</v>
      </c>
      <c r="Z982" s="174">
        <f t="shared" si="187"/>
        <v>0</v>
      </c>
      <c r="AA982" s="174">
        <f t="shared" si="188"/>
        <v>0</v>
      </c>
    </row>
    <row r="983" spans="4:27" ht="15" customHeight="1" x14ac:dyDescent="0.25">
      <c r="D983" s="176">
        <v>1</v>
      </c>
      <c r="E983" s="169">
        <f t="shared" si="178"/>
        <v>1</v>
      </c>
      <c r="F983" s="26" t="s">
        <v>1938</v>
      </c>
      <c r="G983" s="26" t="s">
        <v>124</v>
      </c>
      <c r="H983" s="26" t="s">
        <v>112</v>
      </c>
      <c r="I983" s="29">
        <v>42586</v>
      </c>
      <c r="J983" s="26" t="s">
        <v>1934</v>
      </c>
      <c r="K983" s="26" t="s">
        <v>218</v>
      </c>
      <c r="L983" s="26" t="s">
        <v>1934</v>
      </c>
      <c r="M983" s="26" t="s">
        <v>218</v>
      </c>
      <c r="N983" s="27">
        <v>2.36</v>
      </c>
      <c r="O983" s="26" t="s">
        <v>1934</v>
      </c>
      <c r="P983" s="26" t="s">
        <v>218</v>
      </c>
      <c r="Q983" s="27">
        <v>2.2999999999999998</v>
      </c>
      <c r="R983" s="171" t="str">
        <f t="shared" si="179"/>
        <v>A</v>
      </c>
      <c r="S983" s="174">
        <f t="shared" si="180"/>
        <v>1</v>
      </c>
      <c r="T983" s="174">
        <f t="shared" si="181"/>
        <v>1</v>
      </c>
      <c r="U983" s="174">
        <f t="shared" si="182"/>
        <v>0</v>
      </c>
      <c r="V983" s="178" t="str">
        <f t="shared" si="183"/>
        <v>Aerococcus suis</v>
      </c>
      <c r="W983" s="178" t="str">
        <f t="shared" si="184"/>
        <v>Aerococcus suis</v>
      </c>
      <c r="X983" s="174">
        <f t="shared" si="185"/>
        <v>0</v>
      </c>
      <c r="Y983" s="174">
        <f t="shared" si="186"/>
        <v>0</v>
      </c>
      <c r="Z983" s="174">
        <f t="shared" si="187"/>
        <v>0</v>
      </c>
      <c r="AA983" s="174">
        <f t="shared" si="188"/>
        <v>0</v>
      </c>
    </row>
    <row r="984" spans="4:27" ht="15" customHeight="1" x14ac:dyDescent="0.25">
      <c r="D984" s="176">
        <v>1</v>
      </c>
      <c r="E984" s="169">
        <f t="shared" si="178"/>
        <v>1</v>
      </c>
      <c r="F984" s="26" t="s">
        <v>1939</v>
      </c>
      <c r="G984" s="26" t="s">
        <v>124</v>
      </c>
      <c r="H984" s="26" t="s">
        <v>114</v>
      </c>
      <c r="I984" s="29">
        <v>43034</v>
      </c>
      <c r="J984" s="26" t="s">
        <v>1934</v>
      </c>
      <c r="K984" s="26" t="s">
        <v>1940</v>
      </c>
      <c r="L984" s="26" t="s">
        <v>1934</v>
      </c>
      <c r="M984" s="26" t="s">
        <v>1940</v>
      </c>
      <c r="N984" s="27">
        <v>2.4900000000000002</v>
      </c>
      <c r="O984" s="26" t="s">
        <v>1934</v>
      </c>
      <c r="P984" s="26" t="s">
        <v>1941</v>
      </c>
      <c r="Q984" s="27">
        <v>1.72</v>
      </c>
      <c r="R984" s="171" t="str">
        <f t="shared" si="179"/>
        <v>A</v>
      </c>
      <c r="S984" s="174">
        <f t="shared" si="180"/>
        <v>1</v>
      </c>
      <c r="T984" s="174">
        <f t="shared" si="181"/>
        <v>1</v>
      </c>
      <c r="U984" s="174">
        <f t="shared" si="182"/>
        <v>0</v>
      </c>
      <c r="V984" s="178" t="str">
        <f t="shared" si="183"/>
        <v>Aerococcus urinaeequi</v>
      </c>
      <c r="W984" s="178" t="str">
        <f t="shared" si="184"/>
        <v>Aerococcus viridans</v>
      </c>
      <c r="X984" s="174">
        <f t="shared" si="185"/>
        <v>0</v>
      </c>
      <c r="Y984" s="174">
        <f t="shared" si="186"/>
        <v>0</v>
      </c>
      <c r="Z984" s="174">
        <f t="shared" si="187"/>
        <v>0</v>
      </c>
      <c r="AA984" s="174">
        <f t="shared" si="188"/>
        <v>0</v>
      </c>
    </row>
    <row r="985" spans="4:27" ht="15" customHeight="1" x14ac:dyDescent="0.25">
      <c r="D985" s="176">
        <v>1</v>
      </c>
      <c r="E985" s="169">
        <f t="shared" si="178"/>
        <v>1</v>
      </c>
      <c r="F985" s="26" t="s">
        <v>1942</v>
      </c>
      <c r="G985" s="26" t="s">
        <v>1788</v>
      </c>
      <c r="H985" s="26" t="s">
        <v>112</v>
      </c>
      <c r="I985" s="29">
        <v>42640</v>
      </c>
      <c r="J985" s="26" t="s">
        <v>1934</v>
      </c>
      <c r="K985" s="26" t="s">
        <v>1941</v>
      </c>
      <c r="L985" s="26" t="s">
        <v>1934</v>
      </c>
      <c r="M985" s="26" t="s">
        <v>1941</v>
      </c>
      <c r="N985" s="27">
        <v>2.33</v>
      </c>
      <c r="O985" s="26" t="s">
        <v>1934</v>
      </c>
      <c r="P985" s="26" t="s">
        <v>1941</v>
      </c>
      <c r="Q985" s="27">
        <v>2.04</v>
      </c>
      <c r="R985" s="171" t="str">
        <f t="shared" si="179"/>
        <v>A</v>
      </c>
      <c r="S985" s="174">
        <f t="shared" si="180"/>
        <v>1</v>
      </c>
      <c r="T985" s="174">
        <f t="shared" si="181"/>
        <v>1</v>
      </c>
      <c r="U985" s="174">
        <f t="shared" si="182"/>
        <v>0</v>
      </c>
      <c r="V985" s="178" t="str">
        <f t="shared" si="183"/>
        <v>Aerococcus viridans</v>
      </c>
      <c r="W985" s="178" t="str">
        <f t="shared" si="184"/>
        <v>Aerococcus viridans</v>
      </c>
      <c r="X985" s="174">
        <f t="shared" si="185"/>
        <v>0</v>
      </c>
      <c r="Y985" s="174">
        <f t="shared" si="186"/>
        <v>0</v>
      </c>
      <c r="Z985" s="174">
        <f t="shared" si="187"/>
        <v>0</v>
      </c>
      <c r="AA985" s="174">
        <f t="shared" si="188"/>
        <v>0</v>
      </c>
    </row>
    <row r="986" spans="4:27" ht="15" customHeight="1" x14ac:dyDescent="0.25">
      <c r="D986" s="176">
        <v>1</v>
      </c>
      <c r="E986" s="169">
        <f t="shared" si="178"/>
        <v>1</v>
      </c>
      <c r="F986" s="26" t="s">
        <v>1943</v>
      </c>
      <c r="G986" s="26" t="s">
        <v>124</v>
      </c>
      <c r="H986" s="26" t="s">
        <v>110</v>
      </c>
      <c r="I986" s="29">
        <v>41521</v>
      </c>
      <c r="J986" s="26" t="s">
        <v>1944</v>
      </c>
      <c r="K986" s="26" t="s">
        <v>182</v>
      </c>
      <c r="L986" s="26" t="s">
        <v>1944</v>
      </c>
      <c r="M986" s="26" t="s">
        <v>182</v>
      </c>
      <c r="N986" s="27">
        <v>2.33</v>
      </c>
      <c r="O986" s="26" t="s">
        <v>1944</v>
      </c>
      <c r="P986" s="26" t="s">
        <v>182</v>
      </c>
      <c r="Q986" s="27">
        <v>2.31</v>
      </c>
      <c r="R986" s="171" t="str">
        <f t="shared" si="179"/>
        <v>A</v>
      </c>
      <c r="S986" s="174">
        <f t="shared" si="180"/>
        <v>1</v>
      </c>
      <c r="T986" s="174">
        <f t="shared" si="181"/>
        <v>1</v>
      </c>
      <c r="U986" s="174">
        <f t="shared" si="182"/>
        <v>0</v>
      </c>
      <c r="V986" s="178" t="str">
        <f t="shared" si="183"/>
        <v>Atopobacter phocae</v>
      </c>
      <c r="W986" s="178" t="str">
        <f t="shared" si="184"/>
        <v>Atopobacter phocae</v>
      </c>
      <c r="X986" s="174">
        <f t="shared" si="185"/>
        <v>0</v>
      </c>
      <c r="Y986" s="174">
        <f t="shared" si="186"/>
        <v>0</v>
      </c>
      <c r="Z986" s="174">
        <f t="shared" si="187"/>
        <v>0</v>
      </c>
      <c r="AA986" s="174">
        <f t="shared" si="188"/>
        <v>0</v>
      </c>
    </row>
    <row r="987" spans="4:27" ht="15" customHeight="1" x14ac:dyDescent="0.25">
      <c r="D987" s="176">
        <v>1</v>
      </c>
      <c r="E987" s="169">
        <f t="shared" si="178"/>
        <v>1</v>
      </c>
      <c r="F987" s="26" t="s">
        <v>1945</v>
      </c>
      <c r="G987" s="26" t="s">
        <v>133</v>
      </c>
      <c r="H987" s="26" t="s">
        <v>114</v>
      </c>
      <c r="I987" s="29">
        <v>42775</v>
      </c>
      <c r="J987" s="26" t="s">
        <v>1946</v>
      </c>
      <c r="K987" s="26" t="s">
        <v>1947</v>
      </c>
      <c r="L987" s="26" t="s">
        <v>1946</v>
      </c>
      <c r="M987" s="26" t="s">
        <v>1947</v>
      </c>
      <c r="N987" s="27">
        <v>2.44</v>
      </c>
      <c r="O987" s="26" t="s">
        <v>1946</v>
      </c>
      <c r="P987" s="26" t="s">
        <v>1947</v>
      </c>
      <c r="Q987" s="27">
        <v>2.1</v>
      </c>
      <c r="R987" s="171" t="str">
        <f t="shared" si="179"/>
        <v>A</v>
      </c>
      <c r="S987" s="174">
        <f t="shared" si="180"/>
        <v>1</v>
      </c>
      <c r="T987" s="174">
        <f t="shared" si="181"/>
        <v>1</v>
      </c>
      <c r="U987" s="174">
        <f t="shared" si="182"/>
        <v>0</v>
      </c>
      <c r="V987" s="178" t="str">
        <f t="shared" si="183"/>
        <v>Carnobacterium divergens</v>
      </c>
      <c r="W987" s="178" t="str">
        <f t="shared" si="184"/>
        <v>Carnobacterium divergens</v>
      </c>
      <c r="X987" s="174">
        <f t="shared" si="185"/>
        <v>0</v>
      </c>
      <c r="Y987" s="174">
        <f t="shared" si="186"/>
        <v>0</v>
      </c>
      <c r="Z987" s="174">
        <f t="shared" si="187"/>
        <v>0</v>
      </c>
      <c r="AA987" s="174">
        <f t="shared" si="188"/>
        <v>0</v>
      </c>
    </row>
    <row r="988" spans="4:27" ht="15" customHeight="1" x14ac:dyDescent="0.25">
      <c r="D988" s="176">
        <v>1</v>
      </c>
      <c r="E988" s="169">
        <f t="shared" si="178"/>
        <v>1</v>
      </c>
      <c r="F988" s="26" t="s">
        <v>1948</v>
      </c>
      <c r="G988" s="26" t="s">
        <v>124</v>
      </c>
      <c r="H988" s="26" t="s">
        <v>114</v>
      </c>
      <c r="I988" s="29">
        <v>42983</v>
      </c>
      <c r="J988" s="26" t="s">
        <v>1946</v>
      </c>
      <c r="K988" s="26" t="s">
        <v>1947</v>
      </c>
      <c r="L988" s="26" t="s">
        <v>1946</v>
      </c>
      <c r="M988" s="26" t="s">
        <v>1947</v>
      </c>
      <c r="N988" s="27">
        <v>2.62</v>
      </c>
      <c r="O988" s="26" t="s">
        <v>1946</v>
      </c>
      <c r="P988" s="26" t="s">
        <v>1947</v>
      </c>
      <c r="Q988" s="27">
        <v>2.37</v>
      </c>
      <c r="R988" s="171" t="str">
        <f t="shared" si="179"/>
        <v>A</v>
      </c>
      <c r="S988" s="174">
        <f t="shared" si="180"/>
        <v>1</v>
      </c>
      <c r="T988" s="174">
        <f t="shared" si="181"/>
        <v>1</v>
      </c>
      <c r="U988" s="174">
        <f t="shared" si="182"/>
        <v>0</v>
      </c>
      <c r="V988" s="178" t="str">
        <f t="shared" si="183"/>
        <v>Carnobacterium divergens</v>
      </c>
      <c r="W988" s="178" t="str">
        <f t="shared" si="184"/>
        <v>Carnobacterium divergens</v>
      </c>
      <c r="X988" s="174">
        <f t="shared" si="185"/>
        <v>0</v>
      </c>
      <c r="Y988" s="174">
        <f t="shared" si="186"/>
        <v>0</v>
      </c>
      <c r="Z988" s="174">
        <f t="shared" si="187"/>
        <v>0</v>
      </c>
      <c r="AA988" s="174">
        <f t="shared" si="188"/>
        <v>0</v>
      </c>
    </row>
    <row r="989" spans="4:27" ht="15" customHeight="1" x14ac:dyDescent="0.25">
      <c r="D989" s="176">
        <v>1</v>
      </c>
      <c r="E989" s="169">
        <f t="shared" si="178"/>
        <v>1</v>
      </c>
      <c r="F989" s="26" t="s">
        <v>1949</v>
      </c>
      <c r="G989" s="26" t="s">
        <v>124</v>
      </c>
      <c r="H989" s="26" t="s">
        <v>112</v>
      </c>
      <c r="I989" s="29">
        <v>42382</v>
      </c>
      <c r="J989" s="26" t="s">
        <v>1946</v>
      </c>
      <c r="K989" s="26" t="s">
        <v>1950</v>
      </c>
      <c r="L989" s="26" t="s">
        <v>1946</v>
      </c>
      <c r="M989" s="26" t="s">
        <v>1950</v>
      </c>
      <c r="N989" s="27">
        <v>2.5499999999999998</v>
      </c>
      <c r="O989" s="26" t="s">
        <v>1946</v>
      </c>
      <c r="P989" s="26" t="s">
        <v>1950</v>
      </c>
      <c r="Q989" s="27">
        <v>2.54</v>
      </c>
      <c r="R989" s="171" t="str">
        <f t="shared" si="179"/>
        <v>A</v>
      </c>
      <c r="S989" s="174">
        <f t="shared" si="180"/>
        <v>1</v>
      </c>
      <c r="T989" s="174">
        <f t="shared" si="181"/>
        <v>1</v>
      </c>
      <c r="U989" s="174">
        <f t="shared" si="182"/>
        <v>0</v>
      </c>
      <c r="V989" s="178" t="str">
        <f t="shared" si="183"/>
        <v>Carnobacterium maltaromaticum</v>
      </c>
      <c r="W989" s="178" t="str">
        <f t="shared" si="184"/>
        <v>Carnobacterium maltaromaticum</v>
      </c>
      <c r="X989" s="174">
        <f t="shared" si="185"/>
        <v>0</v>
      </c>
      <c r="Y989" s="174">
        <f t="shared" si="186"/>
        <v>0</v>
      </c>
      <c r="Z989" s="174">
        <f t="shared" si="187"/>
        <v>0</v>
      </c>
      <c r="AA989" s="174">
        <f t="shared" si="188"/>
        <v>0</v>
      </c>
    </row>
    <row r="990" spans="4:27" ht="15" customHeight="1" x14ac:dyDescent="0.25">
      <c r="D990" s="176">
        <v>1</v>
      </c>
      <c r="E990" s="169">
        <f t="shared" si="178"/>
        <v>1</v>
      </c>
      <c r="F990" s="26" t="s">
        <v>1951</v>
      </c>
      <c r="G990" s="26" t="s">
        <v>124</v>
      </c>
      <c r="H990" s="26" t="s">
        <v>114</v>
      </c>
      <c r="I990" s="29">
        <v>42711</v>
      </c>
      <c r="J990" s="26" t="s">
        <v>1952</v>
      </c>
      <c r="K990" s="26" t="s">
        <v>1953</v>
      </c>
      <c r="L990" s="26" t="s">
        <v>1952</v>
      </c>
      <c r="M990" s="26" t="s">
        <v>1953</v>
      </c>
      <c r="N990" s="27">
        <v>2.2999999999999998</v>
      </c>
      <c r="O990" s="26" t="s">
        <v>1952</v>
      </c>
      <c r="P990" s="26" t="s">
        <v>1953</v>
      </c>
      <c r="Q990" s="27">
        <v>2.2400000000000002</v>
      </c>
      <c r="R990" s="171" t="str">
        <f t="shared" si="179"/>
        <v>A</v>
      </c>
      <c r="S990" s="174">
        <f t="shared" si="180"/>
        <v>1</v>
      </c>
      <c r="T990" s="174">
        <f t="shared" si="181"/>
        <v>1</v>
      </c>
      <c r="U990" s="174">
        <f t="shared" si="182"/>
        <v>0</v>
      </c>
      <c r="V990" s="178" t="str">
        <f t="shared" si="183"/>
        <v>Granulicatella adiacens</v>
      </c>
      <c r="W990" s="178" t="str">
        <f t="shared" si="184"/>
        <v>Granulicatella adiacens</v>
      </c>
      <c r="X990" s="174">
        <f t="shared" si="185"/>
        <v>0</v>
      </c>
      <c r="Y990" s="174">
        <f t="shared" si="186"/>
        <v>0</v>
      </c>
      <c r="Z990" s="174">
        <f t="shared" si="187"/>
        <v>0</v>
      </c>
      <c r="AA990" s="174">
        <f t="shared" si="188"/>
        <v>0</v>
      </c>
    </row>
    <row r="991" spans="4:27" ht="15" customHeight="1" x14ac:dyDescent="0.25">
      <c r="D991" s="176">
        <v>1</v>
      </c>
      <c r="E991" s="169">
        <f t="shared" si="178"/>
        <v>1</v>
      </c>
      <c r="F991" s="26" t="s">
        <v>1954</v>
      </c>
      <c r="G991" s="26" t="s">
        <v>133</v>
      </c>
      <c r="H991" s="26" t="s">
        <v>110</v>
      </c>
      <c r="I991" s="29">
        <v>41542</v>
      </c>
      <c r="J991" s="26" t="s">
        <v>1955</v>
      </c>
      <c r="K991" s="26" t="s">
        <v>1956</v>
      </c>
      <c r="L991" s="26" t="s">
        <v>1955</v>
      </c>
      <c r="M991" s="26" t="s">
        <v>1956</v>
      </c>
      <c r="N991" s="27">
        <v>2.02</v>
      </c>
      <c r="O991" s="26" t="s">
        <v>1955</v>
      </c>
      <c r="P991" s="26" t="s">
        <v>1956</v>
      </c>
      <c r="Q991" s="27">
        <v>1.83</v>
      </c>
      <c r="R991" s="171" t="str">
        <f t="shared" si="179"/>
        <v>A</v>
      </c>
      <c r="S991" s="174">
        <f t="shared" si="180"/>
        <v>1</v>
      </c>
      <c r="T991" s="174">
        <f t="shared" si="181"/>
        <v>1</v>
      </c>
      <c r="U991" s="174">
        <f t="shared" si="182"/>
        <v>0</v>
      </c>
      <c r="V991" s="178" t="str">
        <f t="shared" si="183"/>
        <v>Marinilactibacillus sp-CVUAS-2616</v>
      </c>
      <c r="W991" s="178" t="str">
        <f t="shared" si="184"/>
        <v>Marinilactibacillus sp-CVUAS-2616</v>
      </c>
      <c r="X991" s="174">
        <f t="shared" si="185"/>
        <v>0</v>
      </c>
      <c r="Y991" s="174">
        <f t="shared" si="186"/>
        <v>0</v>
      </c>
      <c r="Z991" s="174">
        <f t="shared" si="187"/>
        <v>0</v>
      </c>
      <c r="AA991" s="174">
        <f t="shared" si="188"/>
        <v>0</v>
      </c>
    </row>
    <row r="992" spans="4:27" ht="15" customHeight="1" x14ac:dyDescent="0.25">
      <c r="D992" s="176">
        <v>1</v>
      </c>
      <c r="E992" s="169">
        <f t="shared" si="178"/>
        <v>1</v>
      </c>
      <c r="F992" s="26" t="s">
        <v>1957</v>
      </c>
      <c r="G992" s="26" t="s">
        <v>133</v>
      </c>
      <c r="H992" s="26" t="s">
        <v>114</v>
      </c>
      <c r="I992" s="29">
        <v>43847</v>
      </c>
      <c r="J992" s="26" t="s">
        <v>1955</v>
      </c>
      <c r="K992" s="26" t="s">
        <v>1956</v>
      </c>
      <c r="L992" s="26" t="s">
        <v>1955</v>
      </c>
      <c r="M992" s="26" t="s">
        <v>1956</v>
      </c>
      <c r="N992" s="27">
        <v>2.54</v>
      </c>
      <c r="O992" s="26" t="s">
        <v>1955</v>
      </c>
      <c r="P992" s="26" t="s">
        <v>1956</v>
      </c>
      <c r="Q992" s="27">
        <v>2.44</v>
      </c>
      <c r="R992" s="171" t="str">
        <f t="shared" si="179"/>
        <v>A</v>
      </c>
      <c r="S992" s="174">
        <f t="shared" si="180"/>
        <v>1</v>
      </c>
      <c r="T992" s="174">
        <f t="shared" si="181"/>
        <v>1</v>
      </c>
      <c r="U992" s="174">
        <f t="shared" si="182"/>
        <v>0</v>
      </c>
      <c r="V992" s="178" t="str">
        <f t="shared" si="183"/>
        <v>Marinilactibacillus sp-CVUAS-2616</v>
      </c>
      <c r="W992" s="178" t="str">
        <f t="shared" si="184"/>
        <v>Marinilactibacillus sp-CVUAS-2616</v>
      </c>
      <c r="X992" s="174">
        <f t="shared" si="185"/>
        <v>0</v>
      </c>
      <c r="Y992" s="174">
        <f t="shared" si="186"/>
        <v>0</v>
      </c>
      <c r="Z992" s="174">
        <f t="shared" si="187"/>
        <v>0</v>
      </c>
      <c r="AA992" s="174">
        <f t="shared" si="188"/>
        <v>0</v>
      </c>
    </row>
    <row r="993" spans="4:27" ht="15" customHeight="1" x14ac:dyDescent="0.25">
      <c r="D993" s="176">
        <v>0</v>
      </c>
      <c r="E993" s="169">
        <f t="shared" si="178"/>
        <v>0</v>
      </c>
      <c r="F993" s="26">
        <v>16</v>
      </c>
      <c r="G993" s="26" t="s">
        <v>756</v>
      </c>
      <c r="H993" s="26" t="s">
        <v>1958</v>
      </c>
      <c r="I993" s="29">
        <v>40802</v>
      </c>
      <c r="J993" s="26" t="s">
        <v>1280</v>
      </c>
      <c r="K993" s="26" t="s">
        <v>1959</v>
      </c>
      <c r="L993" s="26" t="s">
        <v>1280</v>
      </c>
      <c r="M993" s="26" t="s">
        <v>1959</v>
      </c>
      <c r="N993" s="27">
        <v>2.2999999999999998</v>
      </c>
      <c r="O993" s="26" t="s">
        <v>1280</v>
      </c>
      <c r="P993" s="26" t="s">
        <v>1959</v>
      </c>
      <c r="Q993" s="27">
        <v>2.2000000000000002</v>
      </c>
      <c r="R993" s="171" t="str">
        <f t="shared" si="179"/>
        <v>A</v>
      </c>
      <c r="S993" s="174">
        <f t="shared" si="180"/>
        <v>1</v>
      </c>
      <c r="T993" s="174">
        <f t="shared" si="181"/>
        <v>1</v>
      </c>
      <c r="U993" s="174">
        <f t="shared" si="182"/>
        <v>0</v>
      </c>
      <c r="V993" s="178" t="str">
        <f t="shared" si="183"/>
        <v>Enterococcus casseliflavus</v>
      </c>
      <c r="W993" s="178" t="str">
        <f t="shared" si="184"/>
        <v>Enterococcus casseliflavus</v>
      </c>
      <c r="X993" s="174">
        <f t="shared" si="185"/>
        <v>0</v>
      </c>
      <c r="Y993" s="174">
        <f t="shared" si="186"/>
        <v>0</v>
      </c>
      <c r="Z993" s="174">
        <f t="shared" si="187"/>
        <v>0</v>
      </c>
      <c r="AA993" s="174">
        <f t="shared" si="188"/>
        <v>0</v>
      </c>
    </row>
    <row r="994" spans="4:27" ht="15" customHeight="1" x14ac:dyDescent="0.25">
      <c r="D994" s="176">
        <v>0</v>
      </c>
      <c r="E994" s="169">
        <f t="shared" si="178"/>
        <v>0</v>
      </c>
      <c r="F994" s="26">
        <v>6</v>
      </c>
      <c r="G994" s="26" t="s">
        <v>118</v>
      </c>
      <c r="H994" s="26" t="s">
        <v>1958</v>
      </c>
      <c r="I994" s="29">
        <v>40802</v>
      </c>
      <c r="J994" s="26" t="s">
        <v>1280</v>
      </c>
      <c r="K994" s="26" t="s">
        <v>1960</v>
      </c>
      <c r="L994" s="26" t="s">
        <v>1280</v>
      </c>
      <c r="M994" s="26" t="s">
        <v>1961</v>
      </c>
      <c r="N994" s="27">
        <v>2.09</v>
      </c>
      <c r="O994" s="26" t="s">
        <v>1280</v>
      </c>
      <c r="P994" s="26" t="s">
        <v>1961</v>
      </c>
      <c r="Q994" s="27">
        <v>1.8</v>
      </c>
      <c r="R994" s="171" t="str">
        <f t="shared" si="179"/>
        <v>A</v>
      </c>
      <c r="S994" s="174">
        <f t="shared" si="180"/>
        <v>0</v>
      </c>
      <c r="T994" s="174">
        <f t="shared" si="181"/>
        <v>0</v>
      </c>
      <c r="U994" s="174">
        <f t="shared" si="182"/>
        <v>1</v>
      </c>
      <c r="V994" s="178" t="str">
        <f t="shared" si="183"/>
        <v>Enterococcus hirae</v>
      </c>
      <c r="W994" s="178" t="str">
        <f t="shared" si="184"/>
        <v>Enterococcus hirae</v>
      </c>
      <c r="X994" s="174">
        <f t="shared" si="185"/>
        <v>0</v>
      </c>
      <c r="Y994" s="174">
        <f t="shared" si="186"/>
        <v>0</v>
      </c>
      <c r="Z994" s="174">
        <f t="shared" si="187"/>
        <v>0</v>
      </c>
      <c r="AA994" s="174">
        <f t="shared" si="188"/>
        <v>0</v>
      </c>
    </row>
    <row r="995" spans="4:27" ht="15" customHeight="1" x14ac:dyDescent="0.25">
      <c r="D995" s="176">
        <v>0</v>
      </c>
      <c r="E995" s="169">
        <f t="shared" si="178"/>
        <v>0</v>
      </c>
      <c r="F995" s="26">
        <v>8</v>
      </c>
      <c r="G995" s="26" t="s">
        <v>118</v>
      </c>
      <c r="H995" s="26" t="s">
        <v>1958</v>
      </c>
      <c r="I995" s="29">
        <v>40802</v>
      </c>
      <c r="J995" s="26" t="s">
        <v>1280</v>
      </c>
      <c r="K995" s="26" t="s">
        <v>1960</v>
      </c>
      <c r="L995" s="26" t="s">
        <v>1280</v>
      </c>
      <c r="M995" s="26" t="s">
        <v>1960</v>
      </c>
      <c r="N995" s="27">
        <v>2</v>
      </c>
      <c r="O995" s="26" t="s">
        <v>1280</v>
      </c>
      <c r="P995" s="26" t="s">
        <v>1960</v>
      </c>
      <c r="Q995" s="27">
        <v>1.94</v>
      </c>
      <c r="R995" s="171" t="str">
        <f t="shared" si="179"/>
        <v>A</v>
      </c>
      <c r="S995" s="174">
        <f t="shared" si="180"/>
        <v>1</v>
      </c>
      <c r="T995" s="174">
        <f t="shared" si="181"/>
        <v>1</v>
      </c>
      <c r="U995" s="174">
        <f t="shared" si="182"/>
        <v>0</v>
      </c>
      <c r="V995" s="178" t="str">
        <f t="shared" si="183"/>
        <v>Enterococcus durans</v>
      </c>
      <c r="W995" s="178" t="str">
        <f t="shared" si="184"/>
        <v>Enterococcus durans</v>
      </c>
      <c r="X995" s="174">
        <f t="shared" si="185"/>
        <v>0</v>
      </c>
      <c r="Y995" s="174">
        <f t="shared" si="186"/>
        <v>0</v>
      </c>
      <c r="Z995" s="174">
        <f t="shared" si="187"/>
        <v>0</v>
      </c>
      <c r="AA995" s="174">
        <f t="shared" si="188"/>
        <v>0</v>
      </c>
    </row>
    <row r="996" spans="4:27" ht="15" customHeight="1" x14ac:dyDescent="0.25">
      <c r="D996" s="176">
        <v>0</v>
      </c>
      <c r="E996" s="169">
        <f t="shared" si="178"/>
        <v>0</v>
      </c>
      <c r="F996" s="26" t="s">
        <v>1962</v>
      </c>
      <c r="G996" s="26" t="s">
        <v>1963</v>
      </c>
      <c r="H996" s="26" t="s">
        <v>193</v>
      </c>
      <c r="I996" s="29">
        <v>40735</v>
      </c>
      <c r="J996" s="26" t="s">
        <v>1280</v>
      </c>
      <c r="K996" s="26" t="s">
        <v>1281</v>
      </c>
      <c r="L996" s="26" t="s">
        <v>1280</v>
      </c>
      <c r="M996" s="26" t="s">
        <v>1281</v>
      </c>
      <c r="N996" s="27">
        <v>2.09</v>
      </c>
      <c r="O996" s="26" t="s">
        <v>1280</v>
      </c>
      <c r="P996" s="26" t="s">
        <v>1281</v>
      </c>
      <c r="Q996" s="27">
        <v>2.0499999999999998</v>
      </c>
      <c r="R996" s="171" t="str">
        <f t="shared" si="179"/>
        <v>A</v>
      </c>
      <c r="S996" s="174">
        <f t="shared" si="180"/>
        <v>1</v>
      </c>
      <c r="T996" s="174">
        <f t="shared" si="181"/>
        <v>1</v>
      </c>
      <c r="U996" s="174">
        <f t="shared" si="182"/>
        <v>0</v>
      </c>
      <c r="V996" s="178" t="str">
        <f t="shared" si="183"/>
        <v>Enterococcus faecium</v>
      </c>
      <c r="W996" s="178" t="str">
        <f t="shared" si="184"/>
        <v>Enterococcus faecium</v>
      </c>
      <c r="X996" s="174">
        <f t="shared" si="185"/>
        <v>0</v>
      </c>
      <c r="Y996" s="174">
        <f t="shared" si="186"/>
        <v>0</v>
      </c>
      <c r="Z996" s="174">
        <f t="shared" si="187"/>
        <v>0</v>
      </c>
      <c r="AA996" s="174">
        <f t="shared" si="188"/>
        <v>0</v>
      </c>
    </row>
    <row r="997" spans="4:27" ht="15" customHeight="1" x14ac:dyDescent="0.25">
      <c r="D997" s="176">
        <v>0</v>
      </c>
      <c r="E997" s="169">
        <f t="shared" si="178"/>
        <v>0</v>
      </c>
      <c r="F997" s="26">
        <v>14</v>
      </c>
      <c r="G997" s="26" t="s">
        <v>187</v>
      </c>
      <c r="H997" s="26" t="s">
        <v>1958</v>
      </c>
      <c r="I997" s="29">
        <v>40809</v>
      </c>
      <c r="J997" s="26" t="s">
        <v>1280</v>
      </c>
      <c r="K997" s="26" t="s">
        <v>1964</v>
      </c>
      <c r="L997" s="26" t="s">
        <v>1280</v>
      </c>
      <c r="M997" s="26" t="s">
        <v>1964</v>
      </c>
      <c r="N997" s="27">
        <v>2.04</v>
      </c>
      <c r="O997" s="26" t="s">
        <v>1280</v>
      </c>
      <c r="P997" s="26" t="s">
        <v>1964</v>
      </c>
      <c r="Q997" s="27">
        <v>1.98</v>
      </c>
      <c r="R997" s="171" t="str">
        <f t="shared" si="179"/>
        <v>A</v>
      </c>
      <c r="S997" s="174">
        <f t="shared" si="180"/>
        <v>1</v>
      </c>
      <c r="T997" s="174">
        <f t="shared" si="181"/>
        <v>1</v>
      </c>
      <c r="U997" s="174">
        <f t="shared" si="182"/>
        <v>0</v>
      </c>
      <c r="V997" s="178" t="str">
        <f t="shared" si="183"/>
        <v>Enterococcus gallinarum</v>
      </c>
      <c r="W997" s="178" t="str">
        <f t="shared" si="184"/>
        <v>Enterococcus gallinarum</v>
      </c>
      <c r="X997" s="174">
        <f t="shared" si="185"/>
        <v>0</v>
      </c>
      <c r="Y997" s="174">
        <f t="shared" si="186"/>
        <v>0</v>
      </c>
      <c r="Z997" s="174">
        <f t="shared" si="187"/>
        <v>0</v>
      </c>
      <c r="AA997" s="174">
        <f t="shared" si="188"/>
        <v>0</v>
      </c>
    </row>
    <row r="998" spans="4:27" ht="15" customHeight="1" x14ac:dyDescent="0.25">
      <c r="D998" s="176">
        <v>0</v>
      </c>
      <c r="E998" s="169">
        <f t="shared" si="178"/>
        <v>0</v>
      </c>
      <c r="F998" s="26">
        <v>2</v>
      </c>
      <c r="G998" s="26" t="s">
        <v>187</v>
      </c>
      <c r="H998" s="26" t="s">
        <v>1958</v>
      </c>
      <c r="I998" s="29">
        <v>40809</v>
      </c>
      <c r="J998" s="26" t="s">
        <v>1280</v>
      </c>
      <c r="K998" s="26" t="s">
        <v>1961</v>
      </c>
      <c r="L998" s="26" t="s">
        <v>1280</v>
      </c>
      <c r="M998" s="26" t="s">
        <v>1961</v>
      </c>
      <c r="N998" s="27">
        <v>2.33</v>
      </c>
      <c r="O998" s="26" t="s">
        <v>1280</v>
      </c>
      <c r="P998" s="26" t="s">
        <v>1961</v>
      </c>
      <c r="Q998" s="27">
        <v>2.16</v>
      </c>
      <c r="R998" s="171" t="str">
        <f t="shared" si="179"/>
        <v>A</v>
      </c>
      <c r="S998" s="174">
        <f t="shared" si="180"/>
        <v>1</v>
      </c>
      <c r="T998" s="174">
        <f t="shared" si="181"/>
        <v>1</v>
      </c>
      <c r="U998" s="174">
        <f t="shared" si="182"/>
        <v>0</v>
      </c>
      <c r="V998" s="178" t="str">
        <f t="shared" si="183"/>
        <v>Enterococcus hirae</v>
      </c>
      <c r="W998" s="178" t="str">
        <f t="shared" si="184"/>
        <v>Enterococcus hirae</v>
      </c>
      <c r="X998" s="174">
        <f t="shared" si="185"/>
        <v>0</v>
      </c>
      <c r="Y998" s="174">
        <f t="shared" si="186"/>
        <v>0</v>
      </c>
      <c r="Z998" s="174">
        <f t="shared" si="187"/>
        <v>0</v>
      </c>
      <c r="AA998" s="174">
        <f t="shared" si="188"/>
        <v>0</v>
      </c>
    </row>
    <row r="999" spans="4:27" ht="15" customHeight="1" x14ac:dyDescent="0.25">
      <c r="D999" s="176">
        <v>1</v>
      </c>
      <c r="E999" s="169">
        <f t="shared" si="178"/>
        <v>1</v>
      </c>
      <c r="F999" s="26" t="s">
        <v>1965</v>
      </c>
      <c r="G999" s="26" t="s">
        <v>1767</v>
      </c>
      <c r="H999" s="26" t="s">
        <v>699</v>
      </c>
      <c r="I999" s="29">
        <v>44813</v>
      </c>
      <c r="J999" s="26" t="s">
        <v>1280</v>
      </c>
      <c r="K999" s="26" t="s">
        <v>1959</v>
      </c>
      <c r="L999" s="26" t="s">
        <v>1280</v>
      </c>
      <c r="M999" s="26" t="s">
        <v>1959</v>
      </c>
      <c r="N999" s="27">
        <v>2.33</v>
      </c>
      <c r="O999" s="26" t="s">
        <v>1280</v>
      </c>
      <c r="P999" s="26" t="s">
        <v>1959</v>
      </c>
      <c r="Q999" s="27">
        <v>2.3199999999999998</v>
      </c>
      <c r="R999" s="171" t="str">
        <f t="shared" si="179"/>
        <v>A</v>
      </c>
      <c r="S999" s="174">
        <f t="shared" si="180"/>
        <v>1</v>
      </c>
      <c r="T999" s="174">
        <f t="shared" si="181"/>
        <v>1</v>
      </c>
      <c r="U999" s="174">
        <f t="shared" si="182"/>
        <v>0</v>
      </c>
      <c r="V999" s="178" t="str">
        <f t="shared" si="183"/>
        <v>Enterococcus casseliflavus</v>
      </c>
      <c r="W999" s="178" t="str">
        <f t="shared" si="184"/>
        <v>Enterococcus casseliflavus</v>
      </c>
      <c r="X999" s="174">
        <f t="shared" si="185"/>
        <v>0</v>
      </c>
      <c r="Y999" s="174">
        <f t="shared" si="186"/>
        <v>0</v>
      </c>
      <c r="Z999" s="174">
        <f t="shared" si="187"/>
        <v>0</v>
      </c>
      <c r="AA999" s="174">
        <f t="shared" si="188"/>
        <v>0</v>
      </c>
    </row>
    <row r="1000" spans="4:27" ht="15" customHeight="1" x14ac:dyDescent="0.25">
      <c r="D1000" s="176">
        <v>1</v>
      </c>
      <c r="E1000" s="169">
        <f t="shared" si="178"/>
        <v>1</v>
      </c>
      <c r="F1000" s="26" t="s">
        <v>1966</v>
      </c>
      <c r="G1000" s="26" t="s">
        <v>124</v>
      </c>
      <c r="H1000" s="26" t="s">
        <v>112</v>
      </c>
      <c r="I1000" s="29">
        <v>41843</v>
      </c>
      <c r="J1000" s="26" t="s">
        <v>1280</v>
      </c>
      <c r="K1000" s="26" t="s">
        <v>1967</v>
      </c>
      <c r="L1000" s="26" t="s">
        <v>1280</v>
      </c>
      <c r="M1000" s="26" t="s">
        <v>1967</v>
      </c>
      <c r="N1000" s="27">
        <v>2.34</v>
      </c>
      <c r="O1000" s="26" t="s">
        <v>1280</v>
      </c>
      <c r="P1000" s="26" t="s">
        <v>1967</v>
      </c>
      <c r="Q1000" s="27">
        <v>2.29</v>
      </c>
      <c r="R1000" s="171" t="str">
        <f t="shared" si="179"/>
        <v>A</v>
      </c>
      <c r="S1000" s="174">
        <f t="shared" si="180"/>
        <v>1</v>
      </c>
      <c r="T1000" s="174">
        <f t="shared" si="181"/>
        <v>1</v>
      </c>
      <c r="U1000" s="174">
        <f t="shared" si="182"/>
        <v>0</v>
      </c>
      <c r="V1000" s="178" t="str">
        <f t="shared" si="183"/>
        <v>Enterococcus cecorum</v>
      </c>
      <c r="W1000" s="178" t="str">
        <f t="shared" si="184"/>
        <v>Enterococcus cecorum</v>
      </c>
      <c r="X1000" s="174">
        <f t="shared" si="185"/>
        <v>0</v>
      </c>
      <c r="Y1000" s="174">
        <f t="shared" si="186"/>
        <v>0</v>
      </c>
      <c r="Z1000" s="174">
        <f t="shared" si="187"/>
        <v>0</v>
      </c>
      <c r="AA1000" s="174">
        <f t="shared" si="188"/>
        <v>0</v>
      </c>
    </row>
    <row r="1001" spans="4:27" ht="15" customHeight="1" x14ac:dyDescent="0.25">
      <c r="D1001" s="176">
        <v>1</v>
      </c>
      <c r="E1001" s="169">
        <f t="shared" si="178"/>
        <v>1</v>
      </c>
      <c r="F1001" s="26" t="s">
        <v>1968</v>
      </c>
      <c r="G1001" s="26" t="s">
        <v>124</v>
      </c>
      <c r="H1001" s="26" t="s">
        <v>112</v>
      </c>
      <c r="I1001" s="29">
        <v>41843</v>
      </c>
      <c r="J1001" s="26" t="s">
        <v>1280</v>
      </c>
      <c r="K1001" s="26" t="s">
        <v>1967</v>
      </c>
      <c r="L1001" s="26" t="s">
        <v>1280</v>
      </c>
      <c r="M1001" s="26" t="s">
        <v>1967</v>
      </c>
      <c r="N1001" s="27">
        <v>2.82</v>
      </c>
      <c r="O1001" s="26" t="s">
        <v>1280</v>
      </c>
      <c r="P1001" s="26" t="s">
        <v>1967</v>
      </c>
      <c r="Q1001" s="27">
        <v>1.41</v>
      </c>
      <c r="R1001" s="171" t="str">
        <f t="shared" si="179"/>
        <v>A</v>
      </c>
      <c r="S1001" s="174">
        <f t="shared" si="180"/>
        <v>1</v>
      </c>
      <c r="T1001" s="174">
        <f t="shared" si="181"/>
        <v>1</v>
      </c>
      <c r="U1001" s="174">
        <f t="shared" si="182"/>
        <v>0</v>
      </c>
      <c r="V1001" s="178" t="str">
        <f t="shared" si="183"/>
        <v>Enterococcus cecorum</v>
      </c>
      <c r="W1001" s="178" t="str">
        <f t="shared" si="184"/>
        <v>Enterococcus cecorum</v>
      </c>
      <c r="X1001" s="174">
        <f t="shared" si="185"/>
        <v>0</v>
      </c>
      <c r="Y1001" s="174">
        <f t="shared" si="186"/>
        <v>0</v>
      </c>
      <c r="Z1001" s="174">
        <f t="shared" si="187"/>
        <v>0</v>
      </c>
      <c r="AA1001" s="174">
        <f t="shared" si="188"/>
        <v>0</v>
      </c>
    </row>
    <row r="1002" spans="4:27" ht="15" customHeight="1" x14ac:dyDescent="0.25">
      <c r="D1002" s="176">
        <v>1</v>
      </c>
      <c r="E1002" s="169">
        <f t="shared" si="178"/>
        <v>1</v>
      </c>
      <c r="F1002" s="26" t="s">
        <v>1969</v>
      </c>
      <c r="G1002" s="26" t="s">
        <v>124</v>
      </c>
      <c r="H1002" s="26" t="s">
        <v>112</v>
      </c>
      <c r="I1002" s="29">
        <v>44063</v>
      </c>
      <c r="J1002" s="26" t="s">
        <v>1280</v>
      </c>
      <c r="K1002" s="26" t="s">
        <v>1970</v>
      </c>
      <c r="L1002" s="26" t="s">
        <v>1280</v>
      </c>
      <c r="M1002" s="26" t="s">
        <v>1970</v>
      </c>
      <c r="N1002" s="27">
        <v>2.5099999999999998</v>
      </c>
      <c r="O1002" s="26" t="s">
        <v>1280</v>
      </c>
      <c r="P1002" s="26" t="s">
        <v>1970</v>
      </c>
      <c r="Q1002" s="27">
        <v>2.41</v>
      </c>
      <c r="R1002" s="171" t="str">
        <f t="shared" si="179"/>
        <v>A</v>
      </c>
      <c r="S1002" s="174">
        <f t="shared" si="180"/>
        <v>1</v>
      </c>
      <c r="T1002" s="174">
        <f t="shared" si="181"/>
        <v>1</v>
      </c>
      <c r="U1002" s="174">
        <f t="shared" si="182"/>
        <v>0</v>
      </c>
      <c r="V1002" s="178" t="str">
        <f t="shared" si="183"/>
        <v>Enterococcus faecalis</v>
      </c>
      <c r="W1002" s="178" t="str">
        <f t="shared" si="184"/>
        <v>Enterococcus faecalis</v>
      </c>
      <c r="X1002" s="174">
        <f t="shared" si="185"/>
        <v>0</v>
      </c>
      <c r="Y1002" s="174">
        <f t="shared" si="186"/>
        <v>0</v>
      </c>
      <c r="Z1002" s="174">
        <f t="shared" si="187"/>
        <v>0</v>
      </c>
      <c r="AA1002" s="174">
        <f t="shared" si="188"/>
        <v>0</v>
      </c>
    </row>
    <row r="1003" spans="4:27" ht="15" customHeight="1" x14ac:dyDescent="0.25">
      <c r="D1003" s="176">
        <v>1</v>
      </c>
      <c r="E1003" s="169">
        <f t="shared" si="178"/>
        <v>1</v>
      </c>
      <c r="F1003" s="26" t="s">
        <v>1971</v>
      </c>
      <c r="G1003" s="26" t="s">
        <v>165</v>
      </c>
      <c r="H1003" s="26" t="s">
        <v>112</v>
      </c>
      <c r="I1003" s="29">
        <v>42529</v>
      </c>
      <c r="J1003" s="26" t="s">
        <v>1280</v>
      </c>
      <c r="K1003" s="26" t="s">
        <v>1970</v>
      </c>
      <c r="L1003" s="26" t="s">
        <v>1280</v>
      </c>
      <c r="M1003" s="26" t="s">
        <v>1970</v>
      </c>
      <c r="N1003" s="27">
        <v>2.39</v>
      </c>
      <c r="O1003" s="26" t="s">
        <v>1280</v>
      </c>
      <c r="P1003" s="26" t="s">
        <v>1970</v>
      </c>
      <c r="Q1003" s="27">
        <v>2.38</v>
      </c>
      <c r="R1003" s="171" t="str">
        <f t="shared" si="179"/>
        <v>A</v>
      </c>
      <c r="S1003" s="174">
        <f t="shared" si="180"/>
        <v>1</v>
      </c>
      <c r="T1003" s="174">
        <f t="shared" si="181"/>
        <v>1</v>
      </c>
      <c r="U1003" s="174">
        <f t="shared" si="182"/>
        <v>0</v>
      </c>
      <c r="V1003" s="178" t="str">
        <f t="shared" si="183"/>
        <v>Enterococcus faecalis</v>
      </c>
      <c r="W1003" s="178" t="str">
        <f t="shared" si="184"/>
        <v>Enterococcus faecalis</v>
      </c>
      <c r="X1003" s="174">
        <f t="shared" si="185"/>
        <v>0</v>
      </c>
      <c r="Y1003" s="174">
        <f t="shared" si="186"/>
        <v>0</v>
      </c>
      <c r="Z1003" s="174">
        <f t="shared" si="187"/>
        <v>0</v>
      </c>
      <c r="AA1003" s="174">
        <f t="shared" si="188"/>
        <v>0</v>
      </c>
    </row>
    <row r="1004" spans="4:27" ht="15" customHeight="1" x14ac:dyDescent="0.25">
      <c r="D1004" s="176">
        <v>1</v>
      </c>
      <c r="E1004" s="169">
        <f t="shared" si="178"/>
        <v>1</v>
      </c>
      <c r="F1004" s="26" t="s">
        <v>1972</v>
      </c>
      <c r="G1004" s="26" t="s">
        <v>167</v>
      </c>
      <c r="H1004" s="26" t="s">
        <v>112</v>
      </c>
      <c r="I1004" s="29">
        <v>42109</v>
      </c>
      <c r="J1004" s="26" t="s">
        <v>1280</v>
      </c>
      <c r="K1004" s="26" t="s">
        <v>1281</v>
      </c>
      <c r="L1004" s="26" t="s">
        <v>1280</v>
      </c>
      <c r="M1004" s="26" t="s">
        <v>1281</v>
      </c>
      <c r="N1004" s="27">
        <v>2.42</v>
      </c>
      <c r="O1004" s="26" t="s">
        <v>1280</v>
      </c>
      <c r="P1004" s="26" t="s">
        <v>1281</v>
      </c>
      <c r="Q1004" s="27">
        <v>2.1</v>
      </c>
      <c r="R1004" s="171" t="str">
        <f t="shared" si="179"/>
        <v>A</v>
      </c>
      <c r="S1004" s="174">
        <f t="shared" si="180"/>
        <v>1</v>
      </c>
      <c r="T1004" s="174">
        <f t="shared" si="181"/>
        <v>1</v>
      </c>
      <c r="U1004" s="174">
        <f t="shared" si="182"/>
        <v>0</v>
      </c>
      <c r="V1004" s="178" t="str">
        <f t="shared" si="183"/>
        <v>Enterococcus faecium</v>
      </c>
      <c r="W1004" s="178" t="str">
        <f t="shared" si="184"/>
        <v>Enterococcus faecium</v>
      </c>
      <c r="X1004" s="174">
        <f t="shared" si="185"/>
        <v>0</v>
      </c>
      <c r="Y1004" s="174">
        <f t="shared" si="186"/>
        <v>0</v>
      </c>
      <c r="Z1004" s="174">
        <f t="shared" si="187"/>
        <v>0</v>
      </c>
      <c r="AA1004" s="174">
        <f t="shared" si="188"/>
        <v>0</v>
      </c>
    </row>
    <row r="1005" spans="4:27" ht="15" customHeight="1" x14ac:dyDescent="0.25">
      <c r="D1005" s="176">
        <v>1</v>
      </c>
      <c r="E1005" s="169">
        <f t="shared" si="178"/>
        <v>1</v>
      </c>
      <c r="F1005" s="26" t="s">
        <v>1973</v>
      </c>
      <c r="G1005" s="26" t="s">
        <v>118</v>
      </c>
      <c r="H1005" s="26" t="s">
        <v>112</v>
      </c>
      <c r="I1005" s="29">
        <v>42529</v>
      </c>
      <c r="J1005" s="26" t="s">
        <v>1280</v>
      </c>
      <c r="K1005" s="26" t="s">
        <v>1964</v>
      </c>
      <c r="L1005" s="26" t="s">
        <v>1280</v>
      </c>
      <c r="M1005" s="26" t="s">
        <v>1964</v>
      </c>
      <c r="N1005" s="27">
        <v>2.42</v>
      </c>
      <c r="O1005" s="26" t="s">
        <v>1280</v>
      </c>
      <c r="P1005" s="26" t="s">
        <v>1964</v>
      </c>
      <c r="Q1005" s="27">
        <v>2.38</v>
      </c>
      <c r="R1005" s="171" t="str">
        <f t="shared" si="179"/>
        <v>A</v>
      </c>
      <c r="S1005" s="174">
        <f t="shared" si="180"/>
        <v>1</v>
      </c>
      <c r="T1005" s="174">
        <f t="shared" si="181"/>
        <v>1</v>
      </c>
      <c r="U1005" s="174">
        <f t="shared" si="182"/>
        <v>0</v>
      </c>
      <c r="V1005" s="178" t="str">
        <f t="shared" si="183"/>
        <v>Enterococcus gallinarum</v>
      </c>
      <c r="W1005" s="178" t="str">
        <f t="shared" si="184"/>
        <v>Enterococcus gallinarum</v>
      </c>
      <c r="X1005" s="174">
        <f t="shared" si="185"/>
        <v>0</v>
      </c>
      <c r="Y1005" s="174">
        <f t="shared" si="186"/>
        <v>0</v>
      </c>
      <c r="Z1005" s="174">
        <f t="shared" si="187"/>
        <v>0</v>
      </c>
      <c r="AA1005" s="174">
        <f t="shared" si="188"/>
        <v>0</v>
      </c>
    </row>
    <row r="1006" spans="4:27" ht="15" customHeight="1" x14ac:dyDescent="0.25">
      <c r="D1006" s="176">
        <v>1</v>
      </c>
      <c r="E1006" s="169">
        <f t="shared" si="178"/>
        <v>1</v>
      </c>
      <c r="F1006" s="26" t="s">
        <v>1974</v>
      </c>
      <c r="G1006" s="26" t="s">
        <v>124</v>
      </c>
      <c r="H1006" s="26" t="s">
        <v>112</v>
      </c>
      <c r="I1006" s="29">
        <v>45260</v>
      </c>
      <c r="J1006" s="26" t="s">
        <v>1280</v>
      </c>
      <c r="K1006" s="26" t="s">
        <v>1961</v>
      </c>
      <c r="L1006" s="26" t="s">
        <v>1280</v>
      </c>
      <c r="M1006" s="26" t="s">
        <v>1961</v>
      </c>
      <c r="N1006" s="27">
        <v>2.39</v>
      </c>
      <c r="O1006" s="26" t="s">
        <v>1280</v>
      </c>
      <c r="P1006" s="26" t="s">
        <v>1961</v>
      </c>
      <c r="Q1006" s="27">
        <v>2.37</v>
      </c>
      <c r="R1006" s="171" t="str">
        <f t="shared" si="179"/>
        <v>A</v>
      </c>
      <c r="S1006" s="174">
        <f t="shared" si="180"/>
        <v>1</v>
      </c>
      <c r="T1006" s="174">
        <f t="shared" si="181"/>
        <v>1</v>
      </c>
      <c r="U1006" s="174">
        <f t="shared" si="182"/>
        <v>0</v>
      </c>
      <c r="V1006" s="178" t="str">
        <f t="shared" si="183"/>
        <v>Enterococcus hirae</v>
      </c>
      <c r="W1006" s="178" t="str">
        <f t="shared" si="184"/>
        <v>Enterococcus hirae</v>
      </c>
      <c r="X1006" s="174">
        <f t="shared" si="185"/>
        <v>0</v>
      </c>
      <c r="Y1006" s="174">
        <f t="shared" si="186"/>
        <v>0</v>
      </c>
      <c r="Z1006" s="174">
        <f t="shared" si="187"/>
        <v>0</v>
      </c>
      <c r="AA1006" s="174">
        <f t="shared" si="188"/>
        <v>0</v>
      </c>
    </row>
    <row r="1007" spans="4:27" ht="15" customHeight="1" x14ac:dyDescent="0.25">
      <c r="D1007" s="176">
        <v>1</v>
      </c>
      <c r="E1007" s="169">
        <f t="shared" si="178"/>
        <v>1</v>
      </c>
      <c r="F1007" s="26" t="s">
        <v>1975</v>
      </c>
      <c r="G1007" s="26" t="s">
        <v>124</v>
      </c>
      <c r="H1007" s="26" t="s">
        <v>112</v>
      </c>
      <c r="I1007" s="29">
        <v>45260</v>
      </c>
      <c r="J1007" s="26" t="s">
        <v>1280</v>
      </c>
      <c r="K1007" s="26" t="s">
        <v>1976</v>
      </c>
      <c r="L1007" s="26" t="s">
        <v>1280</v>
      </c>
      <c r="M1007" s="26" t="s">
        <v>1976</v>
      </c>
      <c r="N1007" s="27">
        <v>2.39</v>
      </c>
      <c r="O1007" s="26" t="s">
        <v>1280</v>
      </c>
      <c r="P1007" s="26" t="s">
        <v>1976</v>
      </c>
      <c r="Q1007" s="27">
        <v>2.37</v>
      </c>
      <c r="R1007" s="171" t="str">
        <f t="shared" si="179"/>
        <v>A</v>
      </c>
      <c r="S1007" s="174">
        <f t="shared" si="180"/>
        <v>1</v>
      </c>
      <c r="T1007" s="174">
        <f t="shared" si="181"/>
        <v>1</v>
      </c>
      <c r="U1007" s="174">
        <f t="shared" si="182"/>
        <v>0</v>
      </c>
      <c r="V1007" s="178" t="str">
        <f t="shared" si="183"/>
        <v>Enterococcus mundtii</v>
      </c>
      <c r="W1007" s="178" t="str">
        <f t="shared" si="184"/>
        <v>Enterococcus mundtii</v>
      </c>
      <c r="X1007" s="174">
        <f t="shared" si="185"/>
        <v>0</v>
      </c>
      <c r="Y1007" s="174">
        <f t="shared" si="186"/>
        <v>0</v>
      </c>
      <c r="Z1007" s="174">
        <f t="shared" si="187"/>
        <v>0</v>
      </c>
      <c r="AA1007" s="174">
        <f t="shared" si="188"/>
        <v>0</v>
      </c>
    </row>
    <row r="1008" spans="4:27" ht="15" customHeight="1" x14ac:dyDescent="0.25">
      <c r="D1008" s="176">
        <v>1</v>
      </c>
      <c r="E1008" s="169">
        <f t="shared" si="178"/>
        <v>1</v>
      </c>
      <c r="F1008" s="26" t="s">
        <v>1977</v>
      </c>
      <c r="G1008" s="26" t="s">
        <v>124</v>
      </c>
      <c r="H1008" s="26" t="s">
        <v>112</v>
      </c>
      <c r="I1008" s="29">
        <v>45260</v>
      </c>
      <c r="J1008" s="26" t="s">
        <v>1280</v>
      </c>
      <c r="K1008" s="26" t="s">
        <v>1978</v>
      </c>
      <c r="L1008" s="26" t="s">
        <v>1280</v>
      </c>
      <c r="M1008" s="26" t="s">
        <v>1978</v>
      </c>
      <c r="N1008" s="27">
        <v>2.13</v>
      </c>
      <c r="O1008" s="26" t="s">
        <v>1979</v>
      </c>
      <c r="P1008" s="26" t="s">
        <v>1980</v>
      </c>
      <c r="Q1008" s="27">
        <v>1.45</v>
      </c>
      <c r="R1008" s="171" t="str">
        <f t="shared" si="179"/>
        <v>A</v>
      </c>
      <c r="S1008" s="174">
        <f t="shared" si="180"/>
        <v>1</v>
      </c>
      <c r="T1008" s="174">
        <f t="shared" si="181"/>
        <v>1</v>
      </c>
      <c r="U1008" s="174">
        <f t="shared" si="182"/>
        <v>0</v>
      </c>
      <c r="V1008" s="178" t="str">
        <f t="shared" si="183"/>
        <v>Enterococcus phoeniculicola</v>
      </c>
      <c r="W1008" s="178" t="str">
        <f t="shared" si="184"/>
        <v>Brevundimonas vesicularis</v>
      </c>
      <c r="X1008" s="174">
        <f t="shared" si="185"/>
        <v>0</v>
      </c>
      <c r="Y1008" s="174">
        <f t="shared" si="186"/>
        <v>0</v>
      </c>
      <c r="Z1008" s="174">
        <f t="shared" si="187"/>
        <v>0</v>
      </c>
      <c r="AA1008" s="174">
        <f t="shared" si="188"/>
        <v>0</v>
      </c>
    </row>
    <row r="1009" spans="4:27" ht="15" customHeight="1" x14ac:dyDescent="0.25">
      <c r="D1009" s="176">
        <v>1</v>
      </c>
      <c r="E1009" s="169">
        <f t="shared" si="178"/>
        <v>1</v>
      </c>
      <c r="F1009" s="26" t="s">
        <v>1981</v>
      </c>
      <c r="G1009" s="26" t="s">
        <v>124</v>
      </c>
      <c r="H1009" s="26" t="s">
        <v>114</v>
      </c>
      <c r="I1009" s="29">
        <v>42733</v>
      </c>
      <c r="J1009" s="26" t="s">
        <v>1982</v>
      </c>
      <c r="K1009" s="26" t="s">
        <v>1983</v>
      </c>
      <c r="L1009" s="26" t="s">
        <v>1982</v>
      </c>
      <c r="M1009" s="26" t="s">
        <v>1983</v>
      </c>
      <c r="N1009" s="27">
        <v>2.14</v>
      </c>
      <c r="O1009" s="26" t="s">
        <v>1984</v>
      </c>
      <c r="P1009" s="26" t="s">
        <v>1985</v>
      </c>
      <c r="Q1009" s="27">
        <v>1.38</v>
      </c>
      <c r="R1009" s="171" t="str">
        <f t="shared" si="179"/>
        <v>A</v>
      </c>
      <c r="S1009" s="174">
        <f t="shared" si="180"/>
        <v>1</v>
      </c>
      <c r="T1009" s="174">
        <f t="shared" si="181"/>
        <v>1</v>
      </c>
      <c r="U1009" s="174">
        <f t="shared" si="182"/>
        <v>0</v>
      </c>
      <c r="V1009" s="178" t="str">
        <f t="shared" si="183"/>
        <v>Tetragenococcus solitarius</v>
      </c>
      <c r="W1009" s="178" t="str">
        <f t="shared" si="184"/>
        <v>Halomonas elongata</v>
      </c>
      <c r="X1009" s="174">
        <f t="shared" si="185"/>
        <v>0</v>
      </c>
      <c r="Y1009" s="174">
        <f t="shared" si="186"/>
        <v>0</v>
      </c>
      <c r="Z1009" s="174">
        <f t="shared" si="187"/>
        <v>0</v>
      </c>
      <c r="AA1009" s="174">
        <f t="shared" si="188"/>
        <v>0</v>
      </c>
    </row>
    <row r="1010" spans="4:27" ht="15" customHeight="1" x14ac:dyDescent="0.25">
      <c r="D1010" s="176">
        <v>1</v>
      </c>
      <c r="E1010" s="169">
        <f t="shared" ref="E1010:E1073" si="189">D1010*S1010</f>
        <v>1</v>
      </c>
      <c r="F1010" s="26" t="s">
        <v>1986</v>
      </c>
      <c r="G1010" s="26" t="s">
        <v>124</v>
      </c>
      <c r="H1010" s="26" t="s">
        <v>110</v>
      </c>
      <c r="I1010" s="29">
        <v>42640</v>
      </c>
      <c r="J1010" s="26" t="s">
        <v>1987</v>
      </c>
      <c r="K1010" s="26" t="s">
        <v>1988</v>
      </c>
      <c r="L1010" s="26" t="s">
        <v>1987</v>
      </c>
      <c r="M1010" s="26" t="s">
        <v>1988</v>
      </c>
      <c r="N1010" s="27">
        <v>2.2999999999999998</v>
      </c>
      <c r="O1010" s="26" t="s">
        <v>1987</v>
      </c>
      <c r="P1010" s="26" t="s">
        <v>1988</v>
      </c>
      <c r="Q1010" s="27">
        <v>2.09</v>
      </c>
      <c r="R1010" s="171" t="str">
        <f t="shared" si="179"/>
        <v>A</v>
      </c>
      <c r="S1010" s="174">
        <f t="shared" si="180"/>
        <v>1</v>
      </c>
      <c r="T1010" s="174">
        <f t="shared" si="181"/>
        <v>1</v>
      </c>
      <c r="U1010" s="174">
        <f t="shared" si="182"/>
        <v>0</v>
      </c>
      <c r="V1010" s="178" t="str">
        <f t="shared" si="183"/>
        <v>Vagococcus salmoninarum</v>
      </c>
      <c r="W1010" s="178" t="str">
        <f t="shared" si="184"/>
        <v>Vagococcus salmoninarum</v>
      </c>
      <c r="X1010" s="174">
        <f t="shared" si="185"/>
        <v>0</v>
      </c>
      <c r="Y1010" s="174">
        <f t="shared" si="186"/>
        <v>0</v>
      </c>
      <c r="Z1010" s="174">
        <f t="shared" si="187"/>
        <v>0</v>
      </c>
      <c r="AA1010" s="174">
        <f t="shared" si="188"/>
        <v>0</v>
      </c>
    </row>
    <row r="1011" spans="4:27" ht="15" customHeight="1" x14ac:dyDescent="0.25">
      <c r="D1011" s="176">
        <v>0</v>
      </c>
      <c r="E1011" s="169">
        <f t="shared" si="189"/>
        <v>0</v>
      </c>
      <c r="F1011" s="26" t="s">
        <v>1989</v>
      </c>
      <c r="G1011" s="26" t="s">
        <v>176</v>
      </c>
      <c r="H1011" s="26" t="s">
        <v>110</v>
      </c>
      <c r="I1011" s="29">
        <v>42426</v>
      </c>
      <c r="J1011" s="26" t="s">
        <v>963</v>
      </c>
      <c r="K1011" s="26" t="s">
        <v>1990</v>
      </c>
      <c r="L1011" s="26" t="s">
        <v>963</v>
      </c>
      <c r="M1011" s="26" t="s">
        <v>1990</v>
      </c>
      <c r="N1011" s="27">
        <v>2.3199999999999998</v>
      </c>
      <c r="O1011" s="26" t="s">
        <v>963</v>
      </c>
      <c r="P1011" s="26" t="s">
        <v>1990</v>
      </c>
      <c r="Q1011" s="27">
        <v>2.2400000000000002</v>
      </c>
      <c r="R1011" s="171" t="str">
        <f t="shared" si="179"/>
        <v>A</v>
      </c>
      <c r="S1011" s="174">
        <f t="shared" si="180"/>
        <v>1</v>
      </c>
      <c r="T1011" s="174">
        <f t="shared" si="181"/>
        <v>1</v>
      </c>
      <c r="U1011" s="174">
        <f t="shared" si="182"/>
        <v>0</v>
      </c>
      <c r="V1011" s="178" t="str">
        <f t="shared" si="183"/>
        <v>Lactobacillus acidophilus</v>
      </c>
      <c r="W1011" s="178" t="str">
        <f t="shared" si="184"/>
        <v>Lactobacillus acidophilus</v>
      </c>
      <c r="X1011" s="174">
        <f t="shared" si="185"/>
        <v>0</v>
      </c>
      <c r="Y1011" s="174">
        <f t="shared" si="186"/>
        <v>0</v>
      </c>
      <c r="Z1011" s="174">
        <f t="shared" si="187"/>
        <v>0</v>
      </c>
      <c r="AA1011" s="174">
        <f t="shared" si="188"/>
        <v>0</v>
      </c>
    </row>
    <row r="1012" spans="4:27" ht="15" customHeight="1" x14ac:dyDescent="0.25">
      <c r="D1012" s="176">
        <v>1</v>
      </c>
      <c r="E1012" s="169">
        <f t="shared" si="189"/>
        <v>1</v>
      </c>
      <c r="F1012" s="26" t="s">
        <v>1991</v>
      </c>
      <c r="G1012" s="26" t="s">
        <v>1767</v>
      </c>
      <c r="H1012" s="26" t="s">
        <v>114</v>
      </c>
      <c r="I1012" s="29">
        <v>45176</v>
      </c>
      <c r="J1012" s="26" t="s">
        <v>1992</v>
      </c>
      <c r="K1012" s="26" t="s">
        <v>1993</v>
      </c>
      <c r="L1012" s="26" t="s">
        <v>1992</v>
      </c>
      <c r="M1012" s="26" t="s">
        <v>1993</v>
      </c>
      <c r="N1012" s="27">
        <v>2.6</v>
      </c>
      <c r="O1012" s="26" t="s">
        <v>1992</v>
      </c>
      <c r="P1012" s="26" t="s">
        <v>1993</v>
      </c>
      <c r="Q1012" s="27">
        <v>2.52</v>
      </c>
      <c r="R1012" s="171" t="str">
        <f t="shared" si="179"/>
        <v>A</v>
      </c>
      <c r="S1012" s="174">
        <f t="shared" si="180"/>
        <v>1</v>
      </c>
      <c r="T1012" s="174">
        <f t="shared" si="181"/>
        <v>1</v>
      </c>
      <c r="U1012" s="174">
        <f t="shared" si="182"/>
        <v>0</v>
      </c>
      <c r="V1012" s="178" t="str">
        <f t="shared" si="183"/>
        <v>Lacticaseibacillus rhamnosus</v>
      </c>
      <c r="W1012" s="178" t="str">
        <f t="shared" si="184"/>
        <v>Lacticaseibacillus rhamnosus</v>
      </c>
      <c r="X1012" s="174">
        <f t="shared" si="185"/>
        <v>0</v>
      </c>
      <c r="Y1012" s="174">
        <f t="shared" si="186"/>
        <v>0</v>
      </c>
      <c r="Z1012" s="174">
        <f t="shared" si="187"/>
        <v>0</v>
      </c>
      <c r="AA1012" s="174">
        <f t="shared" si="188"/>
        <v>0</v>
      </c>
    </row>
    <row r="1013" spans="4:27" ht="15" customHeight="1" x14ac:dyDescent="0.25">
      <c r="D1013" s="176">
        <v>1</v>
      </c>
      <c r="E1013" s="169">
        <f t="shared" si="189"/>
        <v>1</v>
      </c>
      <c r="F1013" s="26" t="s">
        <v>1994</v>
      </c>
      <c r="G1013" s="26" t="s">
        <v>124</v>
      </c>
      <c r="H1013" s="26" t="s">
        <v>110</v>
      </c>
      <c r="I1013" s="29">
        <v>42426</v>
      </c>
      <c r="J1013" s="26" t="s">
        <v>963</v>
      </c>
      <c r="K1013" s="26" t="s">
        <v>1995</v>
      </c>
      <c r="L1013" s="26" t="s">
        <v>963</v>
      </c>
      <c r="M1013" s="26" t="s">
        <v>1995</v>
      </c>
      <c r="N1013" s="27">
        <v>2.42</v>
      </c>
      <c r="O1013" s="26" t="s">
        <v>963</v>
      </c>
      <c r="P1013" s="26" t="s">
        <v>1995</v>
      </c>
      <c r="Q1013" s="27">
        <v>2.35</v>
      </c>
      <c r="R1013" s="171" t="str">
        <f t="shared" si="179"/>
        <v>A</v>
      </c>
      <c r="S1013" s="174">
        <f t="shared" si="180"/>
        <v>1</v>
      </c>
      <c r="T1013" s="174">
        <f t="shared" si="181"/>
        <v>1</v>
      </c>
      <c r="U1013" s="174">
        <f t="shared" si="182"/>
        <v>0</v>
      </c>
      <c r="V1013" s="178" t="str">
        <f t="shared" si="183"/>
        <v>Lactobacillus johnsonii</v>
      </c>
      <c r="W1013" s="178" t="str">
        <f t="shared" si="184"/>
        <v>Lactobacillus johnsonii</v>
      </c>
      <c r="X1013" s="174">
        <f t="shared" si="185"/>
        <v>0</v>
      </c>
      <c r="Y1013" s="174">
        <f t="shared" si="186"/>
        <v>0</v>
      </c>
      <c r="Z1013" s="174">
        <f t="shared" si="187"/>
        <v>0</v>
      </c>
      <c r="AA1013" s="174">
        <f t="shared" si="188"/>
        <v>0</v>
      </c>
    </row>
    <row r="1014" spans="4:27" ht="15" customHeight="1" x14ac:dyDescent="0.25">
      <c r="D1014" s="176">
        <v>1</v>
      </c>
      <c r="E1014" s="169">
        <f t="shared" si="189"/>
        <v>1</v>
      </c>
      <c r="F1014" s="26" t="s">
        <v>1996</v>
      </c>
      <c r="G1014" s="26" t="s">
        <v>124</v>
      </c>
      <c r="H1014" s="26" t="s">
        <v>112</v>
      </c>
      <c r="I1014" s="29">
        <v>44033</v>
      </c>
      <c r="J1014" s="26" t="s">
        <v>963</v>
      </c>
      <c r="K1014" s="26" t="s">
        <v>1997</v>
      </c>
      <c r="L1014" s="26" t="s">
        <v>963</v>
      </c>
      <c r="M1014" s="26" t="s">
        <v>1997</v>
      </c>
      <c r="N1014" s="27">
        <v>2.64</v>
      </c>
      <c r="O1014" s="26" t="s">
        <v>1998</v>
      </c>
      <c r="P1014" s="26" t="s">
        <v>1999</v>
      </c>
      <c r="Q1014" s="27">
        <v>1.25</v>
      </c>
      <c r="R1014" s="171" t="str">
        <f t="shared" si="179"/>
        <v>A</v>
      </c>
      <c r="S1014" s="174">
        <f t="shared" si="180"/>
        <v>1</v>
      </c>
      <c r="T1014" s="174">
        <f t="shared" si="181"/>
        <v>1</v>
      </c>
      <c r="U1014" s="174">
        <f t="shared" si="182"/>
        <v>0</v>
      </c>
      <c r="V1014" s="178" t="str">
        <f t="shared" si="183"/>
        <v>Lactobacillus sp-CVUAS-32277,2</v>
      </c>
      <c r="W1014" s="178" t="str">
        <f t="shared" si="184"/>
        <v>Limosilactobacillus gorillae</v>
      </c>
      <c r="X1014" s="174">
        <f t="shared" si="185"/>
        <v>0</v>
      </c>
      <c r="Y1014" s="174">
        <f t="shared" si="186"/>
        <v>0</v>
      </c>
      <c r="Z1014" s="174">
        <f t="shared" si="187"/>
        <v>0</v>
      </c>
      <c r="AA1014" s="174">
        <f t="shared" si="188"/>
        <v>0</v>
      </c>
    </row>
    <row r="1015" spans="4:27" ht="15" customHeight="1" x14ac:dyDescent="0.25">
      <c r="D1015" s="176">
        <v>1</v>
      </c>
      <c r="E1015" s="169">
        <f t="shared" si="189"/>
        <v>0</v>
      </c>
      <c r="F1015" s="26" t="s">
        <v>2000</v>
      </c>
      <c r="G1015" s="26" t="s">
        <v>176</v>
      </c>
      <c r="H1015" s="26" t="s">
        <v>112</v>
      </c>
      <c r="I1015" s="29">
        <v>42109</v>
      </c>
      <c r="J1015" s="26" t="s">
        <v>2001</v>
      </c>
      <c r="K1015" s="26" t="s">
        <v>2002</v>
      </c>
      <c r="L1015" s="26" t="s">
        <v>2001</v>
      </c>
      <c r="M1015" s="26" t="s">
        <v>2003</v>
      </c>
      <c r="N1015" s="27">
        <v>2.41</v>
      </c>
      <c r="O1015" s="26" t="s">
        <v>2001</v>
      </c>
      <c r="P1015" s="26" t="s">
        <v>2002</v>
      </c>
      <c r="Q1015" s="27">
        <v>2.25</v>
      </c>
      <c r="R1015" s="171" t="str">
        <f t="shared" si="179"/>
        <v>B</v>
      </c>
      <c r="S1015" s="174">
        <f t="shared" si="180"/>
        <v>0</v>
      </c>
      <c r="T1015" s="174">
        <f t="shared" si="181"/>
        <v>0</v>
      </c>
      <c r="U1015" s="174">
        <f t="shared" si="182"/>
        <v>1</v>
      </c>
      <c r="V1015" s="178" t="str">
        <f t="shared" si="183"/>
        <v>Pediococcus clausenii</v>
      </c>
      <c r="W1015" s="178" t="str">
        <f t="shared" si="184"/>
        <v>Pediococcus claussenii</v>
      </c>
      <c r="X1015" s="174">
        <f t="shared" si="185"/>
        <v>0</v>
      </c>
      <c r="Y1015" s="174">
        <f t="shared" si="186"/>
        <v>0</v>
      </c>
      <c r="Z1015" s="174">
        <f t="shared" si="187"/>
        <v>0</v>
      </c>
      <c r="AA1015" s="174">
        <f t="shared" si="188"/>
        <v>0</v>
      </c>
    </row>
    <row r="1016" spans="4:27" ht="15" customHeight="1" x14ac:dyDescent="0.25">
      <c r="D1016" s="176">
        <v>1</v>
      </c>
      <c r="E1016" s="169">
        <f t="shared" si="189"/>
        <v>1</v>
      </c>
      <c r="F1016" s="26" t="s">
        <v>2004</v>
      </c>
      <c r="G1016" s="26" t="s">
        <v>118</v>
      </c>
      <c r="H1016" s="26" t="s">
        <v>110</v>
      </c>
      <c r="I1016" s="29">
        <v>41464</v>
      </c>
      <c r="J1016" s="26" t="s">
        <v>2005</v>
      </c>
      <c r="K1016" s="26" t="s">
        <v>2006</v>
      </c>
      <c r="L1016" s="26" t="s">
        <v>2005</v>
      </c>
      <c r="M1016" s="26" t="s">
        <v>2006</v>
      </c>
      <c r="N1016" s="27">
        <v>2.2799999999999998</v>
      </c>
      <c r="O1016" s="26" t="s">
        <v>2005</v>
      </c>
      <c r="P1016" s="26" t="s">
        <v>2006</v>
      </c>
      <c r="Q1016" s="27">
        <v>2.09</v>
      </c>
      <c r="R1016" s="171" t="str">
        <f t="shared" si="179"/>
        <v>A</v>
      </c>
      <c r="S1016" s="174">
        <f t="shared" si="180"/>
        <v>1</v>
      </c>
      <c r="T1016" s="174">
        <f t="shared" si="181"/>
        <v>1</v>
      </c>
      <c r="U1016" s="174">
        <f t="shared" si="182"/>
        <v>0</v>
      </c>
      <c r="V1016" s="178" t="str">
        <f t="shared" si="183"/>
        <v>Leuconostoc mesenteroides</v>
      </c>
      <c r="W1016" s="178" t="str">
        <f t="shared" si="184"/>
        <v>Leuconostoc mesenteroides</v>
      </c>
      <c r="X1016" s="174">
        <f t="shared" si="185"/>
        <v>0</v>
      </c>
      <c r="Y1016" s="174">
        <f t="shared" si="186"/>
        <v>0</v>
      </c>
      <c r="Z1016" s="174">
        <f t="shared" si="187"/>
        <v>0</v>
      </c>
      <c r="AA1016" s="174">
        <f t="shared" si="188"/>
        <v>0</v>
      </c>
    </row>
    <row r="1017" spans="4:27" ht="15" customHeight="1" x14ac:dyDescent="0.25">
      <c r="D1017" s="176">
        <v>0</v>
      </c>
      <c r="E1017" s="169">
        <f t="shared" si="189"/>
        <v>0</v>
      </c>
      <c r="F1017" s="26" t="s">
        <v>2007</v>
      </c>
      <c r="G1017" s="26" t="s">
        <v>176</v>
      </c>
      <c r="H1017" s="26" t="s">
        <v>114</v>
      </c>
      <c r="I1017" s="29">
        <v>45097</v>
      </c>
      <c r="J1017" s="26" t="s">
        <v>108</v>
      </c>
      <c r="K1017" s="26" t="s">
        <v>196</v>
      </c>
      <c r="L1017" s="26" t="s">
        <v>108</v>
      </c>
      <c r="M1017" s="26" t="s">
        <v>196</v>
      </c>
      <c r="N1017" s="27">
        <v>2.2400000000000002</v>
      </c>
      <c r="O1017" s="26" t="s">
        <v>108</v>
      </c>
      <c r="P1017" s="26" t="s">
        <v>196</v>
      </c>
      <c r="Q1017" s="27">
        <v>1.89</v>
      </c>
      <c r="R1017" s="171" t="str">
        <f t="shared" si="179"/>
        <v>A</v>
      </c>
      <c r="S1017" s="174">
        <f t="shared" si="180"/>
        <v>1</v>
      </c>
      <c r="T1017" s="174">
        <f t="shared" si="181"/>
        <v>1</v>
      </c>
      <c r="U1017" s="174">
        <f t="shared" si="182"/>
        <v>0</v>
      </c>
      <c r="V1017" s="178" t="str">
        <f t="shared" si="183"/>
        <v>Streptococcus acidominimus</v>
      </c>
      <c r="W1017" s="178" t="str">
        <f t="shared" si="184"/>
        <v>Streptococcus acidominimus</v>
      </c>
      <c r="X1017" s="174">
        <f t="shared" si="185"/>
        <v>0</v>
      </c>
      <c r="Y1017" s="174">
        <f t="shared" si="186"/>
        <v>0</v>
      </c>
      <c r="Z1017" s="174">
        <f t="shared" si="187"/>
        <v>0</v>
      </c>
      <c r="AA1017" s="174">
        <f t="shared" si="188"/>
        <v>0</v>
      </c>
    </row>
    <row r="1018" spans="4:27" ht="15" customHeight="1" x14ac:dyDescent="0.25">
      <c r="D1018" s="176">
        <v>0</v>
      </c>
      <c r="E1018" s="169">
        <f t="shared" si="189"/>
        <v>0</v>
      </c>
      <c r="F1018" s="26" t="s">
        <v>2008</v>
      </c>
      <c r="G1018" s="26" t="s">
        <v>176</v>
      </c>
      <c r="H1018" s="26" t="s">
        <v>114</v>
      </c>
      <c r="I1018" s="29">
        <v>45174</v>
      </c>
      <c r="J1018" s="26" t="s">
        <v>108</v>
      </c>
      <c r="K1018" s="26" t="s">
        <v>197</v>
      </c>
      <c r="L1018" s="26" t="s">
        <v>108</v>
      </c>
      <c r="M1018" s="26" t="s">
        <v>197</v>
      </c>
      <c r="N1018" s="27">
        <v>2.04</v>
      </c>
      <c r="O1018" s="26" t="s">
        <v>108</v>
      </c>
      <c r="P1018" s="26" t="s">
        <v>197</v>
      </c>
      <c r="Q1018" s="27">
        <v>2.04</v>
      </c>
      <c r="R1018" s="171" t="str">
        <f t="shared" si="179"/>
        <v>A</v>
      </c>
      <c r="S1018" s="174">
        <f t="shared" si="180"/>
        <v>1</v>
      </c>
      <c r="T1018" s="174">
        <f t="shared" si="181"/>
        <v>1</v>
      </c>
      <c r="U1018" s="174">
        <f t="shared" si="182"/>
        <v>0</v>
      </c>
      <c r="V1018" s="178" t="str">
        <f t="shared" si="183"/>
        <v>Streptococcus alactolyticus</v>
      </c>
      <c r="W1018" s="178" t="str">
        <f t="shared" si="184"/>
        <v>Streptococcus alactolyticus</v>
      </c>
      <c r="X1018" s="174">
        <f t="shared" si="185"/>
        <v>0</v>
      </c>
      <c r="Y1018" s="174">
        <f t="shared" si="186"/>
        <v>0</v>
      </c>
      <c r="Z1018" s="174">
        <f t="shared" si="187"/>
        <v>0</v>
      </c>
      <c r="AA1018" s="174">
        <f t="shared" si="188"/>
        <v>0</v>
      </c>
    </row>
    <row r="1019" spans="4:27" ht="15" customHeight="1" x14ac:dyDescent="0.25">
      <c r="D1019" s="176">
        <v>0</v>
      </c>
      <c r="E1019" s="169">
        <f t="shared" si="189"/>
        <v>0</v>
      </c>
      <c r="F1019" s="26" t="s">
        <v>2009</v>
      </c>
      <c r="G1019" s="26" t="s">
        <v>176</v>
      </c>
      <c r="H1019" s="26" t="s">
        <v>114</v>
      </c>
      <c r="I1019" s="29">
        <v>45167</v>
      </c>
      <c r="J1019" s="26" t="s">
        <v>108</v>
      </c>
      <c r="K1019" s="26" t="s">
        <v>198</v>
      </c>
      <c r="L1019" s="26" t="s">
        <v>108</v>
      </c>
      <c r="M1019" s="26" t="s">
        <v>198</v>
      </c>
      <c r="N1019" s="27">
        <v>2.4700000000000002</v>
      </c>
      <c r="O1019" s="26" t="s">
        <v>108</v>
      </c>
      <c r="P1019" s="26" t="s">
        <v>198</v>
      </c>
      <c r="Q1019" s="27">
        <v>2.21</v>
      </c>
      <c r="R1019" s="171" t="str">
        <f t="shared" si="179"/>
        <v>A</v>
      </c>
      <c r="S1019" s="174">
        <f t="shared" si="180"/>
        <v>1</v>
      </c>
      <c r="T1019" s="174">
        <f t="shared" si="181"/>
        <v>1</v>
      </c>
      <c r="U1019" s="174">
        <f t="shared" si="182"/>
        <v>0</v>
      </c>
      <c r="V1019" s="178" t="str">
        <f t="shared" si="183"/>
        <v>Streptococcus anginosus</v>
      </c>
      <c r="W1019" s="178" t="str">
        <f t="shared" si="184"/>
        <v>Streptococcus anginosus</v>
      </c>
      <c r="X1019" s="174">
        <f t="shared" si="185"/>
        <v>0</v>
      </c>
      <c r="Y1019" s="174">
        <f t="shared" si="186"/>
        <v>0</v>
      </c>
      <c r="Z1019" s="174">
        <f t="shared" si="187"/>
        <v>0</v>
      </c>
      <c r="AA1019" s="174">
        <f t="shared" si="188"/>
        <v>0</v>
      </c>
    </row>
    <row r="1020" spans="4:27" ht="15" customHeight="1" x14ac:dyDescent="0.25">
      <c r="D1020" s="176">
        <v>0</v>
      </c>
      <c r="E1020" s="169">
        <f t="shared" si="189"/>
        <v>0</v>
      </c>
      <c r="F1020" s="26" t="s">
        <v>2010</v>
      </c>
      <c r="G1020" s="26" t="s">
        <v>176</v>
      </c>
      <c r="H1020" s="26" t="s">
        <v>114</v>
      </c>
      <c r="I1020" s="29">
        <v>45176</v>
      </c>
      <c r="J1020" s="26" t="s">
        <v>108</v>
      </c>
      <c r="K1020" s="26" t="s">
        <v>198</v>
      </c>
      <c r="L1020" s="26" t="s">
        <v>108</v>
      </c>
      <c r="M1020" s="26" t="s">
        <v>198</v>
      </c>
      <c r="N1020" s="27">
        <v>2.13</v>
      </c>
      <c r="O1020" s="26" t="s">
        <v>108</v>
      </c>
      <c r="P1020" s="26" t="s">
        <v>198</v>
      </c>
      <c r="Q1020" s="27">
        <v>2.08</v>
      </c>
      <c r="R1020" s="171" t="str">
        <f t="shared" si="179"/>
        <v>A</v>
      </c>
      <c r="S1020" s="174">
        <f t="shared" si="180"/>
        <v>1</v>
      </c>
      <c r="T1020" s="174">
        <f t="shared" si="181"/>
        <v>1</v>
      </c>
      <c r="U1020" s="174">
        <f t="shared" si="182"/>
        <v>0</v>
      </c>
      <c r="V1020" s="178" t="str">
        <f t="shared" si="183"/>
        <v>Streptococcus anginosus</v>
      </c>
      <c r="W1020" s="178" t="str">
        <f t="shared" si="184"/>
        <v>Streptococcus anginosus</v>
      </c>
      <c r="X1020" s="174">
        <f t="shared" si="185"/>
        <v>0</v>
      </c>
      <c r="Y1020" s="174">
        <f t="shared" si="186"/>
        <v>0</v>
      </c>
      <c r="Z1020" s="174">
        <f t="shared" si="187"/>
        <v>0</v>
      </c>
      <c r="AA1020" s="174">
        <f t="shared" si="188"/>
        <v>0</v>
      </c>
    </row>
    <row r="1021" spans="4:27" ht="15" customHeight="1" x14ac:dyDescent="0.25">
      <c r="D1021" s="176">
        <v>0</v>
      </c>
      <c r="E1021" s="169">
        <f t="shared" si="189"/>
        <v>0</v>
      </c>
      <c r="F1021" s="26" t="s">
        <v>2011</v>
      </c>
      <c r="G1021" s="26" t="s">
        <v>176</v>
      </c>
      <c r="H1021" s="26" t="s">
        <v>114</v>
      </c>
      <c r="I1021" s="29">
        <v>45167</v>
      </c>
      <c r="J1021" s="26" t="s">
        <v>108</v>
      </c>
      <c r="K1021" s="26" t="s">
        <v>199</v>
      </c>
      <c r="L1021" s="26" t="s">
        <v>108</v>
      </c>
      <c r="M1021" s="26" t="s">
        <v>199</v>
      </c>
      <c r="N1021" s="27">
        <v>2.09</v>
      </c>
      <c r="O1021" s="26" t="s">
        <v>108</v>
      </c>
      <c r="P1021" s="26" t="s">
        <v>188</v>
      </c>
      <c r="Q1021" s="27">
        <v>1.88</v>
      </c>
      <c r="R1021" s="171" t="str">
        <f t="shared" si="179"/>
        <v>A</v>
      </c>
      <c r="S1021" s="174">
        <f t="shared" si="180"/>
        <v>1</v>
      </c>
      <c r="T1021" s="174">
        <f t="shared" si="181"/>
        <v>1</v>
      </c>
      <c r="U1021" s="174">
        <f t="shared" si="182"/>
        <v>0</v>
      </c>
      <c r="V1021" s="178" t="str">
        <f t="shared" si="183"/>
        <v>Streptococcus australis</v>
      </c>
      <c r="W1021" s="178" t="str">
        <f t="shared" si="184"/>
        <v>Streptococcus parasanguinis</v>
      </c>
      <c r="X1021" s="174">
        <f t="shared" si="185"/>
        <v>0</v>
      </c>
      <c r="Y1021" s="174">
        <f t="shared" si="186"/>
        <v>0</v>
      </c>
      <c r="Z1021" s="174">
        <f t="shared" si="187"/>
        <v>0</v>
      </c>
      <c r="AA1021" s="174">
        <f t="shared" si="188"/>
        <v>0</v>
      </c>
    </row>
    <row r="1022" spans="4:27" ht="15" customHeight="1" x14ac:dyDescent="0.25">
      <c r="D1022" s="176">
        <v>0</v>
      </c>
      <c r="E1022" s="169">
        <f t="shared" si="189"/>
        <v>0</v>
      </c>
      <c r="F1022" s="26" t="s">
        <v>2012</v>
      </c>
      <c r="G1022" s="26" t="s">
        <v>176</v>
      </c>
      <c r="H1022" s="26" t="s">
        <v>114</v>
      </c>
      <c r="I1022" s="29">
        <v>45176</v>
      </c>
      <c r="J1022" s="26" t="s">
        <v>108</v>
      </c>
      <c r="K1022" s="26" t="s">
        <v>200</v>
      </c>
      <c r="L1022" s="26" t="s">
        <v>108</v>
      </c>
      <c r="M1022" s="26" t="s">
        <v>196</v>
      </c>
      <c r="N1022" s="27">
        <v>1.76</v>
      </c>
      <c r="O1022" s="26" t="s">
        <v>108</v>
      </c>
      <c r="P1022" s="26" t="s">
        <v>143</v>
      </c>
      <c r="Q1022" s="27">
        <v>1.64</v>
      </c>
      <c r="R1022" s="171" t="str">
        <f t="shared" si="179"/>
        <v>B</v>
      </c>
      <c r="S1022" s="174">
        <f t="shared" si="180"/>
        <v>0</v>
      </c>
      <c r="T1022" s="174">
        <f t="shared" si="181"/>
        <v>0</v>
      </c>
      <c r="U1022" s="174">
        <f t="shared" si="182"/>
        <v>1</v>
      </c>
      <c r="V1022" s="178" t="str">
        <f t="shared" si="183"/>
        <v>Streptococcus acidominimus</v>
      </c>
      <c r="W1022" s="178" t="str">
        <f t="shared" si="184"/>
        <v>Streptococcus pneumoniae</v>
      </c>
      <c r="X1022" s="174">
        <f t="shared" si="185"/>
        <v>0</v>
      </c>
      <c r="Y1022" s="174">
        <f t="shared" si="186"/>
        <v>0</v>
      </c>
      <c r="Z1022" s="174">
        <f t="shared" si="187"/>
        <v>0</v>
      </c>
      <c r="AA1022" s="174">
        <f t="shared" si="188"/>
        <v>0</v>
      </c>
    </row>
    <row r="1023" spans="4:27" ht="15" customHeight="1" x14ac:dyDescent="0.25">
      <c r="D1023" s="176">
        <v>0</v>
      </c>
      <c r="E1023" s="169">
        <f t="shared" si="189"/>
        <v>0</v>
      </c>
      <c r="F1023" s="26" t="s">
        <v>2013</v>
      </c>
      <c r="G1023" s="26" t="s">
        <v>176</v>
      </c>
      <c r="H1023" s="26" t="s">
        <v>114</v>
      </c>
      <c r="I1023" s="29">
        <v>45097</v>
      </c>
      <c r="J1023" s="26" t="s">
        <v>108</v>
      </c>
      <c r="K1023" s="26" t="s">
        <v>201</v>
      </c>
      <c r="L1023" s="26" t="s">
        <v>108</v>
      </c>
      <c r="M1023" s="26" t="s">
        <v>202</v>
      </c>
      <c r="N1023" s="27">
        <v>1.89</v>
      </c>
      <c r="O1023" s="26" t="s">
        <v>108</v>
      </c>
      <c r="P1023" s="26" t="s">
        <v>158</v>
      </c>
      <c r="Q1023" s="27">
        <v>1.69</v>
      </c>
      <c r="R1023" s="171" t="str">
        <f t="shared" si="179"/>
        <v>B</v>
      </c>
      <c r="S1023" s="174">
        <f t="shared" si="180"/>
        <v>0</v>
      </c>
      <c r="T1023" s="174">
        <f t="shared" si="181"/>
        <v>0</v>
      </c>
      <c r="U1023" s="174">
        <f t="shared" si="182"/>
        <v>1</v>
      </c>
      <c r="V1023" s="178" t="str">
        <f t="shared" si="183"/>
        <v>Streptococcus penaeicida</v>
      </c>
      <c r="W1023" s="178" t="str">
        <f t="shared" si="184"/>
        <v>Streptococcus uberis</v>
      </c>
      <c r="X1023" s="174">
        <f t="shared" si="185"/>
        <v>0</v>
      </c>
      <c r="Y1023" s="174">
        <f t="shared" si="186"/>
        <v>0</v>
      </c>
      <c r="Z1023" s="174">
        <f t="shared" si="187"/>
        <v>0</v>
      </c>
      <c r="AA1023" s="174">
        <f t="shared" si="188"/>
        <v>0</v>
      </c>
    </row>
    <row r="1024" spans="4:27" ht="15" customHeight="1" x14ac:dyDescent="0.25">
      <c r="D1024" s="176">
        <v>0</v>
      </c>
      <c r="E1024" s="169">
        <f t="shared" si="189"/>
        <v>0</v>
      </c>
      <c r="F1024" s="26" t="s">
        <v>2014</v>
      </c>
      <c r="G1024" s="26" t="s">
        <v>176</v>
      </c>
      <c r="H1024" s="26" t="s">
        <v>114</v>
      </c>
      <c r="I1024" s="29">
        <v>45176</v>
      </c>
      <c r="J1024" s="26" t="s">
        <v>108</v>
      </c>
      <c r="K1024" s="26" t="s">
        <v>203</v>
      </c>
      <c r="L1024" s="26" t="s">
        <v>108</v>
      </c>
      <c r="M1024" s="26" t="s">
        <v>203</v>
      </c>
      <c r="N1024" s="27">
        <v>2.44</v>
      </c>
      <c r="O1024" s="26" t="s">
        <v>108</v>
      </c>
      <c r="P1024" s="26" t="s">
        <v>204</v>
      </c>
      <c r="Q1024" s="27">
        <v>1.53</v>
      </c>
      <c r="R1024" s="171" t="str">
        <f t="shared" si="179"/>
        <v>A</v>
      </c>
      <c r="S1024" s="174">
        <f t="shared" si="180"/>
        <v>1</v>
      </c>
      <c r="T1024" s="174">
        <f t="shared" si="181"/>
        <v>1</v>
      </c>
      <c r="U1024" s="174">
        <f t="shared" si="182"/>
        <v>0</v>
      </c>
      <c r="V1024" s="178" t="str">
        <f t="shared" si="183"/>
        <v>Streptococcus caballi</v>
      </c>
      <c r="W1024" s="178" t="str">
        <f t="shared" si="184"/>
        <v>Streptococcus mitis_oralis</v>
      </c>
      <c r="X1024" s="174">
        <f t="shared" si="185"/>
        <v>0</v>
      </c>
      <c r="Y1024" s="174">
        <f t="shared" si="186"/>
        <v>0</v>
      </c>
      <c r="Z1024" s="174">
        <f t="shared" si="187"/>
        <v>0</v>
      </c>
      <c r="AA1024" s="174">
        <f t="shared" si="188"/>
        <v>0</v>
      </c>
    </row>
    <row r="1025" spans="4:27" ht="15" customHeight="1" x14ac:dyDescent="0.25">
      <c r="D1025" s="176">
        <v>0</v>
      </c>
      <c r="E1025" s="169">
        <f t="shared" si="189"/>
        <v>0</v>
      </c>
      <c r="F1025" s="26" t="s">
        <v>2015</v>
      </c>
      <c r="G1025" s="26" t="s">
        <v>176</v>
      </c>
      <c r="H1025" s="26" t="s">
        <v>114</v>
      </c>
      <c r="I1025" s="29">
        <v>45097</v>
      </c>
      <c r="J1025" s="26" t="s">
        <v>108</v>
      </c>
      <c r="K1025" s="26" t="s">
        <v>205</v>
      </c>
      <c r="L1025" s="26" t="s">
        <v>108</v>
      </c>
      <c r="M1025" s="26" t="s">
        <v>206</v>
      </c>
      <c r="N1025" s="27">
        <v>1.58</v>
      </c>
      <c r="O1025" s="26" t="s">
        <v>108</v>
      </c>
      <c r="P1025" s="26" t="s">
        <v>207</v>
      </c>
      <c r="Q1025" s="27">
        <v>1.53</v>
      </c>
      <c r="R1025" s="171" t="str">
        <f t="shared" si="179"/>
        <v>B</v>
      </c>
      <c r="S1025" s="174">
        <f t="shared" si="180"/>
        <v>0</v>
      </c>
      <c r="T1025" s="174">
        <f t="shared" si="181"/>
        <v>0</v>
      </c>
      <c r="U1025" s="174">
        <f t="shared" si="182"/>
        <v>1</v>
      </c>
      <c r="V1025" s="178" t="str">
        <f t="shared" si="183"/>
        <v>Streptococcus porci</v>
      </c>
      <c r="W1025" s="178" t="str">
        <f t="shared" si="184"/>
        <v>Streptococcus ratti</v>
      </c>
      <c r="X1025" s="174">
        <f t="shared" si="185"/>
        <v>0</v>
      </c>
      <c r="Y1025" s="174">
        <f t="shared" si="186"/>
        <v>0</v>
      </c>
      <c r="Z1025" s="174">
        <f t="shared" si="187"/>
        <v>0</v>
      </c>
      <c r="AA1025" s="174">
        <f t="shared" si="188"/>
        <v>0</v>
      </c>
    </row>
    <row r="1026" spans="4:27" ht="15" customHeight="1" x14ac:dyDescent="0.25">
      <c r="D1026" s="176">
        <v>0</v>
      </c>
      <c r="E1026" s="169">
        <f t="shared" si="189"/>
        <v>0</v>
      </c>
      <c r="F1026" s="26" t="s">
        <v>2016</v>
      </c>
      <c r="G1026" s="26" t="s">
        <v>176</v>
      </c>
      <c r="H1026" s="26" t="s">
        <v>114</v>
      </c>
      <c r="I1026" s="29">
        <v>45176</v>
      </c>
      <c r="J1026" s="26" t="s">
        <v>108</v>
      </c>
      <c r="K1026" s="26" t="s">
        <v>208</v>
      </c>
      <c r="L1026" s="26" t="s">
        <v>108</v>
      </c>
      <c r="M1026" s="26" t="s">
        <v>143</v>
      </c>
      <c r="N1026" s="27">
        <v>1.53</v>
      </c>
      <c r="O1026" s="26" t="s">
        <v>108</v>
      </c>
      <c r="P1026" s="26" t="s">
        <v>143</v>
      </c>
      <c r="Q1026" s="27">
        <v>1.52</v>
      </c>
      <c r="R1026" s="171" t="str">
        <f t="shared" si="179"/>
        <v>B</v>
      </c>
      <c r="S1026" s="174">
        <f t="shared" si="180"/>
        <v>0</v>
      </c>
      <c r="T1026" s="174">
        <f t="shared" si="181"/>
        <v>0</v>
      </c>
      <c r="U1026" s="174">
        <f t="shared" si="182"/>
        <v>1</v>
      </c>
      <c r="V1026" s="178" t="str">
        <f t="shared" si="183"/>
        <v>Streptococcus pneumoniae</v>
      </c>
      <c r="W1026" s="178" t="str">
        <f t="shared" si="184"/>
        <v>Streptococcus pneumoniae</v>
      </c>
      <c r="X1026" s="174">
        <f t="shared" si="185"/>
        <v>0</v>
      </c>
      <c r="Y1026" s="174">
        <f t="shared" si="186"/>
        <v>0</v>
      </c>
      <c r="Z1026" s="174">
        <f t="shared" si="187"/>
        <v>0</v>
      </c>
      <c r="AA1026" s="174">
        <f t="shared" si="188"/>
        <v>0</v>
      </c>
    </row>
    <row r="1027" spans="4:27" ht="15" customHeight="1" x14ac:dyDescent="0.25">
      <c r="D1027" s="176">
        <v>0</v>
      </c>
      <c r="E1027" s="169">
        <f t="shared" si="189"/>
        <v>0</v>
      </c>
      <c r="F1027" s="26" t="s">
        <v>2017</v>
      </c>
      <c r="G1027" s="26" t="s">
        <v>176</v>
      </c>
      <c r="H1027" s="26" t="s">
        <v>114</v>
      </c>
      <c r="I1027" s="29">
        <v>45097</v>
      </c>
      <c r="J1027" s="26" t="s">
        <v>108</v>
      </c>
      <c r="K1027" s="26" t="s">
        <v>209</v>
      </c>
      <c r="L1027" s="26" t="s">
        <v>108</v>
      </c>
      <c r="M1027" s="26" t="s">
        <v>192</v>
      </c>
      <c r="N1027" s="27">
        <v>1.51</v>
      </c>
      <c r="O1027" s="26" t="s">
        <v>108</v>
      </c>
      <c r="P1027" s="26" t="s">
        <v>197</v>
      </c>
      <c r="Q1027" s="27">
        <v>1.5</v>
      </c>
      <c r="R1027" s="171" t="str">
        <f t="shared" ref="R1027:R1090" si="190">IF(OR(AND(N1027&gt;=$B$20,Q1027&lt;$B$21),AND(L1027=O1027,M1027=P1027,N1027&gt;=$B$20,Q1027&gt;=$B$20),AND(L1027=O1027,N1027&gt;=$B$20,Q1027&lt;2,Q1027&gt;=$B$21)),"A",IF(OR(AND(N1027&lt;$B$20,Q1027&lt;$B$21),AND(L1027=O1027,OR(M1027&lt;&gt;P1027,M1027=P1027),N1027&gt;=$B$21,Q1027&gt;=$B$21)),"B",
IF(AND(L1027&lt;&gt;O1027,N1027&gt;=$B$21,Q1027&gt;=$B$21),"C",0)))</f>
        <v>B</v>
      </c>
      <c r="S1027" s="174">
        <f t="shared" ref="S1027:S1090" si="191">1-U1027+Z1027</f>
        <v>0</v>
      </c>
      <c r="T1027" s="174">
        <f t="shared" ref="T1027:T1090" si="192">IF(AND(L1027=J1027,M1027=K1027,N1027&gt;=$B$20,R1027="A"),1,0)</f>
        <v>0</v>
      </c>
      <c r="U1027" s="174">
        <f t="shared" ref="U1027:U1090" si="193">IF(T1027=1,0,1)</f>
        <v>1</v>
      </c>
      <c r="V1027" s="178" t="str">
        <f t="shared" ref="V1027:V1090" si="194">L1027&amp;" "&amp;M1027</f>
        <v>Streptococcus pyogenes</v>
      </c>
      <c r="W1027" s="178" t="str">
        <f t="shared" ref="W1027:W1090" si="195">O1027&amp;" "&amp;P1027</f>
        <v>Streptococcus alactolyticus</v>
      </c>
      <c r="X1027" s="174">
        <f t="shared" ref="X1027:X1090" si="196">IF(AND(V1027=$B$1,N1027&gt;=$B$20),1,0)</f>
        <v>0</v>
      </c>
      <c r="Y1027" s="174">
        <f t="shared" ref="Y1027:Y1090" si="197">IF(AND(W1027=$B$1,Q1027&gt;=$B$20),1,0)</f>
        <v>0</v>
      </c>
      <c r="Z1027" s="174">
        <f t="shared" ref="Z1027:Z1090" si="198">IF(AND(V1027=$B$1,N1027&gt;=$B$20,R1027="A"),1,0)</f>
        <v>0</v>
      </c>
      <c r="AA1027" s="174">
        <f t="shared" ref="AA1027:AA1090" si="199">IF(1-(X1027+Y1027)&gt;0,0,1)</f>
        <v>0</v>
      </c>
    </row>
    <row r="1028" spans="4:27" ht="15" customHeight="1" x14ac:dyDescent="0.25">
      <c r="D1028" s="176">
        <v>0</v>
      </c>
      <c r="E1028" s="169">
        <f t="shared" si="189"/>
        <v>0</v>
      </c>
      <c r="F1028" s="26" t="s">
        <v>2018</v>
      </c>
      <c r="G1028" s="26" t="s">
        <v>176</v>
      </c>
      <c r="H1028" s="26" t="s">
        <v>114</v>
      </c>
      <c r="I1028" s="29">
        <v>45176</v>
      </c>
      <c r="J1028" s="26" t="s">
        <v>108</v>
      </c>
      <c r="K1028" s="26" t="s">
        <v>210</v>
      </c>
      <c r="L1028" s="26" t="s">
        <v>108</v>
      </c>
      <c r="M1028" s="26" t="s">
        <v>211</v>
      </c>
      <c r="N1028" s="27">
        <v>2.11</v>
      </c>
      <c r="O1028" s="26" t="s">
        <v>108</v>
      </c>
      <c r="P1028" s="26" t="s">
        <v>138</v>
      </c>
      <c r="Q1028" s="27">
        <v>2.1</v>
      </c>
      <c r="R1028" s="171" t="str">
        <f t="shared" si="190"/>
        <v>B</v>
      </c>
      <c r="S1028" s="174">
        <f t="shared" si="191"/>
        <v>0</v>
      </c>
      <c r="T1028" s="174">
        <f t="shared" si="192"/>
        <v>0</v>
      </c>
      <c r="U1028" s="174">
        <f t="shared" si="193"/>
        <v>1</v>
      </c>
      <c r="V1028" s="178" t="str">
        <f t="shared" si="194"/>
        <v>Streptococcus devriesei</v>
      </c>
      <c r="W1028" s="178" t="str">
        <f t="shared" si="195"/>
        <v>Streptococcus orisasini</v>
      </c>
      <c r="X1028" s="174">
        <f t="shared" si="196"/>
        <v>0</v>
      </c>
      <c r="Y1028" s="174">
        <f t="shared" si="197"/>
        <v>0</v>
      </c>
      <c r="Z1028" s="174">
        <f t="shared" si="198"/>
        <v>0</v>
      </c>
      <c r="AA1028" s="174">
        <f t="shared" si="199"/>
        <v>0</v>
      </c>
    </row>
    <row r="1029" spans="4:27" ht="15" customHeight="1" x14ac:dyDescent="0.25">
      <c r="D1029" s="176">
        <v>0</v>
      </c>
      <c r="E1029" s="169">
        <f t="shared" si="189"/>
        <v>0</v>
      </c>
      <c r="F1029" s="26" t="s">
        <v>2019</v>
      </c>
      <c r="G1029" s="26" t="s">
        <v>176</v>
      </c>
      <c r="H1029" s="26" t="s">
        <v>114</v>
      </c>
      <c r="I1029" s="29">
        <v>45176</v>
      </c>
      <c r="J1029" s="26" t="s">
        <v>108</v>
      </c>
      <c r="K1029" s="26" t="s">
        <v>212</v>
      </c>
      <c r="L1029" s="26" t="s">
        <v>108</v>
      </c>
      <c r="M1029" s="26" t="s">
        <v>120</v>
      </c>
      <c r="N1029" s="27">
        <v>1.59</v>
      </c>
      <c r="O1029" s="26" t="s">
        <v>108</v>
      </c>
      <c r="P1029" s="26" t="s">
        <v>213</v>
      </c>
      <c r="Q1029" s="27">
        <v>1.55</v>
      </c>
      <c r="R1029" s="171" t="str">
        <f t="shared" si="190"/>
        <v>B</v>
      </c>
      <c r="S1029" s="174">
        <f t="shared" si="191"/>
        <v>0</v>
      </c>
      <c r="T1029" s="174">
        <f t="shared" si="192"/>
        <v>0</v>
      </c>
      <c r="U1029" s="174">
        <f t="shared" si="193"/>
        <v>1</v>
      </c>
      <c r="V1029" s="178" t="str">
        <f t="shared" si="194"/>
        <v>Streptococcus canis</v>
      </c>
      <c r="W1029" s="178" t="str">
        <f t="shared" si="195"/>
        <v>Streptococcus ferus</v>
      </c>
      <c r="X1029" s="174">
        <f t="shared" si="196"/>
        <v>0</v>
      </c>
      <c r="Y1029" s="174">
        <f t="shared" si="197"/>
        <v>0</v>
      </c>
      <c r="Z1029" s="174">
        <f t="shared" si="198"/>
        <v>0</v>
      </c>
      <c r="AA1029" s="174">
        <f t="shared" si="199"/>
        <v>0</v>
      </c>
    </row>
    <row r="1030" spans="4:27" ht="15" customHeight="1" x14ac:dyDescent="0.25">
      <c r="D1030" s="176">
        <v>0</v>
      </c>
      <c r="E1030" s="169">
        <f t="shared" si="189"/>
        <v>0</v>
      </c>
      <c r="F1030" s="26" t="s">
        <v>2020</v>
      </c>
      <c r="G1030" s="26" t="s">
        <v>176</v>
      </c>
      <c r="H1030" s="26" t="s">
        <v>114</v>
      </c>
      <c r="I1030" s="29">
        <v>45176</v>
      </c>
      <c r="J1030" s="26" t="s">
        <v>108</v>
      </c>
      <c r="K1030" s="26" t="s">
        <v>214</v>
      </c>
      <c r="L1030" s="26" t="s">
        <v>108</v>
      </c>
      <c r="M1030" s="26" t="s">
        <v>214</v>
      </c>
      <c r="N1030" s="27">
        <v>2.31</v>
      </c>
      <c r="O1030" s="26" t="s">
        <v>108</v>
      </c>
      <c r="P1030" s="26" t="s">
        <v>214</v>
      </c>
      <c r="Q1030" s="27">
        <v>2.2400000000000002</v>
      </c>
      <c r="R1030" s="171" t="str">
        <f t="shared" si="190"/>
        <v>A</v>
      </c>
      <c r="S1030" s="174">
        <f t="shared" si="191"/>
        <v>1</v>
      </c>
      <c r="T1030" s="174">
        <f t="shared" si="192"/>
        <v>1</v>
      </c>
      <c r="U1030" s="174">
        <f t="shared" si="193"/>
        <v>0</v>
      </c>
      <c r="V1030" s="178" t="str">
        <f t="shared" si="194"/>
        <v>Streptococcus constellatus</v>
      </c>
      <c r="W1030" s="178" t="str">
        <f t="shared" si="195"/>
        <v>Streptococcus constellatus</v>
      </c>
      <c r="X1030" s="174">
        <f t="shared" si="196"/>
        <v>0</v>
      </c>
      <c r="Y1030" s="174">
        <f t="shared" si="197"/>
        <v>0</v>
      </c>
      <c r="Z1030" s="174">
        <f t="shared" si="198"/>
        <v>0</v>
      </c>
      <c r="AA1030" s="174">
        <f t="shared" si="199"/>
        <v>0</v>
      </c>
    </row>
    <row r="1031" spans="4:27" ht="15" customHeight="1" x14ac:dyDescent="0.25">
      <c r="D1031" s="176">
        <v>0</v>
      </c>
      <c r="E1031" s="169">
        <f t="shared" si="189"/>
        <v>0</v>
      </c>
      <c r="F1031" s="26" t="s">
        <v>2021</v>
      </c>
      <c r="G1031" s="26" t="s">
        <v>176</v>
      </c>
      <c r="H1031" s="26" t="s">
        <v>114</v>
      </c>
      <c r="I1031" s="29">
        <v>45175</v>
      </c>
      <c r="J1031" s="26" t="s">
        <v>108</v>
      </c>
      <c r="K1031" s="26" t="s">
        <v>214</v>
      </c>
      <c r="L1031" s="26" t="s">
        <v>108</v>
      </c>
      <c r="M1031" s="26" t="s">
        <v>214</v>
      </c>
      <c r="N1031" s="27">
        <v>2.52</v>
      </c>
      <c r="O1031" s="26" t="s">
        <v>108</v>
      </c>
      <c r="P1031" s="26" t="s">
        <v>214</v>
      </c>
      <c r="Q1031" s="27">
        <v>1.99</v>
      </c>
      <c r="R1031" s="171" t="str">
        <f t="shared" si="190"/>
        <v>A</v>
      </c>
      <c r="S1031" s="174">
        <f t="shared" si="191"/>
        <v>1</v>
      </c>
      <c r="T1031" s="174">
        <f t="shared" si="192"/>
        <v>1</v>
      </c>
      <c r="U1031" s="174">
        <f t="shared" si="193"/>
        <v>0</v>
      </c>
      <c r="V1031" s="178" t="str">
        <f t="shared" si="194"/>
        <v>Streptococcus constellatus</v>
      </c>
      <c r="W1031" s="178" t="str">
        <f t="shared" si="195"/>
        <v>Streptococcus constellatus</v>
      </c>
      <c r="X1031" s="174">
        <f t="shared" si="196"/>
        <v>0</v>
      </c>
      <c r="Y1031" s="174">
        <f t="shared" si="197"/>
        <v>0</v>
      </c>
      <c r="Z1031" s="174">
        <f t="shared" si="198"/>
        <v>0</v>
      </c>
      <c r="AA1031" s="174">
        <f t="shared" si="199"/>
        <v>0</v>
      </c>
    </row>
    <row r="1032" spans="4:27" ht="15" customHeight="1" x14ac:dyDescent="0.25">
      <c r="D1032" s="176">
        <v>0</v>
      </c>
      <c r="E1032" s="169">
        <f t="shared" si="189"/>
        <v>0</v>
      </c>
      <c r="F1032" s="26" t="s">
        <v>2022</v>
      </c>
      <c r="G1032" s="26" t="s">
        <v>176</v>
      </c>
      <c r="H1032" s="26" t="s">
        <v>114</v>
      </c>
      <c r="I1032" s="29">
        <v>45176</v>
      </c>
      <c r="J1032" s="26" t="s">
        <v>108</v>
      </c>
      <c r="K1032" s="26" t="s">
        <v>214</v>
      </c>
      <c r="L1032" s="26" t="s">
        <v>108</v>
      </c>
      <c r="M1032" s="26" t="s">
        <v>214</v>
      </c>
      <c r="N1032" s="27">
        <v>2.3199999999999998</v>
      </c>
      <c r="O1032" s="26" t="s">
        <v>108</v>
      </c>
      <c r="P1032" s="26" t="s">
        <v>214</v>
      </c>
      <c r="Q1032" s="27">
        <v>2.1</v>
      </c>
      <c r="R1032" s="171" t="str">
        <f t="shared" si="190"/>
        <v>A</v>
      </c>
      <c r="S1032" s="174">
        <f t="shared" si="191"/>
        <v>1</v>
      </c>
      <c r="T1032" s="174">
        <f t="shared" si="192"/>
        <v>1</v>
      </c>
      <c r="U1032" s="174">
        <f t="shared" si="193"/>
        <v>0</v>
      </c>
      <c r="V1032" s="178" t="str">
        <f t="shared" si="194"/>
        <v>Streptococcus constellatus</v>
      </c>
      <c r="W1032" s="178" t="str">
        <f t="shared" si="195"/>
        <v>Streptococcus constellatus</v>
      </c>
      <c r="X1032" s="174">
        <f t="shared" si="196"/>
        <v>0</v>
      </c>
      <c r="Y1032" s="174">
        <f t="shared" si="197"/>
        <v>0</v>
      </c>
      <c r="Z1032" s="174">
        <f t="shared" si="198"/>
        <v>0</v>
      </c>
      <c r="AA1032" s="174">
        <f t="shared" si="199"/>
        <v>0</v>
      </c>
    </row>
    <row r="1033" spans="4:27" ht="15" customHeight="1" x14ac:dyDescent="0.25">
      <c r="D1033" s="176">
        <v>0</v>
      </c>
      <c r="E1033" s="169">
        <f t="shared" si="189"/>
        <v>0</v>
      </c>
      <c r="F1033" s="26" t="s">
        <v>2023</v>
      </c>
      <c r="G1033" s="26" t="s">
        <v>176</v>
      </c>
      <c r="H1033" s="26" t="s">
        <v>114</v>
      </c>
      <c r="I1033" s="29">
        <v>45167</v>
      </c>
      <c r="J1033" s="26" t="s">
        <v>108</v>
      </c>
      <c r="K1033" s="26" t="s">
        <v>215</v>
      </c>
      <c r="L1033" s="26" t="s">
        <v>108</v>
      </c>
      <c r="M1033" s="26" t="s">
        <v>215</v>
      </c>
      <c r="N1033" s="27">
        <v>2.5099999999999998</v>
      </c>
      <c r="O1033" s="26" t="s">
        <v>108</v>
      </c>
      <c r="P1033" s="26" t="s">
        <v>215</v>
      </c>
      <c r="Q1033" s="27">
        <v>2.35</v>
      </c>
      <c r="R1033" s="171" t="str">
        <f t="shared" si="190"/>
        <v>A</v>
      </c>
      <c r="S1033" s="174">
        <f t="shared" si="191"/>
        <v>1</v>
      </c>
      <c r="T1033" s="174">
        <f t="shared" si="192"/>
        <v>1</v>
      </c>
      <c r="U1033" s="174">
        <f t="shared" si="193"/>
        <v>0</v>
      </c>
      <c r="V1033" s="178" t="str">
        <f t="shared" si="194"/>
        <v>Streptococcus criceti</v>
      </c>
      <c r="W1033" s="178" t="str">
        <f t="shared" si="195"/>
        <v>Streptococcus criceti</v>
      </c>
      <c r="X1033" s="174">
        <f t="shared" si="196"/>
        <v>0</v>
      </c>
      <c r="Y1033" s="174">
        <f t="shared" si="197"/>
        <v>0</v>
      </c>
      <c r="Z1033" s="174">
        <f t="shared" si="198"/>
        <v>0</v>
      </c>
      <c r="AA1033" s="174">
        <f t="shared" si="199"/>
        <v>0</v>
      </c>
    </row>
    <row r="1034" spans="4:27" ht="15" customHeight="1" x14ac:dyDescent="0.25">
      <c r="D1034" s="176">
        <v>0</v>
      </c>
      <c r="E1034" s="169">
        <f t="shared" si="189"/>
        <v>0</v>
      </c>
      <c r="F1034" s="26" t="s">
        <v>2024</v>
      </c>
      <c r="G1034" s="26" t="s">
        <v>176</v>
      </c>
      <c r="H1034" s="26" t="s">
        <v>114</v>
      </c>
      <c r="I1034" s="29">
        <v>45167</v>
      </c>
      <c r="J1034" s="26" t="s">
        <v>108</v>
      </c>
      <c r="K1034" s="26" t="s">
        <v>216</v>
      </c>
      <c r="L1034" s="26" t="s">
        <v>108</v>
      </c>
      <c r="M1034" s="26" t="s">
        <v>216</v>
      </c>
      <c r="N1034" s="27">
        <v>2.36</v>
      </c>
      <c r="O1034" s="26" t="s">
        <v>108</v>
      </c>
      <c r="P1034" s="26" t="s">
        <v>216</v>
      </c>
      <c r="Q1034" s="27">
        <v>2.35</v>
      </c>
      <c r="R1034" s="171" t="str">
        <f t="shared" si="190"/>
        <v>A</v>
      </c>
      <c r="S1034" s="174">
        <f t="shared" si="191"/>
        <v>1</v>
      </c>
      <c r="T1034" s="174">
        <f t="shared" si="192"/>
        <v>1</v>
      </c>
      <c r="U1034" s="174">
        <f t="shared" si="193"/>
        <v>0</v>
      </c>
      <c r="V1034" s="178" t="str">
        <f t="shared" si="194"/>
        <v>Streptococcus cristatus</v>
      </c>
      <c r="W1034" s="178" t="str">
        <f t="shared" si="195"/>
        <v>Streptococcus cristatus</v>
      </c>
      <c r="X1034" s="174">
        <f t="shared" si="196"/>
        <v>0</v>
      </c>
      <c r="Y1034" s="174">
        <f t="shared" si="197"/>
        <v>0</v>
      </c>
      <c r="Z1034" s="174">
        <f t="shared" si="198"/>
        <v>0</v>
      </c>
      <c r="AA1034" s="174">
        <f t="shared" si="199"/>
        <v>0</v>
      </c>
    </row>
    <row r="1035" spans="4:27" ht="15" customHeight="1" x14ac:dyDescent="0.25">
      <c r="D1035" s="176">
        <v>0</v>
      </c>
      <c r="E1035" s="169">
        <f t="shared" si="189"/>
        <v>0</v>
      </c>
      <c r="F1035" s="26" t="s">
        <v>2025</v>
      </c>
      <c r="G1035" s="26" t="s">
        <v>176</v>
      </c>
      <c r="H1035" s="26" t="s">
        <v>114</v>
      </c>
      <c r="I1035" s="29">
        <v>45097</v>
      </c>
      <c r="J1035" s="26" t="s">
        <v>108</v>
      </c>
      <c r="K1035" s="26" t="s">
        <v>217</v>
      </c>
      <c r="L1035" s="26" t="s">
        <v>108</v>
      </c>
      <c r="M1035" s="26" t="s">
        <v>218</v>
      </c>
      <c r="N1035" s="27">
        <v>1.7</v>
      </c>
      <c r="O1035" s="26" t="s">
        <v>108</v>
      </c>
      <c r="P1035" s="26" t="s">
        <v>196</v>
      </c>
      <c r="Q1035" s="27">
        <v>1.67</v>
      </c>
      <c r="R1035" s="171" t="str">
        <f t="shared" si="190"/>
        <v>B</v>
      </c>
      <c r="S1035" s="174">
        <f t="shared" si="191"/>
        <v>0</v>
      </c>
      <c r="T1035" s="174">
        <f t="shared" si="192"/>
        <v>0</v>
      </c>
      <c r="U1035" s="174">
        <f t="shared" si="193"/>
        <v>1</v>
      </c>
      <c r="V1035" s="178" t="str">
        <f t="shared" si="194"/>
        <v>Streptococcus suis</v>
      </c>
      <c r="W1035" s="178" t="str">
        <f t="shared" si="195"/>
        <v>Streptococcus acidominimus</v>
      </c>
      <c r="X1035" s="174">
        <f t="shared" si="196"/>
        <v>0</v>
      </c>
      <c r="Y1035" s="174">
        <f t="shared" si="197"/>
        <v>0</v>
      </c>
      <c r="Z1035" s="174">
        <f t="shared" si="198"/>
        <v>0</v>
      </c>
      <c r="AA1035" s="174">
        <f t="shared" si="199"/>
        <v>0</v>
      </c>
    </row>
    <row r="1036" spans="4:27" ht="15" customHeight="1" x14ac:dyDescent="0.25">
      <c r="D1036" s="176">
        <v>0</v>
      </c>
      <c r="E1036" s="169">
        <f t="shared" si="189"/>
        <v>0</v>
      </c>
      <c r="F1036" s="26" t="s">
        <v>2026</v>
      </c>
      <c r="G1036" s="26" t="s">
        <v>176</v>
      </c>
      <c r="H1036" s="26" t="s">
        <v>114</v>
      </c>
      <c r="I1036" s="29">
        <v>45097</v>
      </c>
      <c r="J1036" s="26" t="s">
        <v>108</v>
      </c>
      <c r="K1036" s="26" t="s">
        <v>219</v>
      </c>
      <c r="L1036" s="26" t="s">
        <v>220</v>
      </c>
      <c r="M1036" s="26" t="s">
        <v>221</v>
      </c>
      <c r="N1036" s="27">
        <v>1.54</v>
      </c>
      <c r="O1036" s="26" t="s">
        <v>220</v>
      </c>
      <c r="P1036" s="26" t="s">
        <v>222</v>
      </c>
      <c r="Q1036" s="27">
        <v>1.51</v>
      </c>
      <c r="R1036" s="171" t="str">
        <f t="shared" si="190"/>
        <v>B</v>
      </c>
      <c r="S1036" s="174">
        <f t="shared" si="191"/>
        <v>0</v>
      </c>
      <c r="T1036" s="174">
        <f t="shared" si="192"/>
        <v>0</v>
      </c>
      <c r="U1036" s="174">
        <f t="shared" si="193"/>
        <v>1</v>
      </c>
      <c r="V1036" s="178" t="str">
        <f t="shared" si="194"/>
        <v>Pseudomonas mucidolens</v>
      </c>
      <c r="W1036" s="178" t="str">
        <f t="shared" si="195"/>
        <v>Pseudomonas migulae</v>
      </c>
      <c r="X1036" s="174">
        <f t="shared" si="196"/>
        <v>0</v>
      </c>
      <c r="Y1036" s="174">
        <f t="shared" si="197"/>
        <v>0</v>
      </c>
      <c r="Z1036" s="174">
        <f t="shared" si="198"/>
        <v>0</v>
      </c>
      <c r="AA1036" s="174">
        <f t="shared" si="199"/>
        <v>0</v>
      </c>
    </row>
    <row r="1037" spans="4:27" ht="15" customHeight="1" x14ac:dyDescent="0.25">
      <c r="D1037" s="176">
        <v>0</v>
      </c>
      <c r="E1037" s="169">
        <f t="shared" si="189"/>
        <v>0</v>
      </c>
      <c r="F1037" s="26" t="s">
        <v>2027</v>
      </c>
      <c r="G1037" s="26" t="s">
        <v>176</v>
      </c>
      <c r="H1037" s="26" t="s">
        <v>114</v>
      </c>
      <c r="I1037" s="29">
        <v>45176</v>
      </c>
      <c r="J1037" s="26" t="s">
        <v>108</v>
      </c>
      <c r="K1037" s="26" t="s">
        <v>223</v>
      </c>
      <c r="L1037" s="26" t="s">
        <v>108</v>
      </c>
      <c r="M1037" s="26" t="s">
        <v>143</v>
      </c>
      <c r="N1037" s="27">
        <v>1.53</v>
      </c>
      <c r="O1037" s="26" t="s">
        <v>108</v>
      </c>
      <c r="P1037" s="26" t="s">
        <v>143</v>
      </c>
      <c r="Q1037" s="27">
        <v>1.49</v>
      </c>
      <c r="R1037" s="171" t="str">
        <f t="shared" si="190"/>
        <v>B</v>
      </c>
      <c r="S1037" s="174">
        <f t="shared" si="191"/>
        <v>0</v>
      </c>
      <c r="T1037" s="174">
        <f t="shared" si="192"/>
        <v>0</v>
      </c>
      <c r="U1037" s="174">
        <f t="shared" si="193"/>
        <v>1</v>
      </c>
      <c r="V1037" s="178" t="str">
        <f t="shared" si="194"/>
        <v>Streptococcus pneumoniae</v>
      </c>
      <c r="W1037" s="178" t="str">
        <f t="shared" si="195"/>
        <v>Streptococcus pneumoniae</v>
      </c>
      <c r="X1037" s="174">
        <f t="shared" si="196"/>
        <v>0</v>
      </c>
      <c r="Y1037" s="174">
        <f t="shared" si="197"/>
        <v>0</v>
      </c>
      <c r="Z1037" s="174">
        <f t="shared" si="198"/>
        <v>0</v>
      </c>
      <c r="AA1037" s="174">
        <f t="shared" si="199"/>
        <v>0</v>
      </c>
    </row>
    <row r="1038" spans="4:27" ht="15" customHeight="1" x14ac:dyDescent="0.25">
      <c r="D1038" s="176">
        <v>0</v>
      </c>
      <c r="E1038" s="169">
        <f t="shared" si="189"/>
        <v>0</v>
      </c>
      <c r="F1038" s="26" t="s">
        <v>2028</v>
      </c>
      <c r="G1038" s="26" t="s">
        <v>176</v>
      </c>
      <c r="H1038" s="26" t="s">
        <v>114</v>
      </c>
      <c r="I1038" s="29">
        <v>45176</v>
      </c>
      <c r="J1038" s="26" t="s">
        <v>108</v>
      </c>
      <c r="K1038" s="26" t="s">
        <v>224</v>
      </c>
      <c r="L1038" s="26" t="s">
        <v>108</v>
      </c>
      <c r="M1038" s="26" t="s">
        <v>917</v>
      </c>
      <c r="N1038" s="27">
        <v>1.7</v>
      </c>
      <c r="O1038" s="26" t="s">
        <v>108</v>
      </c>
      <c r="P1038" s="26" t="s">
        <v>120</v>
      </c>
      <c r="Q1038" s="27">
        <v>1.61</v>
      </c>
      <c r="R1038" s="171" t="str">
        <f t="shared" si="190"/>
        <v>B</v>
      </c>
      <c r="S1038" s="174">
        <f t="shared" si="191"/>
        <v>0</v>
      </c>
      <c r="T1038" s="174">
        <f t="shared" si="192"/>
        <v>0</v>
      </c>
      <c r="U1038" s="174">
        <f t="shared" si="193"/>
        <v>1</v>
      </c>
      <c r="V1038" s="178" t="str">
        <f t="shared" si="194"/>
        <v>Streptococcus equi</v>
      </c>
      <c r="W1038" s="178" t="str">
        <f t="shared" si="195"/>
        <v>Streptococcus canis</v>
      </c>
      <c r="X1038" s="174">
        <f t="shared" si="196"/>
        <v>0</v>
      </c>
      <c r="Y1038" s="174">
        <f t="shared" si="197"/>
        <v>0</v>
      </c>
      <c r="Z1038" s="174">
        <f t="shared" si="198"/>
        <v>0</v>
      </c>
      <c r="AA1038" s="174">
        <f t="shared" si="199"/>
        <v>0</v>
      </c>
    </row>
    <row r="1039" spans="4:27" ht="15" customHeight="1" x14ac:dyDescent="0.25">
      <c r="D1039" s="176">
        <v>0</v>
      </c>
      <c r="E1039" s="169">
        <f t="shared" si="189"/>
        <v>0</v>
      </c>
      <c r="F1039" s="26" t="s">
        <v>2029</v>
      </c>
      <c r="G1039" s="26" t="s">
        <v>176</v>
      </c>
      <c r="H1039" s="26" t="s">
        <v>114</v>
      </c>
      <c r="I1039" s="29">
        <v>45176</v>
      </c>
      <c r="J1039" s="26" t="s">
        <v>108</v>
      </c>
      <c r="K1039" s="26" t="s">
        <v>225</v>
      </c>
      <c r="L1039" s="26" t="s">
        <v>108</v>
      </c>
      <c r="M1039" s="26" t="s">
        <v>115</v>
      </c>
      <c r="N1039" s="27">
        <v>1.6</v>
      </c>
      <c r="O1039" s="26" t="s">
        <v>108</v>
      </c>
      <c r="P1039" s="26" t="s">
        <v>151</v>
      </c>
      <c r="Q1039" s="27">
        <v>1.59</v>
      </c>
      <c r="R1039" s="171" t="str">
        <f t="shared" si="190"/>
        <v>B</v>
      </c>
      <c r="S1039" s="174">
        <f t="shared" si="191"/>
        <v>0</v>
      </c>
      <c r="T1039" s="174">
        <f t="shared" si="192"/>
        <v>0</v>
      </c>
      <c r="U1039" s="174">
        <f t="shared" si="193"/>
        <v>1</v>
      </c>
      <c r="V1039" s="178" t="str">
        <f t="shared" si="194"/>
        <v>Streptococcus equi_ssp_zooepidemicus</v>
      </c>
      <c r="W1039" s="178" t="str">
        <f t="shared" si="195"/>
        <v>Streptococcus salivarius</v>
      </c>
      <c r="X1039" s="174">
        <f t="shared" si="196"/>
        <v>0</v>
      </c>
      <c r="Y1039" s="174">
        <f t="shared" si="197"/>
        <v>0</v>
      </c>
      <c r="Z1039" s="174">
        <f t="shared" si="198"/>
        <v>0</v>
      </c>
      <c r="AA1039" s="174">
        <f t="shared" si="199"/>
        <v>0</v>
      </c>
    </row>
    <row r="1040" spans="4:27" ht="15" customHeight="1" x14ac:dyDescent="0.25">
      <c r="D1040" s="176">
        <v>0</v>
      </c>
      <c r="E1040" s="169">
        <f t="shared" si="189"/>
        <v>0</v>
      </c>
      <c r="F1040" s="26" t="s">
        <v>2030</v>
      </c>
      <c r="G1040" s="26" t="s">
        <v>176</v>
      </c>
      <c r="H1040" s="26" t="s">
        <v>114</v>
      </c>
      <c r="I1040" s="29">
        <v>45097</v>
      </c>
      <c r="J1040" s="26" t="s">
        <v>108</v>
      </c>
      <c r="K1040" s="26" t="s">
        <v>226</v>
      </c>
      <c r="L1040" s="26" t="s">
        <v>108</v>
      </c>
      <c r="M1040" s="26" t="s">
        <v>226</v>
      </c>
      <c r="N1040" s="27">
        <v>2.15</v>
      </c>
      <c r="O1040" s="26" t="s">
        <v>108</v>
      </c>
      <c r="P1040" s="26" t="s">
        <v>227</v>
      </c>
      <c r="Q1040" s="27">
        <v>2.14</v>
      </c>
      <c r="R1040" s="171" t="str">
        <f t="shared" si="190"/>
        <v>B</v>
      </c>
      <c r="S1040" s="174">
        <f t="shared" si="191"/>
        <v>0</v>
      </c>
      <c r="T1040" s="174">
        <f t="shared" si="192"/>
        <v>0</v>
      </c>
      <c r="U1040" s="174">
        <f t="shared" si="193"/>
        <v>1</v>
      </c>
      <c r="V1040" s="178" t="str">
        <f t="shared" si="194"/>
        <v>Streptococcus dentirousetti</v>
      </c>
      <c r="W1040" s="178" t="str">
        <f t="shared" si="195"/>
        <v>Streptococcus downei</v>
      </c>
      <c r="X1040" s="174">
        <f t="shared" si="196"/>
        <v>0</v>
      </c>
      <c r="Y1040" s="174">
        <f t="shared" si="197"/>
        <v>0</v>
      </c>
      <c r="Z1040" s="174">
        <f t="shared" si="198"/>
        <v>0</v>
      </c>
      <c r="AA1040" s="174">
        <f t="shared" si="199"/>
        <v>0</v>
      </c>
    </row>
    <row r="1041" spans="4:27" ht="15" customHeight="1" x14ac:dyDescent="0.25">
      <c r="D1041" s="176">
        <v>0</v>
      </c>
      <c r="E1041" s="169">
        <f t="shared" si="189"/>
        <v>0</v>
      </c>
      <c r="F1041" s="26" t="s">
        <v>2031</v>
      </c>
      <c r="G1041" s="26" t="s">
        <v>176</v>
      </c>
      <c r="H1041" s="26" t="s">
        <v>114</v>
      </c>
      <c r="I1041" s="29">
        <v>45167</v>
      </c>
      <c r="J1041" s="26" t="s">
        <v>108</v>
      </c>
      <c r="K1041" s="26" t="s">
        <v>228</v>
      </c>
      <c r="L1041" s="26" t="s">
        <v>108</v>
      </c>
      <c r="M1041" s="26" t="s">
        <v>227</v>
      </c>
      <c r="N1041" s="27">
        <v>1.76</v>
      </c>
      <c r="O1041" s="26" t="s">
        <v>108</v>
      </c>
      <c r="P1041" s="26" t="s">
        <v>215</v>
      </c>
      <c r="Q1041" s="27">
        <v>1.63</v>
      </c>
      <c r="R1041" s="171" t="str">
        <f t="shared" si="190"/>
        <v>B</v>
      </c>
      <c r="S1041" s="174">
        <f t="shared" si="191"/>
        <v>0</v>
      </c>
      <c r="T1041" s="174">
        <f t="shared" si="192"/>
        <v>0</v>
      </c>
      <c r="U1041" s="174">
        <f t="shared" si="193"/>
        <v>1</v>
      </c>
      <c r="V1041" s="178" t="str">
        <f t="shared" si="194"/>
        <v>Streptococcus downei</v>
      </c>
      <c r="W1041" s="178" t="str">
        <f t="shared" si="195"/>
        <v>Streptococcus criceti</v>
      </c>
      <c r="X1041" s="174">
        <f t="shared" si="196"/>
        <v>0</v>
      </c>
      <c r="Y1041" s="174">
        <f t="shared" si="197"/>
        <v>0</v>
      </c>
      <c r="Z1041" s="174">
        <f t="shared" si="198"/>
        <v>0</v>
      </c>
      <c r="AA1041" s="174">
        <f t="shared" si="199"/>
        <v>0</v>
      </c>
    </row>
    <row r="1042" spans="4:27" ht="15" customHeight="1" x14ac:dyDescent="0.25">
      <c r="D1042" s="176">
        <v>0</v>
      </c>
      <c r="E1042" s="169">
        <f t="shared" si="189"/>
        <v>0</v>
      </c>
      <c r="F1042" s="26" t="s">
        <v>2032</v>
      </c>
      <c r="G1042" s="26" t="s">
        <v>176</v>
      </c>
      <c r="H1042" s="26" t="s">
        <v>114</v>
      </c>
      <c r="I1042" s="29">
        <v>45175</v>
      </c>
      <c r="J1042" s="26" t="s">
        <v>108</v>
      </c>
      <c r="K1042" s="26" t="s">
        <v>211</v>
      </c>
      <c r="L1042" s="26" t="s">
        <v>108</v>
      </c>
      <c r="M1042" s="26" t="s">
        <v>211</v>
      </c>
      <c r="N1042" s="27">
        <v>2.59</v>
      </c>
      <c r="O1042" s="26" t="s">
        <v>108</v>
      </c>
      <c r="P1042" s="26" t="s">
        <v>211</v>
      </c>
      <c r="Q1042" s="27">
        <v>2.41</v>
      </c>
      <c r="R1042" s="171" t="str">
        <f t="shared" si="190"/>
        <v>A</v>
      </c>
      <c r="S1042" s="174">
        <f t="shared" si="191"/>
        <v>1</v>
      </c>
      <c r="T1042" s="174">
        <f t="shared" si="192"/>
        <v>1</v>
      </c>
      <c r="U1042" s="174">
        <f t="shared" si="193"/>
        <v>0</v>
      </c>
      <c r="V1042" s="178" t="str">
        <f t="shared" si="194"/>
        <v>Streptococcus devriesei</v>
      </c>
      <c r="W1042" s="178" t="str">
        <f t="shared" si="195"/>
        <v>Streptococcus devriesei</v>
      </c>
      <c r="X1042" s="174">
        <f t="shared" si="196"/>
        <v>0</v>
      </c>
      <c r="Y1042" s="174">
        <f t="shared" si="197"/>
        <v>0</v>
      </c>
      <c r="Z1042" s="174">
        <f t="shared" si="198"/>
        <v>0</v>
      </c>
      <c r="AA1042" s="174">
        <f t="shared" si="199"/>
        <v>0</v>
      </c>
    </row>
    <row r="1043" spans="4:27" ht="15" customHeight="1" x14ac:dyDescent="0.25">
      <c r="D1043" s="176">
        <v>0</v>
      </c>
      <c r="E1043" s="169">
        <f t="shared" si="189"/>
        <v>0</v>
      </c>
      <c r="F1043" s="26" t="s">
        <v>2033</v>
      </c>
      <c r="G1043" s="26" t="s">
        <v>176</v>
      </c>
      <c r="H1043" s="26" t="s">
        <v>114</v>
      </c>
      <c r="I1043" s="29">
        <v>45175</v>
      </c>
      <c r="J1043" s="26" t="s">
        <v>108</v>
      </c>
      <c r="K1043" s="26" t="s">
        <v>229</v>
      </c>
      <c r="L1043" s="26" t="s">
        <v>108</v>
      </c>
      <c r="M1043" s="26" t="s">
        <v>229</v>
      </c>
      <c r="N1043" s="27">
        <v>2.2799999999999998</v>
      </c>
      <c r="O1043" s="26" t="s">
        <v>108</v>
      </c>
      <c r="P1043" s="26" t="s">
        <v>192</v>
      </c>
      <c r="Q1043" s="27">
        <v>1.59</v>
      </c>
      <c r="R1043" s="171" t="str">
        <f t="shared" si="190"/>
        <v>A</v>
      </c>
      <c r="S1043" s="174">
        <f t="shared" si="191"/>
        <v>1</v>
      </c>
      <c r="T1043" s="174">
        <f t="shared" si="192"/>
        <v>1</v>
      </c>
      <c r="U1043" s="174">
        <f t="shared" si="193"/>
        <v>0</v>
      </c>
      <c r="V1043" s="178" t="str">
        <f t="shared" si="194"/>
        <v>Streptococcus didelphis</v>
      </c>
      <c r="W1043" s="178" t="str">
        <f t="shared" si="195"/>
        <v>Streptococcus pyogenes</v>
      </c>
      <c r="X1043" s="174">
        <f t="shared" si="196"/>
        <v>0</v>
      </c>
      <c r="Y1043" s="174">
        <f t="shared" si="197"/>
        <v>0</v>
      </c>
      <c r="Z1043" s="174">
        <f t="shared" si="198"/>
        <v>0</v>
      </c>
      <c r="AA1043" s="174">
        <f t="shared" si="199"/>
        <v>0</v>
      </c>
    </row>
    <row r="1044" spans="4:27" ht="15" customHeight="1" x14ac:dyDescent="0.25">
      <c r="D1044" s="176">
        <v>0</v>
      </c>
      <c r="E1044" s="169">
        <f t="shared" si="189"/>
        <v>0</v>
      </c>
      <c r="F1044" s="26" t="s">
        <v>2034</v>
      </c>
      <c r="G1044" s="26" t="s">
        <v>176</v>
      </c>
      <c r="H1044" s="26" t="s">
        <v>114</v>
      </c>
      <c r="I1044" s="29">
        <v>45167</v>
      </c>
      <c r="J1044" s="26" t="s">
        <v>108</v>
      </c>
      <c r="K1044" s="26" t="s">
        <v>227</v>
      </c>
      <c r="L1044" s="26" t="s">
        <v>108</v>
      </c>
      <c r="M1044" s="26" t="s">
        <v>227</v>
      </c>
      <c r="N1044" s="27">
        <v>2.4</v>
      </c>
      <c r="O1044" s="26" t="s">
        <v>108</v>
      </c>
      <c r="P1044" s="26" t="s">
        <v>226</v>
      </c>
      <c r="Q1044" s="27">
        <v>1.9</v>
      </c>
      <c r="R1044" s="171" t="str">
        <f t="shared" si="190"/>
        <v>A</v>
      </c>
      <c r="S1044" s="174">
        <f t="shared" si="191"/>
        <v>1</v>
      </c>
      <c r="T1044" s="174">
        <f t="shared" si="192"/>
        <v>1</v>
      </c>
      <c r="U1044" s="174">
        <f t="shared" si="193"/>
        <v>0</v>
      </c>
      <c r="V1044" s="178" t="str">
        <f t="shared" si="194"/>
        <v>Streptococcus downei</v>
      </c>
      <c r="W1044" s="178" t="str">
        <f t="shared" si="195"/>
        <v>Streptococcus dentirousetti</v>
      </c>
      <c r="X1044" s="174">
        <f t="shared" si="196"/>
        <v>0</v>
      </c>
      <c r="Y1044" s="174">
        <f t="shared" si="197"/>
        <v>0</v>
      </c>
      <c r="Z1044" s="174">
        <f t="shared" si="198"/>
        <v>0</v>
      </c>
      <c r="AA1044" s="174">
        <f t="shared" si="199"/>
        <v>0</v>
      </c>
    </row>
    <row r="1045" spans="4:27" ht="15" customHeight="1" x14ac:dyDescent="0.25">
      <c r="D1045" s="176">
        <v>0</v>
      </c>
      <c r="E1045" s="169">
        <f t="shared" si="189"/>
        <v>0</v>
      </c>
      <c r="F1045" s="26" t="s">
        <v>2035</v>
      </c>
      <c r="G1045" s="26" t="s">
        <v>176</v>
      </c>
      <c r="H1045" s="26" t="s">
        <v>114</v>
      </c>
      <c r="I1045" s="29">
        <v>45097</v>
      </c>
      <c r="J1045" s="26" t="s">
        <v>108</v>
      </c>
      <c r="K1045" s="26" t="s">
        <v>230</v>
      </c>
      <c r="L1045" s="26" t="s">
        <v>108</v>
      </c>
      <c r="M1045" s="26" t="s">
        <v>204</v>
      </c>
      <c r="N1045" s="27">
        <v>2.46</v>
      </c>
      <c r="O1045" s="26" t="s">
        <v>108</v>
      </c>
      <c r="P1045" s="26" t="s">
        <v>204</v>
      </c>
      <c r="Q1045" s="27">
        <v>2.38</v>
      </c>
      <c r="R1045" s="171" t="str">
        <f t="shared" si="190"/>
        <v>A</v>
      </c>
      <c r="S1045" s="174">
        <f t="shared" si="191"/>
        <v>0</v>
      </c>
      <c r="T1045" s="174">
        <f t="shared" si="192"/>
        <v>0</v>
      </c>
      <c r="U1045" s="174">
        <f t="shared" si="193"/>
        <v>1</v>
      </c>
      <c r="V1045" s="178" t="str">
        <f t="shared" si="194"/>
        <v>Streptococcus mitis_oralis</v>
      </c>
      <c r="W1045" s="178" t="str">
        <f t="shared" si="195"/>
        <v>Streptococcus mitis_oralis</v>
      </c>
      <c r="X1045" s="174">
        <f t="shared" si="196"/>
        <v>0</v>
      </c>
      <c r="Y1045" s="174">
        <f t="shared" si="197"/>
        <v>0</v>
      </c>
      <c r="Z1045" s="174">
        <f t="shared" si="198"/>
        <v>0</v>
      </c>
      <c r="AA1045" s="174">
        <f t="shared" si="199"/>
        <v>0</v>
      </c>
    </row>
    <row r="1046" spans="4:27" ht="15" customHeight="1" x14ac:dyDescent="0.25">
      <c r="D1046" s="176">
        <v>0</v>
      </c>
      <c r="E1046" s="169">
        <f t="shared" si="189"/>
        <v>0</v>
      </c>
      <c r="F1046" s="26" t="s">
        <v>2036</v>
      </c>
      <c r="G1046" s="26" t="s">
        <v>176</v>
      </c>
      <c r="H1046" s="26" t="s">
        <v>114</v>
      </c>
      <c r="I1046" s="29">
        <v>45175</v>
      </c>
      <c r="J1046" s="26" t="s">
        <v>108</v>
      </c>
      <c r="K1046" s="26" t="s">
        <v>231</v>
      </c>
      <c r="L1046" s="26" t="s">
        <v>108</v>
      </c>
      <c r="M1046" s="26" t="s">
        <v>231</v>
      </c>
      <c r="N1046" s="27">
        <v>2.36</v>
      </c>
      <c r="O1046" s="26" t="s">
        <v>108</v>
      </c>
      <c r="P1046" s="26" t="s">
        <v>192</v>
      </c>
      <c r="Q1046" s="27">
        <v>1.42</v>
      </c>
      <c r="R1046" s="171" t="str">
        <f t="shared" si="190"/>
        <v>A</v>
      </c>
      <c r="S1046" s="174">
        <f t="shared" si="191"/>
        <v>1</v>
      </c>
      <c r="T1046" s="174">
        <f t="shared" si="192"/>
        <v>1</v>
      </c>
      <c r="U1046" s="174">
        <f t="shared" si="193"/>
        <v>0</v>
      </c>
      <c r="V1046" s="178" t="str">
        <f t="shared" si="194"/>
        <v>Streptococcus entericus</v>
      </c>
      <c r="W1046" s="178" t="str">
        <f t="shared" si="195"/>
        <v>Streptococcus pyogenes</v>
      </c>
      <c r="X1046" s="174">
        <f t="shared" si="196"/>
        <v>0</v>
      </c>
      <c r="Y1046" s="174">
        <f t="shared" si="197"/>
        <v>0</v>
      </c>
      <c r="Z1046" s="174">
        <f t="shared" si="198"/>
        <v>0</v>
      </c>
      <c r="AA1046" s="174">
        <f t="shared" si="199"/>
        <v>0</v>
      </c>
    </row>
    <row r="1047" spans="4:27" ht="15" customHeight="1" x14ac:dyDescent="0.25">
      <c r="D1047" s="176">
        <v>0</v>
      </c>
      <c r="E1047" s="169">
        <f t="shared" si="189"/>
        <v>0</v>
      </c>
      <c r="F1047" s="26" t="s">
        <v>2037</v>
      </c>
      <c r="G1047" s="26" t="s">
        <v>176</v>
      </c>
      <c r="H1047" s="26" t="s">
        <v>114</v>
      </c>
      <c r="I1047" s="29">
        <v>45174</v>
      </c>
      <c r="J1047" s="26" t="s">
        <v>108</v>
      </c>
      <c r="K1047" s="26" t="s">
        <v>232</v>
      </c>
      <c r="L1047" s="26" t="s">
        <v>108</v>
      </c>
      <c r="M1047" s="26" t="s">
        <v>232</v>
      </c>
      <c r="N1047" s="27">
        <v>2.31</v>
      </c>
      <c r="O1047" s="26" t="s">
        <v>108</v>
      </c>
      <c r="P1047" s="26" t="s">
        <v>232</v>
      </c>
      <c r="Q1047" s="27">
        <v>2.21</v>
      </c>
      <c r="R1047" s="171" t="str">
        <f t="shared" si="190"/>
        <v>A</v>
      </c>
      <c r="S1047" s="174">
        <f t="shared" si="191"/>
        <v>1</v>
      </c>
      <c r="T1047" s="174">
        <f t="shared" si="192"/>
        <v>1</v>
      </c>
      <c r="U1047" s="174">
        <f t="shared" si="193"/>
        <v>0</v>
      </c>
      <c r="V1047" s="178" t="str">
        <f t="shared" si="194"/>
        <v>Streptococcus equinus</v>
      </c>
      <c r="W1047" s="178" t="str">
        <f t="shared" si="195"/>
        <v>Streptococcus equinus</v>
      </c>
      <c r="X1047" s="174">
        <f t="shared" si="196"/>
        <v>0</v>
      </c>
      <c r="Y1047" s="174">
        <f t="shared" si="197"/>
        <v>0</v>
      </c>
      <c r="Z1047" s="174">
        <f t="shared" si="198"/>
        <v>0</v>
      </c>
      <c r="AA1047" s="174">
        <f t="shared" si="199"/>
        <v>0</v>
      </c>
    </row>
    <row r="1048" spans="4:27" ht="15" customHeight="1" x14ac:dyDescent="0.25">
      <c r="D1048" s="176">
        <v>0</v>
      </c>
      <c r="E1048" s="169">
        <f t="shared" si="189"/>
        <v>0</v>
      </c>
      <c r="F1048" s="26" t="s">
        <v>2038</v>
      </c>
      <c r="G1048" s="26" t="s">
        <v>176</v>
      </c>
      <c r="H1048" s="26" t="s">
        <v>114</v>
      </c>
      <c r="I1048" s="29">
        <v>45176</v>
      </c>
      <c r="J1048" s="26" t="s">
        <v>108</v>
      </c>
      <c r="K1048" s="26" t="s">
        <v>213</v>
      </c>
      <c r="L1048" s="26" t="s">
        <v>108</v>
      </c>
      <c r="M1048" s="26" t="s">
        <v>213</v>
      </c>
      <c r="N1048" s="27">
        <v>2.4500000000000002</v>
      </c>
      <c r="O1048" s="26" t="s">
        <v>108</v>
      </c>
      <c r="P1048" s="26" t="s">
        <v>213</v>
      </c>
      <c r="Q1048" s="27">
        <v>2.2400000000000002</v>
      </c>
      <c r="R1048" s="171" t="str">
        <f t="shared" si="190"/>
        <v>A</v>
      </c>
      <c r="S1048" s="174">
        <f t="shared" si="191"/>
        <v>1</v>
      </c>
      <c r="T1048" s="174">
        <f t="shared" si="192"/>
        <v>1</v>
      </c>
      <c r="U1048" s="174">
        <f t="shared" si="193"/>
        <v>0</v>
      </c>
      <c r="V1048" s="178" t="str">
        <f t="shared" si="194"/>
        <v>Streptococcus ferus</v>
      </c>
      <c r="W1048" s="178" t="str">
        <f t="shared" si="195"/>
        <v>Streptococcus ferus</v>
      </c>
      <c r="X1048" s="174">
        <f t="shared" si="196"/>
        <v>0</v>
      </c>
      <c r="Y1048" s="174">
        <f t="shared" si="197"/>
        <v>0</v>
      </c>
      <c r="Z1048" s="174">
        <f t="shared" si="198"/>
        <v>0</v>
      </c>
      <c r="AA1048" s="174">
        <f t="shared" si="199"/>
        <v>0</v>
      </c>
    </row>
    <row r="1049" spans="4:27" ht="15" customHeight="1" x14ac:dyDescent="0.25">
      <c r="D1049" s="176">
        <v>0</v>
      </c>
      <c r="E1049" s="169">
        <f t="shared" si="189"/>
        <v>0</v>
      </c>
      <c r="F1049" s="26" t="s">
        <v>2039</v>
      </c>
      <c r="G1049" s="26" t="s">
        <v>176</v>
      </c>
      <c r="H1049" s="26" t="s">
        <v>114</v>
      </c>
      <c r="I1049" s="29">
        <v>45168</v>
      </c>
      <c r="J1049" s="26" t="s">
        <v>108</v>
      </c>
      <c r="K1049" s="26" t="s">
        <v>233</v>
      </c>
      <c r="L1049" s="26" t="s">
        <v>108</v>
      </c>
      <c r="M1049" s="26" t="s">
        <v>233</v>
      </c>
      <c r="N1049" s="27">
        <v>2.39</v>
      </c>
      <c r="O1049" s="26" t="s">
        <v>108</v>
      </c>
      <c r="P1049" s="26" t="s">
        <v>204</v>
      </c>
      <c r="Q1049" s="27">
        <v>1.51</v>
      </c>
      <c r="R1049" s="171" t="str">
        <f t="shared" si="190"/>
        <v>A</v>
      </c>
      <c r="S1049" s="174">
        <f t="shared" si="191"/>
        <v>1</v>
      </c>
      <c r="T1049" s="174">
        <f t="shared" si="192"/>
        <v>1</v>
      </c>
      <c r="U1049" s="174">
        <f t="shared" si="193"/>
        <v>0</v>
      </c>
      <c r="V1049" s="178" t="str">
        <f t="shared" si="194"/>
        <v>Streptococcus gallinaceus</v>
      </c>
      <c r="W1049" s="178" t="str">
        <f t="shared" si="195"/>
        <v>Streptococcus mitis_oralis</v>
      </c>
      <c r="X1049" s="174">
        <f t="shared" si="196"/>
        <v>0</v>
      </c>
      <c r="Y1049" s="174">
        <f t="shared" si="197"/>
        <v>0</v>
      </c>
      <c r="Z1049" s="174">
        <f t="shared" si="198"/>
        <v>0</v>
      </c>
      <c r="AA1049" s="174">
        <f t="shared" si="199"/>
        <v>0</v>
      </c>
    </row>
    <row r="1050" spans="4:27" ht="15" customHeight="1" x14ac:dyDescent="0.25">
      <c r="D1050" s="176">
        <v>0</v>
      </c>
      <c r="E1050" s="169">
        <f t="shared" si="189"/>
        <v>0</v>
      </c>
      <c r="F1050" s="26" t="s">
        <v>2040</v>
      </c>
      <c r="G1050" s="26" t="s">
        <v>176</v>
      </c>
      <c r="H1050" s="26" t="s">
        <v>114</v>
      </c>
      <c r="I1050" s="29">
        <v>45176</v>
      </c>
      <c r="J1050" s="26" t="s">
        <v>108</v>
      </c>
      <c r="K1050" s="26" t="s">
        <v>234</v>
      </c>
      <c r="L1050" s="26" t="s">
        <v>108</v>
      </c>
      <c r="M1050" s="26" t="s">
        <v>234</v>
      </c>
      <c r="N1050" s="27">
        <v>2.39</v>
      </c>
      <c r="O1050" s="26" t="s">
        <v>108</v>
      </c>
      <c r="P1050" s="26" t="s">
        <v>234</v>
      </c>
      <c r="Q1050" s="27">
        <v>2.25</v>
      </c>
      <c r="R1050" s="171" t="str">
        <f t="shared" si="190"/>
        <v>A</v>
      </c>
      <c r="S1050" s="174">
        <f t="shared" si="191"/>
        <v>1</v>
      </c>
      <c r="T1050" s="174">
        <f t="shared" si="192"/>
        <v>1</v>
      </c>
      <c r="U1050" s="174">
        <f t="shared" si="193"/>
        <v>0</v>
      </c>
      <c r="V1050" s="178" t="str">
        <f t="shared" si="194"/>
        <v>Streptococcus gallolyticus</v>
      </c>
      <c r="W1050" s="178" t="str">
        <f t="shared" si="195"/>
        <v>Streptococcus gallolyticus</v>
      </c>
      <c r="X1050" s="174">
        <f t="shared" si="196"/>
        <v>0</v>
      </c>
      <c r="Y1050" s="174">
        <f t="shared" si="197"/>
        <v>0</v>
      </c>
      <c r="Z1050" s="174">
        <f t="shared" si="198"/>
        <v>0</v>
      </c>
      <c r="AA1050" s="174">
        <f t="shared" si="199"/>
        <v>0</v>
      </c>
    </row>
    <row r="1051" spans="4:27" ht="15" customHeight="1" x14ac:dyDescent="0.25">
      <c r="D1051" s="176">
        <v>0</v>
      </c>
      <c r="E1051" s="169">
        <f t="shared" si="189"/>
        <v>0</v>
      </c>
      <c r="F1051" s="26" t="s">
        <v>2041</v>
      </c>
      <c r="G1051" s="26" t="s">
        <v>176</v>
      </c>
      <c r="H1051" s="26" t="s">
        <v>114</v>
      </c>
      <c r="I1051" s="29">
        <v>45174</v>
      </c>
      <c r="J1051" s="26" t="s">
        <v>108</v>
      </c>
      <c r="K1051" s="26" t="s">
        <v>234</v>
      </c>
      <c r="L1051" s="26" t="s">
        <v>108</v>
      </c>
      <c r="M1051" s="26" t="s">
        <v>234</v>
      </c>
      <c r="N1051" s="27">
        <v>2.27</v>
      </c>
      <c r="O1051" s="26" t="s">
        <v>108</v>
      </c>
      <c r="P1051" s="26" t="s">
        <v>234</v>
      </c>
      <c r="Q1051" s="27">
        <v>2.1</v>
      </c>
      <c r="R1051" s="171" t="str">
        <f t="shared" si="190"/>
        <v>A</v>
      </c>
      <c r="S1051" s="174">
        <f t="shared" si="191"/>
        <v>1</v>
      </c>
      <c r="T1051" s="174">
        <f t="shared" si="192"/>
        <v>1</v>
      </c>
      <c r="U1051" s="174">
        <f t="shared" si="193"/>
        <v>0</v>
      </c>
      <c r="V1051" s="178" t="str">
        <f t="shared" si="194"/>
        <v>Streptococcus gallolyticus</v>
      </c>
      <c r="W1051" s="178" t="str">
        <f t="shared" si="195"/>
        <v>Streptococcus gallolyticus</v>
      </c>
      <c r="X1051" s="174">
        <f t="shared" si="196"/>
        <v>0</v>
      </c>
      <c r="Y1051" s="174">
        <f t="shared" si="197"/>
        <v>0</v>
      </c>
      <c r="Z1051" s="174">
        <f t="shared" si="198"/>
        <v>0</v>
      </c>
      <c r="AA1051" s="174">
        <f t="shared" si="199"/>
        <v>0</v>
      </c>
    </row>
    <row r="1052" spans="4:27" ht="15" customHeight="1" x14ac:dyDescent="0.25">
      <c r="D1052" s="176">
        <v>0</v>
      </c>
      <c r="E1052" s="169">
        <f t="shared" si="189"/>
        <v>0</v>
      </c>
      <c r="F1052" s="26" t="s">
        <v>2042</v>
      </c>
      <c r="G1052" s="26" t="s">
        <v>176</v>
      </c>
      <c r="H1052" s="26" t="s">
        <v>114</v>
      </c>
      <c r="I1052" s="29">
        <v>45175</v>
      </c>
      <c r="J1052" s="26" t="s">
        <v>108</v>
      </c>
      <c r="K1052" s="26" t="s">
        <v>234</v>
      </c>
      <c r="L1052" s="26" t="s">
        <v>108</v>
      </c>
      <c r="M1052" s="26" t="s">
        <v>234</v>
      </c>
      <c r="N1052" s="27">
        <v>2.42</v>
      </c>
      <c r="O1052" s="26" t="s">
        <v>108</v>
      </c>
      <c r="P1052" s="26" t="s">
        <v>234</v>
      </c>
      <c r="Q1052" s="27">
        <v>2.12</v>
      </c>
      <c r="R1052" s="171" t="str">
        <f t="shared" si="190"/>
        <v>A</v>
      </c>
      <c r="S1052" s="174">
        <f t="shared" si="191"/>
        <v>1</v>
      </c>
      <c r="T1052" s="174">
        <f t="shared" si="192"/>
        <v>1</v>
      </c>
      <c r="U1052" s="174">
        <f t="shared" si="193"/>
        <v>0</v>
      </c>
      <c r="V1052" s="178" t="str">
        <f t="shared" si="194"/>
        <v>Streptococcus gallolyticus</v>
      </c>
      <c r="W1052" s="178" t="str">
        <f t="shared" si="195"/>
        <v>Streptococcus gallolyticus</v>
      </c>
      <c r="X1052" s="174">
        <f t="shared" si="196"/>
        <v>0</v>
      </c>
      <c r="Y1052" s="174">
        <f t="shared" si="197"/>
        <v>0</v>
      </c>
      <c r="Z1052" s="174">
        <f t="shared" si="198"/>
        <v>0</v>
      </c>
      <c r="AA1052" s="174">
        <f t="shared" si="199"/>
        <v>0</v>
      </c>
    </row>
    <row r="1053" spans="4:27" ht="15" customHeight="1" x14ac:dyDescent="0.25">
      <c r="D1053" s="176">
        <v>0</v>
      </c>
      <c r="E1053" s="169">
        <f t="shared" si="189"/>
        <v>0</v>
      </c>
      <c r="F1053" s="26" t="s">
        <v>2043</v>
      </c>
      <c r="G1053" s="26" t="s">
        <v>176</v>
      </c>
      <c r="H1053" s="26" t="s">
        <v>114</v>
      </c>
      <c r="I1053" s="29">
        <v>45167</v>
      </c>
      <c r="J1053" s="26" t="s">
        <v>108</v>
      </c>
      <c r="K1053" s="26" t="s">
        <v>235</v>
      </c>
      <c r="L1053" s="26" t="s">
        <v>108</v>
      </c>
      <c r="M1053" s="26" t="s">
        <v>235</v>
      </c>
      <c r="N1053" s="27">
        <v>2.2200000000000002</v>
      </c>
      <c r="O1053" s="26" t="s">
        <v>108</v>
      </c>
      <c r="P1053" s="26" t="s">
        <v>235</v>
      </c>
      <c r="Q1053" s="27">
        <v>2.2200000000000002</v>
      </c>
      <c r="R1053" s="171" t="str">
        <f t="shared" si="190"/>
        <v>A</v>
      </c>
      <c r="S1053" s="174">
        <f t="shared" si="191"/>
        <v>1</v>
      </c>
      <c r="T1053" s="174">
        <f t="shared" si="192"/>
        <v>1</v>
      </c>
      <c r="U1053" s="174">
        <f t="shared" si="193"/>
        <v>0</v>
      </c>
      <c r="V1053" s="178" t="str">
        <f t="shared" si="194"/>
        <v>Streptococcus gordonii</v>
      </c>
      <c r="W1053" s="178" t="str">
        <f t="shared" si="195"/>
        <v>Streptococcus gordonii</v>
      </c>
      <c r="X1053" s="174">
        <f t="shared" si="196"/>
        <v>0</v>
      </c>
      <c r="Y1053" s="174">
        <f t="shared" si="197"/>
        <v>0</v>
      </c>
      <c r="Z1053" s="174">
        <f t="shared" si="198"/>
        <v>0</v>
      </c>
      <c r="AA1053" s="174">
        <f t="shared" si="199"/>
        <v>0</v>
      </c>
    </row>
    <row r="1054" spans="4:27" ht="15" customHeight="1" x14ac:dyDescent="0.25">
      <c r="D1054" s="176">
        <v>0</v>
      </c>
      <c r="E1054" s="169">
        <f t="shared" si="189"/>
        <v>0</v>
      </c>
      <c r="F1054" s="26" t="s">
        <v>2044</v>
      </c>
      <c r="G1054" s="26" t="s">
        <v>176</v>
      </c>
      <c r="H1054" s="26" t="s">
        <v>114</v>
      </c>
      <c r="I1054" s="29">
        <v>45174</v>
      </c>
      <c r="J1054" s="26" t="s">
        <v>108</v>
      </c>
      <c r="K1054" s="26" t="s">
        <v>236</v>
      </c>
      <c r="L1054" s="26" t="s">
        <v>108</v>
      </c>
      <c r="M1054" s="26" t="s">
        <v>236</v>
      </c>
      <c r="N1054" s="27">
        <v>2.4</v>
      </c>
      <c r="O1054" s="26" t="s">
        <v>108</v>
      </c>
      <c r="P1054" s="26" t="s">
        <v>115</v>
      </c>
      <c r="Q1054" s="27">
        <v>1.75</v>
      </c>
      <c r="R1054" s="171" t="str">
        <f t="shared" si="190"/>
        <v>A</v>
      </c>
      <c r="S1054" s="174">
        <f t="shared" si="191"/>
        <v>1</v>
      </c>
      <c r="T1054" s="174">
        <f t="shared" si="192"/>
        <v>1</v>
      </c>
      <c r="U1054" s="174">
        <f t="shared" si="193"/>
        <v>0</v>
      </c>
      <c r="V1054" s="178" t="str">
        <f t="shared" si="194"/>
        <v>Streptococcus halichoeri</v>
      </c>
      <c r="W1054" s="178" t="str">
        <f t="shared" si="195"/>
        <v>Streptococcus equi_ssp_zooepidemicus</v>
      </c>
      <c r="X1054" s="174">
        <f t="shared" si="196"/>
        <v>0</v>
      </c>
      <c r="Y1054" s="174">
        <f t="shared" si="197"/>
        <v>0</v>
      </c>
      <c r="Z1054" s="174">
        <f t="shared" si="198"/>
        <v>0</v>
      </c>
      <c r="AA1054" s="174">
        <f t="shared" si="199"/>
        <v>0</v>
      </c>
    </row>
    <row r="1055" spans="4:27" ht="15" customHeight="1" x14ac:dyDescent="0.25">
      <c r="D1055" s="176">
        <v>0</v>
      </c>
      <c r="E1055" s="169">
        <f t="shared" si="189"/>
        <v>0</v>
      </c>
      <c r="F1055" s="26" t="s">
        <v>2045</v>
      </c>
      <c r="G1055" s="26" t="s">
        <v>176</v>
      </c>
      <c r="H1055" s="26" t="s">
        <v>114</v>
      </c>
      <c r="I1055" s="29">
        <v>45176</v>
      </c>
      <c r="J1055" s="26" t="s">
        <v>108</v>
      </c>
      <c r="K1055" s="26" t="s">
        <v>237</v>
      </c>
      <c r="L1055" s="26" t="s">
        <v>108</v>
      </c>
      <c r="M1055" s="26" t="s">
        <v>168</v>
      </c>
      <c r="N1055" s="27">
        <v>1.69</v>
      </c>
      <c r="O1055" s="26" t="s">
        <v>108</v>
      </c>
      <c r="P1055" s="26" t="s">
        <v>168</v>
      </c>
      <c r="Q1055" s="27">
        <v>1.67</v>
      </c>
      <c r="R1055" s="171" t="str">
        <f t="shared" si="190"/>
        <v>B</v>
      </c>
      <c r="S1055" s="174">
        <f t="shared" si="191"/>
        <v>0</v>
      </c>
      <c r="T1055" s="174">
        <f t="shared" si="192"/>
        <v>0</v>
      </c>
      <c r="U1055" s="174">
        <f t="shared" si="193"/>
        <v>1</v>
      </c>
      <c r="V1055" s="178" t="str">
        <f t="shared" si="194"/>
        <v>Streptococcus pluranimalium</v>
      </c>
      <c r="W1055" s="178" t="str">
        <f t="shared" si="195"/>
        <v>Streptococcus pluranimalium</v>
      </c>
      <c r="X1055" s="174">
        <f t="shared" si="196"/>
        <v>0</v>
      </c>
      <c r="Y1055" s="174">
        <f t="shared" si="197"/>
        <v>0</v>
      </c>
      <c r="Z1055" s="174">
        <f t="shared" si="198"/>
        <v>0</v>
      </c>
      <c r="AA1055" s="174">
        <f t="shared" si="199"/>
        <v>0</v>
      </c>
    </row>
    <row r="1056" spans="4:27" ht="15" customHeight="1" x14ac:dyDescent="0.25">
      <c r="D1056" s="176">
        <v>0</v>
      </c>
      <c r="E1056" s="169">
        <f t="shared" si="189"/>
        <v>0</v>
      </c>
      <c r="F1056" s="26" t="s">
        <v>2046</v>
      </c>
      <c r="G1056" s="26" t="s">
        <v>176</v>
      </c>
      <c r="H1056" s="26" t="s">
        <v>114</v>
      </c>
      <c r="I1056" s="29">
        <v>45176</v>
      </c>
      <c r="J1056" s="26" t="s">
        <v>108</v>
      </c>
      <c r="K1056" s="26" t="s">
        <v>238</v>
      </c>
      <c r="L1056" s="26" t="s">
        <v>108</v>
      </c>
      <c r="M1056" s="26" t="s">
        <v>238</v>
      </c>
      <c r="N1056" s="27">
        <v>2.4300000000000002</v>
      </c>
      <c r="O1056" s="26" t="s">
        <v>108</v>
      </c>
      <c r="P1056" s="26" t="s">
        <v>2047</v>
      </c>
      <c r="Q1056" s="27">
        <v>1.92</v>
      </c>
      <c r="R1056" s="171" t="str">
        <f t="shared" si="190"/>
        <v>A</v>
      </c>
      <c r="S1056" s="174">
        <f t="shared" si="191"/>
        <v>1</v>
      </c>
      <c r="T1056" s="174">
        <f t="shared" si="192"/>
        <v>1</v>
      </c>
      <c r="U1056" s="174">
        <f t="shared" si="193"/>
        <v>0</v>
      </c>
      <c r="V1056" s="178" t="str">
        <f t="shared" si="194"/>
        <v>Streptococcus henryi</v>
      </c>
      <c r="W1056" s="178" t="str">
        <f t="shared" si="195"/>
        <v>Streptococcus sp-CVUAS-35986</v>
      </c>
      <c r="X1056" s="174">
        <f t="shared" si="196"/>
        <v>0</v>
      </c>
      <c r="Y1056" s="174">
        <f t="shared" si="197"/>
        <v>0</v>
      </c>
      <c r="Z1056" s="174">
        <f t="shared" si="198"/>
        <v>0</v>
      </c>
      <c r="AA1056" s="174">
        <f t="shared" si="199"/>
        <v>0</v>
      </c>
    </row>
    <row r="1057" spans="4:27" ht="15" customHeight="1" x14ac:dyDescent="0.25">
      <c r="D1057" s="176">
        <v>0</v>
      </c>
      <c r="E1057" s="169">
        <f t="shared" si="189"/>
        <v>0</v>
      </c>
      <c r="F1057" s="26" t="s">
        <v>2048</v>
      </c>
      <c r="G1057" s="26" t="s">
        <v>176</v>
      </c>
      <c r="H1057" s="26" t="s">
        <v>114</v>
      </c>
      <c r="I1057" s="29">
        <v>45097</v>
      </c>
      <c r="J1057" s="26" t="s">
        <v>108</v>
      </c>
      <c r="K1057" s="26" t="s">
        <v>239</v>
      </c>
      <c r="L1057" s="26" t="s">
        <v>108</v>
      </c>
      <c r="M1057" s="26" t="s">
        <v>116</v>
      </c>
      <c r="N1057" s="27">
        <v>1.53</v>
      </c>
      <c r="O1057" s="26" t="s">
        <v>108</v>
      </c>
      <c r="P1057" s="26" t="s">
        <v>127</v>
      </c>
      <c r="Q1057" s="27">
        <v>1.49</v>
      </c>
      <c r="R1057" s="171" t="str">
        <f t="shared" si="190"/>
        <v>B</v>
      </c>
      <c r="S1057" s="174">
        <f t="shared" si="191"/>
        <v>0</v>
      </c>
      <c r="T1057" s="174">
        <f t="shared" si="192"/>
        <v>0</v>
      </c>
      <c r="U1057" s="174">
        <f t="shared" si="193"/>
        <v>1</v>
      </c>
      <c r="V1057" s="178" t="str">
        <f t="shared" si="194"/>
        <v>Streptococcus agalactiae</v>
      </c>
      <c r="W1057" s="178" t="str">
        <f t="shared" si="195"/>
        <v>Streptococcus dysgalactiae</v>
      </c>
      <c r="X1057" s="174">
        <f t="shared" si="196"/>
        <v>0</v>
      </c>
      <c r="Y1057" s="174">
        <f t="shared" si="197"/>
        <v>0</v>
      </c>
      <c r="Z1057" s="174">
        <f t="shared" si="198"/>
        <v>0</v>
      </c>
      <c r="AA1057" s="174">
        <f t="shared" si="199"/>
        <v>0</v>
      </c>
    </row>
    <row r="1058" spans="4:27" ht="15" customHeight="1" x14ac:dyDescent="0.25">
      <c r="D1058" s="176">
        <v>0</v>
      </c>
      <c r="E1058" s="169">
        <f t="shared" si="189"/>
        <v>0</v>
      </c>
      <c r="F1058" s="26" t="s">
        <v>2049</v>
      </c>
      <c r="G1058" s="26" t="s">
        <v>176</v>
      </c>
      <c r="H1058" s="26" t="s">
        <v>114</v>
      </c>
      <c r="I1058" s="29">
        <v>45176</v>
      </c>
      <c r="J1058" s="26" t="s">
        <v>108</v>
      </c>
      <c r="K1058" s="26" t="s">
        <v>240</v>
      </c>
      <c r="L1058" s="26" t="s">
        <v>108</v>
      </c>
      <c r="M1058" s="26" t="s">
        <v>195</v>
      </c>
      <c r="N1058" s="27">
        <v>1.62</v>
      </c>
      <c r="O1058" s="26" t="s">
        <v>220</v>
      </c>
      <c r="P1058" s="26" t="s">
        <v>241</v>
      </c>
      <c r="Q1058" s="27">
        <v>1.6</v>
      </c>
      <c r="R1058" s="171" t="str">
        <f t="shared" si="190"/>
        <v>B</v>
      </c>
      <c r="S1058" s="174">
        <f t="shared" si="191"/>
        <v>0</v>
      </c>
      <c r="T1058" s="174">
        <f t="shared" si="192"/>
        <v>0</v>
      </c>
      <c r="U1058" s="174">
        <f t="shared" si="193"/>
        <v>1</v>
      </c>
      <c r="V1058" s="178" t="str">
        <f t="shared" si="194"/>
        <v>Streptococcus sanguinis</v>
      </c>
      <c r="W1058" s="178" t="str">
        <f t="shared" si="195"/>
        <v>Pseudomonas luteola</v>
      </c>
      <c r="X1058" s="174">
        <f t="shared" si="196"/>
        <v>0</v>
      </c>
      <c r="Y1058" s="174">
        <f t="shared" si="197"/>
        <v>0</v>
      </c>
      <c r="Z1058" s="174">
        <f t="shared" si="198"/>
        <v>0</v>
      </c>
      <c r="AA1058" s="174">
        <f t="shared" si="199"/>
        <v>0</v>
      </c>
    </row>
    <row r="1059" spans="4:27" ht="15" customHeight="1" x14ac:dyDescent="0.25">
      <c r="D1059" s="176">
        <v>0</v>
      </c>
      <c r="E1059" s="169">
        <f t="shared" si="189"/>
        <v>0</v>
      </c>
      <c r="F1059" s="26" t="s">
        <v>2050</v>
      </c>
      <c r="G1059" s="26" t="s">
        <v>176</v>
      </c>
      <c r="H1059" s="26" t="s">
        <v>114</v>
      </c>
      <c r="I1059" s="29">
        <v>45097</v>
      </c>
      <c r="J1059" s="26" t="s">
        <v>108</v>
      </c>
      <c r="K1059" s="26" t="s">
        <v>242</v>
      </c>
      <c r="L1059" s="26" t="s">
        <v>108</v>
      </c>
      <c r="M1059" s="26" t="s">
        <v>115</v>
      </c>
      <c r="N1059" s="27">
        <v>1.84</v>
      </c>
      <c r="O1059" s="26" t="s">
        <v>108</v>
      </c>
      <c r="P1059" s="26" t="s">
        <v>116</v>
      </c>
      <c r="Q1059" s="27">
        <v>1.84</v>
      </c>
      <c r="R1059" s="171" t="str">
        <f t="shared" si="190"/>
        <v>B</v>
      </c>
      <c r="S1059" s="174">
        <f t="shared" si="191"/>
        <v>0</v>
      </c>
      <c r="T1059" s="174">
        <f t="shared" si="192"/>
        <v>0</v>
      </c>
      <c r="U1059" s="174">
        <f t="shared" si="193"/>
        <v>1</v>
      </c>
      <c r="V1059" s="178" t="str">
        <f t="shared" si="194"/>
        <v>Streptococcus equi_ssp_zooepidemicus</v>
      </c>
      <c r="W1059" s="178" t="str">
        <f t="shared" si="195"/>
        <v>Streptococcus agalactiae</v>
      </c>
      <c r="X1059" s="174">
        <f t="shared" si="196"/>
        <v>0</v>
      </c>
      <c r="Y1059" s="174">
        <f t="shared" si="197"/>
        <v>0</v>
      </c>
      <c r="Z1059" s="174">
        <f t="shared" si="198"/>
        <v>0</v>
      </c>
      <c r="AA1059" s="174">
        <f t="shared" si="199"/>
        <v>0</v>
      </c>
    </row>
    <row r="1060" spans="4:27" ht="15" customHeight="1" x14ac:dyDescent="0.25">
      <c r="D1060" s="176">
        <v>0</v>
      </c>
      <c r="E1060" s="169">
        <f t="shared" si="189"/>
        <v>0</v>
      </c>
      <c r="F1060" s="26" t="s">
        <v>2051</v>
      </c>
      <c r="G1060" s="26" t="s">
        <v>176</v>
      </c>
      <c r="H1060" s="26" t="s">
        <v>114</v>
      </c>
      <c r="I1060" s="29">
        <v>45174</v>
      </c>
      <c r="J1060" s="26" t="s">
        <v>108</v>
      </c>
      <c r="K1060" s="26" t="s">
        <v>243</v>
      </c>
      <c r="L1060" s="26" t="s">
        <v>108</v>
      </c>
      <c r="M1060" s="26" t="s">
        <v>243</v>
      </c>
      <c r="N1060" s="27">
        <v>2.56</v>
      </c>
      <c r="O1060" s="26" t="s">
        <v>108</v>
      </c>
      <c r="P1060" s="26" t="s">
        <v>243</v>
      </c>
      <c r="Q1060" s="27">
        <v>2.2999999999999998</v>
      </c>
      <c r="R1060" s="171" t="str">
        <f t="shared" si="190"/>
        <v>A</v>
      </c>
      <c r="S1060" s="174">
        <f t="shared" si="191"/>
        <v>1</v>
      </c>
      <c r="T1060" s="174">
        <f t="shared" si="192"/>
        <v>1</v>
      </c>
      <c r="U1060" s="174">
        <f t="shared" si="193"/>
        <v>0</v>
      </c>
      <c r="V1060" s="178" t="str">
        <f t="shared" si="194"/>
        <v>Streptococcus hyointestinalis</v>
      </c>
      <c r="W1060" s="178" t="str">
        <f t="shared" si="195"/>
        <v>Streptococcus hyointestinalis</v>
      </c>
      <c r="X1060" s="174">
        <f t="shared" si="196"/>
        <v>0</v>
      </c>
      <c r="Y1060" s="174">
        <f t="shared" si="197"/>
        <v>0</v>
      </c>
      <c r="Z1060" s="174">
        <f t="shared" si="198"/>
        <v>0</v>
      </c>
      <c r="AA1060" s="174">
        <f t="shared" si="199"/>
        <v>0</v>
      </c>
    </row>
    <row r="1061" spans="4:27" ht="15" customHeight="1" x14ac:dyDescent="0.25">
      <c r="D1061" s="176">
        <v>0</v>
      </c>
      <c r="E1061" s="169">
        <f t="shared" si="189"/>
        <v>0</v>
      </c>
      <c r="F1061" s="26" t="s">
        <v>2052</v>
      </c>
      <c r="G1061" s="26" t="s">
        <v>176</v>
      </c>
      <c r="H1061" s="26" t="s">
        <v>114</v>
      </c>
      <c r="I1061" s="29">
        <v>45174</v>
      </c>
      <c r="J1061" s="26" t="s">
        <v>108</v>
      </c>
      <c r="K1061" s="26" t="s">
        <v>244</v>
      </c>
      <c r="L1061" s="26" t="s">
        <v>108</v>
      </c>
      <c r="M1061" s="26" t="s">
        <v>244</v>
      </c>
      <c r="N1061" s="27">
        <v>2.4300000000000002</v>
      </c>
      <c r="O1061" s="26" t="s">
        <v>108</v>
      </c>
      <c r="P1061" s="26" t="s">
        <v>244</v>
      </c>
      <c r="Q1061" s="27">
        <v>2.2999999999999998</v>
      </c>
      <c r="R1061" s="171" t="str">
        <f t="shared" si="190"/>
        <v>A</v>
      </c>
      <c r="S1061" s="174">
        <f t="shared" si="191"/>
        <v>1</v>
      </c>
      <c r="T1061" s="174">
        <f t="shared" si="192"/>
        <v>1</v>
      </c>
      <c r="U1061" s="174">
        <f t="shared" si="193"/>
        <v>0</v>
      </c>
      <c r="V1061" s="178" t="str">
        <f t="shared" si="194"/>
        <v>Streptococcus hyovaginalis</v>
      </c>
      <c r="W1061" s="178" t="str">
        <f t="shared" si="195"/>
        <v>Streptococcus hyovaginalis</v>
      </c>
      <c r="X1061" s="174">
        <f t="shared" si="196"/>
        <v>0</v>
      </c>
      <c r="Y1061" s="174">
        <f t="shared" si="197"/>
        <v>0</v>
      </c>
      <c r="Z1061" s="174">
        <f t="shared" si="198"/>
        <v>0</v>
      </c>
      <c r="AA1061" s="174">
        <f t="shared" si="199"/>
        <v>0</v>
      </c>
    </row>
    <row r="1062" spans="4:27" ht="15" customHeight="1" x14ac:dyDescent="0.25">
      <c r="D1062" s="176">
        <v>0</v>
      </c>
      <c r="E1062" s="169">
        <f t="shared" si="189"/>
        <v>0</v>
      </c>
      <c r="F1062" s="26" t="s">
        <v>2053</v>
      </c>
      <c r="G1062" s="26" t="s">
        <v>176</v>
      </c>
      <c r="H1062" s="26" t="s">
        <v>114</v>
      </c>
      <c r="I1062" s="29">
        <v>45176</v>
      </c>
      <c r="J1062" s="26" t="s">
        <v>108</v>
      </c>
      <c r="K1062" s="26" t="s">
        <v>245</v>
      </c>
      <c r="L1062" s="26" t="s">
        <v>108</v>
      </c>
      <c r="M1062" s="26" t="s">
        <v>120</v>
      </c>
      <c r="N1062" s="27">
        <v>1.71</v>
      </c>
      <c r="O1062" s="26" t="s">
        <v>108</v>
      </c>
      <c r="P1062" s="26" t="s">
        <v>164</v>
      </c>
      <c r="Q1062" s="27">
        <v>1.7</v>
      </c>
      <c r="R1062" s="171" t="str">
        <f t="shared" si="190"/>
        <v>B</v>
      </c>
      <c r="S1062" s="174">
        <f t="shared" si="191"/>
        <v>0</v>
      </c>
      <c r="T1062" s="174">
        <f t="shared" si="192"/>
        <v>0</v>
      </c>
      <c r="U1062" s="174">
        <f t="shared" si="193"/>
        <v>1</v>
      </c>
      <c r="V1062" s="178" t="str">
        <f t="shared" si="194"/>
        <v>Streptococcus canis</v>
      </c>
      <c r="W1062" s="178" t="str">
        <f t="shared" si="195"/>
        <v>Streptococcus castoreus</v>
      </c>
      <c r="X1062" s="174">
        <f t="shared" si="196"/>
        <v>0</v>
      </c>
      <c r="Y1062" s="174">
        <f t="shared" si="197"/>
        <v>0</v>
      </c>
      <c r="Z1062" s="174">
        <f t="shared" si="198"/>
        <v>0</v>
      </c>
      <c r="AA1062" s="174">
        <f t="shared" si="199"/>
        <v>0</v>
      </c>
    </row>
    <row r="1063" spans="4:27" ht="15" customHeight="1" x14ac:dyDescent="0.25">
      <c r="D1063" s="176">
        <v>0</v>
      </c>
      <c r="E1063" s="169">
        <f t="shared" si="189"/>
        <v>0</v>
      </c>
      <c r="F1063" s="26" t="s">
        <v>2054</v>
      </c>
      <c r="G1063" s="26" t="s">
        <v>176</v>
      </c>
      <c r="H1063" s="26" t="s">
        <v>114</v>
      </c>
      <c r="I1063" s="29">
        <v>45168</v>
      </c>
      <c r="J1063" s="26" t="s">
        <v>108</v>
      </c>
      <c r="K1063" s="26" t="s">
        <v>246</v>
      </c>
      <c r="L1063" s="26" t="s">
        <v>108</v>
      </c>
      <c r="M1063" s="26" t="s">
        <v>246</v>
      </c>
      <c r="N1063" s="27">
        <v>2.0299999999999998</v>
      </c>
      <c r="O1063" s="26" t="s">
        <v>108</v>
      </c>
      <c r="P1063" s="26" t="s">
        <v>246</v>
      </c>
      <c r="Q1063" s="27">
        <v>1.87</v>
      </c>
      <c r="R1063" s="171" t="str">
        <f t="shared" si="190"/>
        <v>A</v>
      </c>
      <c r="S1063" s="174">
        <f t="shared" si="191"/>
        <v>1</v>
      </c>
      <c r="T1063" s="174">
        <f t="shared" si="192"/>
        <v>1</v>
      </c>
      <c r="U1063" s="174">
        <f t="shared" si="193"/>
        <v>0</v>
      </c>
      <c r="V1063" s="178" t="str">
        <f t="shared" si="194"/>
        <v>Streptococcus infantarius</v>
      </c>
      <c r="W1063" s="178" t="str">
        <f t="shared" si="195"/>
        <v>Streptococcus infantarius</v>
      </c>
      <c r="X1063" s="174">
        <f t="shared" si="196"/>
        <v>0</v>
      </c>
      <c r="Y1063" s="174">
        <f t="shared" si="197"/>
        <v>0</v>
      </c>
      <c r="Z1063" s="174">
        <f t="shared" si="198"/>
        <v>0</v>
      </c>
      <c r="AA1063" s="174">
        <f t="shared" si="199"/>
        <v>0</v>
      </c>
    </row>
    <row r="1064" spans="4:27" ht="15" customHeight="1" x14ac:dyDescent="0.25">
      <c r="D1064" s="176">
        <v>0</v>
      </c>
      <c r="E1064" s="169">
        <f t="shared" si="189"/>
        <v>0</v>
      </c>
      <c r="F1064" s="26" t="s">
        <v>2055</v>
      </c>
      <c r="G1064" s="26" t="s">
        <v>176</v>
      </c>
      <c r="H1064" s="26" t="s">
        <v>114</v>
      </c>
      <c r="I1064" s="29">
        <v>45174</v>
      </c>
      <c r="J1064" s="26" t="s">
        <v>108</v>
      </c>
      <c r="K1064" s="26" t="s">
        <v>247</v>
      </c>
      <c r="L1064" s="26" t="s">
        <v>108</v>
      </c>
      <c r="M1064" s="26" t="s">
        <v>247</v>
      </c>
      <c r="N1064" s="27">
        <v>2.2999999999999998</v>
      </c>
      <c r="O1064" s="26" t="s">
        <v>108</v>
      </c>
      <c r="P1064" s="26" t="s">
        <v>247</v>
      </c>
      <c r="Q1064" s="27">
        <v>1.92</v>
      </c>
      <c r="R1064" s="171" t="str">
        <f t="shared" si="190"/>
        <v>A</v>
      </c>
      <c r="S1064" s="174">
        <f t="shared" si="191"/>
        <v>1</v>
      </c>
      <c r="T1064" s="174">
        <f t="shared" si="192"/>
        <v>1</v>
      </c>
      <c r="U1064" s="174">
        <f t="shared" si="193"/>
        <v>0</v>
      </c>
      <c r="V1064" s="178" t="str">
        <f t="shared" si="194"/>
        <v>Streptococcus infantis</v>
      </c>
      <c r="W1064" s="178" t="str">
        <f t="shared" si="195"/>
        <v>Streptococcus infantis</v>
      </c>
      <c r="X1064" s="174">
        <f t="shared" si="196"/>
        <v>0</v>
      </c>
      <c r="Y1064" s="174">
        <f t="shared" si="197"/>
        <v>0</v>
      </c>
      <c r="Z1064" s="174">
        <f t="shared" si="198"/>
        <v>0</v>
      </c>
      <c r="AA1064" s="174">
        <f t="shared" si="199"/>
        <v>0</v>
      </c>
    </row>
    <row r="1065" spans="4:27" ht="15" customHeight="1" x14ac:dyDescent="0.25">
      <c r="D1065" s="176">
        <v>0</v>
      </c>
      <c r="E1065" s="169">
        <f t="shared" si="189"/>
        <v>0</v>
      </c>
      <c r="F1065" s="26" t="s">
        <v>2056</v>
      </c>
      <c r="G1065" s="26" t="s">
        <v>176</v>
      </c>
      <c r="H1065" s="26" t="s">
        <v>114</v>
      </c>
      <c r="I1065" s="29">
        <v>45167</v>
      </c>
      <c r="J1065" s="26" t="s">
        <v>108</v>
      </c>
      <c r="K1065" s="26" t="s">
        <v>135</v>
      </c>
      <c r="L1065" s="26" t="s">
        <v>108</v>
      </c>
      <c r="M1065" s="26" t="s">
        <v>135</v>
      </c>
      <c r="N1065" s="27">
        <v>2.27</v>
      </c>
      <c r="O1065" s="26" t="s">
        <v>108</v>
      </c>
      <c r="P1065" s="26" t="s">
        <v>135</v>
      </c>
      <c r="Q1065" s="27">
        <v>2.19</v>
      </c>
      <c r="R1065" s="171" t="str">
        <f t="shared" si="190"/>
        <v>A</v>
      </c>
      <c r="S1065" s="174">
        <f t="shared" si="191"/>
        <v>1</v>
      </c>
      <c r="T1065" s="174">
        <f t="shared" si="192"/>
        <v>1</v>
      </c>
      <c r="U1065" s="174">
        <f t="shared" si="193"/>
        <v>0</v>
      </c>
      <c r="V1065" s="178" t="str">
        <f t="shared" si="194"/>
        <v>Streptococcus iniae</v>
      </c>
      <c r="W1065" s="178" t="str">
        <f t="shared" si="195"/>
        <v>Streptococcus iniae</v>
      </c>
      <c r="X1065" s="174">
        <f t="shared" si="196"/>
        <v>0</v>
      </c>
      <c r="Y1065" s="174">
        <f t="shared" si="197"/>
        <v>0</v>
      </c>
      <c r="Z1065" s="174">
        <f t="shared" si="198"/>
        <v>0</v>
      </c>
      <c r="AA1065" s="174">
        <f t="shared" si="199"/>
        <v>0</v>
      </c>
    </row>
    <row r="1066" spans="4:27" ht="15" customHeight="1" x14ac:dyDescent="0.25">
      <c r="D1066" s="176">
        <v>0</v>
      </c>
      <c r="E1066" s="169">
        <f t="shared" si="189"/>
        <v>0</v>
      </c>
      <c r="F1066" s="26" t="s">
        <v>2057</v>
      </c>
      <c r="G1066" s="26" t="s">
        <v>176</v>
      </c>
      <c r="H1066" s="26" t="s">
        <v>114</v>
      </c>
      <c r="I1066" s="29">
        <v>45175</v>
      </c>
      <c r="J1066" s="26" t="s">
        <v>108</v>
      </c>
      <c r="K1066" s="26" t="s">
        <v>248</v>
      </c>
      <c r="L1066" s="26" t="s">
        <v>108</v>
      </c>
      <c r="M1066" s="26" t="s">
        <v>248</v>
      </c>
      <c r="N1066" s="27">
        <v>2.14</v>
      </c>
      <c r="O1066" s="26" t="s">
        <v>108</v>
      </c>
      <c r="P1066" s="26" t="s">
        <v>248</v>
      </c>
      <c r="Q1066" s="27">
        <v>2.0499999999999998</v>
      </c>
      <c r="R1066" s="171" t="str">
        <f t="shared" si="190"/>
        <v>A</v>
      </c>
      <c r="S1066" s="174">
        <f t="shared" si="191"/>
        <v>1</v>
      </c>
      <c r="T1066" s="174">
        <f t="shared" si="192"/>
        <v>1</v>
      </c>
      <c r="U1066" s="174">
        <f t="shared" si="193"/>
        <v>0</v>
      </c>
      <c r="V1066" s="178" t="str">
        <f t="shared" si="194"/>
        <v>Streptococcus intermedius</v>
      </c>
      <c r="W1066" s="178" t="str">
        <f t="shared" si="195"/>
        <v>Streptococcus intermedius</v>
      </c>
      <c r="X1066" s="174">
        <f t="shared" si="196"/>
        <v>0</v>
      </c>
      <c r="Y1066" s="174">
        <f t="shared" si="197"/>
        <v>0</v>
      </c>
      <c r="Z1066" s="174">
        <f t="shared" si="198"/>
        <v>0</v>
      </c>
      <c r="AA1066" s="174">
        <f t="shared" si="199"/>
        <v>0</v>
      </c>
    </row>
    <row r="1067" spans="4:27" ht="15" customHeight="1" x14ac:dyDescent="0.25">
      <c r="D1067" s="176">
        <v>0</v>
      </c>
      <c r="E1067" s="169">
        <f t="shared" si="189"/>
        <v>0</v>
      </c>
      <c r="F1067" s="26" t="s">
        <v>2058</v>
      </c>
      <c r="G1067" s="26" t="s">
        <v>176</v>
      </c>
      <c r="H1067" s="26" t="s">
        <v>114</v>
      </c>
      <c r="I1067" s="29">
        <v>45176</v>
      </c>
      <c r="J1067" s="26" t="s">
        <v>108</v>
      </c>
      <c r="K1067" s="26" t="s">
        <v>249</v>
      </c>
      <c r="L1067" s="26" t="s">
        <v>108</v>
      </c>
      <c r="M1067" s="26" t="s">
        <v>188</v>
      </c>
      <c r="N1067" s="27">
        <v>2.0699999999999998</v>
      </c>
      <c r="O1067" s="26" t="s">
        <v>108</v>
      </c>
      <c r="P1067" s="26" t="s">
        <v>188</v>
      </c>
      <c r="Q1067" s="27">
        <v>1.94</v>
      </c>
      <c r="R1067" s="171" t="str">
        <f t="shared" si="190"/>
        <v>A</v>
      </c>
      <c r="S1067" s="174">
        <f t="shared" si="191"/>
        <v>0</v>
      </c>
      <c r="T1067" s="174">
        <f t="shared" si="192"/>
        <v>0</v>
      </c>
      <c r="U1067" s="174">
        <f t="shared" si="193"/>
        <v>1</v>
      </c>
      <c r="V1067" s="178" t="str">
        <f t="shared" si="194"/>
        <v>Streptococcus parasanguinis</v>
      </c>
      <c r="W1067" s="178" t="str">
        <f t="shared" si="195"/>
        <v>Streptococcus parasanguinis</v>
      </c>
      <c r="X1067" s="174">
        <f t="shared" si="196"/>
        <v>0</v>
      </c>
      <c r="Y1067" s="174">
        <f t="shared" si="197"/>
        <v>0</v>
      </c>
      <c r="Z1067" s="174">
        <f t="shared" si="198"/>
        <v>0</v>
      </c>
      <c r="AA1067" s="174">
        <f t="shared" si="199"/>
        <v>0</v>
      </c>
    </row>
    <row r="1068" spans="4:27" ht="15" customHeight="1" x14ac:dyDescent="0.25">
      <c r="D1068" s="176">
        <v>0</v>
      </c>
      <c r="E1068" s="169">
        <f t="shared" si="189"/>
        <v>0</v>
      </c>
      <c r="F1068" s="26" t="s">
        <v>2059</v>
      </c>
      <c r="G1068" s="26" t="s">
        <v>176</v>
      </c>
      <c r="H1068" s="26" t="s">
        <v>114</v>
      </c>
      <c r="I1068" s="29">
        <v>45097</v>
      </c>
      <c r="J1068" s="26" t="s">
        <v>108</v>
      </c>
      <c r="K1068" s="26" t="s">
        <v>250</v>
      </c>
      <c r="L1068" s="26" t="s">
        <v>108</v>
      </c>
      <c r="M1068" s="26" t="s">
        <v>243</v>
      </c>
      <c r="N1068" s="27">
        <v>1.65</v>
      </c>
      <c r="O1068" s="26" t="s">
        <v>108</v>
      </c>
      <c r="P1068" s="26" t="s">
        <v>246</v>
      </c>
      <c r="Q1068" s="27">
        <v>1.64</v>
      </c>
      <c r="R1068" s="171" t="str">
        <f t="shared" si="190"/>
        <v>B</v>
      </c>
      <c r="S1068" s="174">
        <f t="shared" si="191"/>
        <v>0</v>
      </c>
      <c r="T1068" s="174">
        <f t="shared" si="192"/>
        <v>0</v>
      </c>
      <c r="U1068" s="174">
        <f t="shared" si="193"/>
        <v>1</v>
      </c>
      <c r="V1068" s="178" t="str">
        <f t="shared" si="194"/>
        <v>Streptococcus hyointestinalis</v>
      </c>
      <c r="W1068" s="178" t="str">
        <f t="shared" si="195"/>
        <v>Streptococcus infantarius</v>
      </c>
      <c r="X1068" s="174">
        <f t="shared" si="196"/>
        <v>0</v>
      </c>
      <c r="Y1068" s="174">
        <f t="shared" si="197"/>
        <v>0</v>
      </c>
      <c r="Z1068" s="174">
        <f t="shared" si="198"/>
        <v>0</v>
      </c>
      <c r="AA1068" s="174">
        <f t="shared" si="199"/>
        <v>0</v>
      </c>
    </row>
    <row r="1069" spans="4:27" ht="15" customHeight="1" x14ac:dyDescent="0.25">
      <c r="D1069" s="176">
        <v>0</v>
      </c>
      <c r="E1069" s="169">
        <f t="shared" si="189"/>
        <v>0</v>
      </c>
      <c r="F1069" s="26" t="s">
        <v>2060</v>
      </c>
      <c r="G1069" s="26" t="s">
        <v>176</v>
      </c>
      <c r="H1069" s="26" t="s">
        <v>114</v>
      </c>
      <c r="I1069" s="29">
        <v>45167</v>
      </c>
      <c r="J1069" s="26" t="s">
        <v>108</v>
      </c>
      <c r="K1069" s="26" t="s">
        <v>251</v>
      </c>
      <c r="L1069" s="26" t="s">
        <v>108</v>
      </c>
      <c r="M1069" s="26" t="s">
        <v>251</v>
      </c>
      <c r="N1069" s="27">
        <v>2.39</v>
      </c>
      <c r="O1069" s="26" t="s">
        <v>108</v>
      </c>
      <c r="P1069" s="26" t="s">
        <v>246</v>
      </c>
      <c r="Q1069" s="27">
        <v>2.13</v>
      </c>
      <c r="R1069" s="171" t="str">
        <f t="shared" si="190"/>
        <v>B</v>
      </c>
      <c r="S1069" s="174">
        <f t="shared" si="191"/>
        <v>0</v>
      </c>
      <c r="T1069" s="174">
        <f t="shared" si="192"/>
        <v>0</v>
      </c>
      <c r="U1069" s="174">
        <f t="shared" si="193"/>
        <v>1</v>
      </c>
      <c r="V1069" s="178" t="str">
        <f t="shared" si="194"/>
        <v>Streptococcus lutetiensis</v>
      </c>
      <c r="W1069" s="178" t="str">
        <f t="shared" si="195"/>
        <v>Streptococcus infantarius</v>
      </c>
      <c r="X1069" s="174">
        <f t="shared" si="196"/>
        <v>0</v>
      </c>
      <c r="Y1069" s="174">
        <f t="shared" si="197"/>
        <v>0</v>
      </c>
      <c r="Z1069" s="174">
        <f t="shared" si="198"/>
        <v>0</v>
      </c>
      <c r="AA1069" s="174">
        <f t="shared" si="199"/>
        <v>0</v>
      </c>
    </row>
    <row r="1070" spans="4:27" ht="15" customHeight="1" x14ac:dyDescent="0.25">
      <c r="D1070" s="176">
        <v>0</v>
      </c>
      <c r="E1070" s="169">
        <f t="shared" si="189"/>
        <v>0</v>
      </c>
      <c r="F1070" s="26" t="s">
        <v>2061</v>
      </c>
      <c r="G1070" s="26" t="s">
        <v>176</v>
      </c>
      <c r="H1070" s="26" t="s">
        <v>114</v>
      </c>
      <c r="I1070" s="29">
        <v>45167</v>
      </c>
      <c r="J1070" s="26" t="s">
        <v>108</v>
      </c>
      <c r="K1070" s="26" t="s">
        <v>252</v>
      </c>
      <c r="L1070" s="26" t="s">
        <v>108</v>
      </c>
      <c r="M1070" s="26" t="s">
        <v>252</v>
      </c>
      <c r="N1070" s="27">
        <v>2.25</v>
      </c>
      <c r="O1070" s="26" t="s">
        <v>108</v>
      </c>
      <c r="P1070" s="26" t="s">
        <v>207</v>
      </c>
      <c r="Q1070" s="27">
        <v>1.51</v>
      </c>
      <c r="R1070" s="171" t="str">
        <f t="shared" si="190"/>
        <v>A</v>
      </c>
      <c r="S1070" s="174">
        <f t="shared" si="191"/>
        <v>1</v>
      </c>
      <c r="T1070" s="174">
        <f t="shared" si="192"/>
        <v>1</v>
      </c>
      <c r="U1070" s="174">
        <f t="shared" si="193"/>
        <v>0</v>
      </c>
      <c r="V1070" s="178" t="str">
        <f t="shared" si="194"/>
        <v>Streptococcus macacae</v>
      </c>
      <c r="W1070" s="178" t="str">
        <f t="shared" si="195"/>
        <v>Streptococcus ratti</v>
      </c>
      <c r="X1070" s="174">
        <f t="shared" si="196"/>
        <v>0</v>
      </c>
      <c r="Y1070" s="174">
        <f t="shared" si="197"/>
        <v>0</v>
      </c>
      <c r="Z1070" s="174">
        <f t="shared" si="198"/>
        <v>0</v>
      </c>
      <c r="AA1070" s="174">
        <f t="shared" si="199"/>
        <v>0</v>
      </c>
    </row>
    <row r="1071" spans="4:27" ht="15" customHeight="1" x14ac:dyDescent="0.25">
      <c r="D1071" s="176">
        <v>0</v>
      </c>
      <c r="E1071" s="169">
        <f t="shared" si="189"/>
        <v>0</v>
      </c>
      <c r="F1071" s="26" t="s">
        <v>2062</v>
      </c>
      <c r="G1071" s="26" t="s">
        <v>176</v>
      </c>
      <c r="H1071" s="26" t="s">
        <v>114</v>
      </c>
      <c r="I1071" s="29">
        <v>45176</v>
      </c>
      <c r="J1071" s="26" t="s">
        <v>108</v>
      </c>
      <c r="K1071" s="26" t="s">
        <v>253</v>
      </c>
      <c r="L1071" s="26" t="s">
        <v>108</v>
      </c>
      <c r="M1071" s="26" t="s">
        <v>253</v>
      </c>
      <c r="N1071" s="27">
        <v>2.0299999999999998</v>
      </c>
      <c r="O1071" s="26" t="s">
        <v>108</v>
      </c>
      <c r="P1071" s="26" t="s">
        <v>254</v>
      </c>
      <c r="Q1071" s="27">
        <v>1.75</v>
      </c>
      <c r="R1071" s="171" t="str">
        <f t="shared" si="190"/>
        <v>A</v>
      </c>
      <c r="S1071" s="174">
        <f t="shared" si="191"/>
        <v>1</v>
      </c>
      <c r="T1071" s="174">
        <f t="shared" si="192"/>
        <v>1</v>
      </c>
      <c r="U1071" s="174">
        <f t="shared" si="193"/>
        <v>0</v>
      </c>
      <c r="V1071" s="178" t="str">
        <f t="shared" si="194"/>
        <v>Streptococcus marimammalium</v>
      </c>
      <c r="W1071" s="178" t="str">
        <f t="shared" si="195"/>
        <v>Streptococcus zalophi</v>
      </c>
      <c r="X1071" s="174">
        <f t="shared" si="196"/>
        <v>0</v>
      </c>
      <c r="Y1071" s="174">
        <f t="shared" si="197"/>
        <v>0</v>
      </c>
      <c r="Z1071" s="174">
        <f t="shared" si="198"/>
        <v>0</v>
      </c>
      <c r="AA1071" s="174">
        <f t="shared" si="199"/>
        <v>0</v>
      </c>
    </row>
    <row r="1072" spans="4:27" ht="15" customHeight="1" x14ac:dyDescent="0.25">
      <c r="D1072" s="176">
        <v>0</v>
      </c>
      <c r="E1072" s="169">
        <f t="shared" si="189"/>
        <v>0</v>
      </c>
      <c r="F1072" s="26" t="s">
        <v>2063</v>
      </c>
      <c r="G1072" s="26" t="s">
        <v>176</v>
      </c>
      <c r="H1072" s="26" t="s">
        <v>114</v>
      </c>
      <c r="I1072" s="29">
        <v>45097</v>
      </c>
      <c r="J1072" s="26" t="s">
        <v>108</v>
      </c>
      <c r="K1072" s="26" t="s">
        <v>255</v>
      </c>
      <c r="L1072" s="26" t="s">
        <v>108</v>
      </c>
      <c r="M1072" s="26" t="s">
        <v>223</v>
      </c>
      <c r="N1072" s="27">
        <v>1.84</v>
      </c>
      <c r="O1072" s="26" t="s">
        <v>108</v>
      </c>
      <c r="P1072" s="26" t="s">
        <v>218</v>
      </c>
      <c r="Q1072" s="27">
        <v>1.76</v>
      </c>
      <c r="R1072" s="171" t="str">
        <f t="shared" si="190"/>
        <v>B</v>
      </c>
      <c r="S1072" s="174">
        <f t="shared" si="191"/>
        <v>0</v>
      </c>
      <c r="T1072" s="174">
        <f t="shared" si="192"/>
        <v>0</v>
      </c>
      <c r="U1072" s="174">
        <f t="shared" si="193"/>
        <v>1</v>
      </c>
      <c r="V1072" s="178" t="str">
        <f t="shared" si="194"/>
        <v>Streptococcus danieliae</v>
      </c>
      <c r="W1072" s="178" t="str">
        <f t="shared" si="195"/>
        <v>Streptococcus suis</v>
      </c>
      <c r="X1072" s="174">
        <f t="shared" si="196"/>
        <v>0</v>
      </c>
      <c r="Y1072" s="174">
        <f t="shared" si="197"/>
        <v>0</v>
      </c>
      <c r="Z1072" s="174">
        <f t="shared" si="198"/>
        <v>0</v>
      </c>
      <c r="AA1072" s="174">
        <f t="shared" si="199"/>
        <v>0</v>
      </c>
    </row>
    <row r="1073" spans="4:27" ht="15" customHeight="1" x14ac:dyDescent="0.25">
      <c r="D1073" s="176">
        <v>0</v>
      </c>
      <c r="E1073" s="169">
        <f t="shared" si="189"/>
        <v>0</v>
      </c>
      <c r="F1073" s="26" t="s">
        <v>2064</v>
      </c>
      <c r="G1073" s="26" t="s">
        <v>176</v>
      </c>
      <c r="H1073" s="26" t="s">
        <v>114</v>
      </c>
      <c r="I1073" s="29">
        <v>45176</v>
      </c>
      <c r="J1073" s="26" t="s">
        <v>108</v>
      </c>
      <c r="K1073" s="26" t="s">
        <v>256</v>
      </c>
      <c r="L1073" s="26" t="s">
        <v>108</v>
      </c>
      <c r="M1073" s="26" t="s">
        <v>256</v>
      </c>
      <c r="N1073" s="27">
        <v>2.2799999999999998</v>
      </c>
      <c r="O1073" s="26" t="s">
        <v>108</v>
      </c>
      <c r="P1073" s="26" t="s">
        <v>256</v>
      </c>
      <c r="Q1073" s="27">
        <v>2.17</v>
      </c>
      <c r="R1073" s="171" t="str">
        <f t="shared" si="190"/>
        <v>A</v>
      </c>
      <c r="S1073" s="174">
        <f t="shared" si="191"/>
        <v>1</v>
      </c>
      <c r="T1073" s="174">
        <f t="shared" si="192"/>
        <v>1</v>
      </c>
      <c r="U1073" s="174">
        <f t="shared" si="193"/>
        <v>0</v>
      </c>
      <c r="V1073" s="178" t="str">
        <f t="shared" si="194"/>
        <v>Streptococcus massiliensis</v>
      </c>
      <c r="W1073" s="178" t="str">
        <f t="shared" si="195"/>
        <v>Streptococcus massiliensis</v>
      </c>
      <c r="X1073" s="174">
        <f t="shared" si="196"/>
        <v>0</v>
      </c>
      <c r="Y1073" s="174">
        <f t="shared" si="197"/>
        <v>0</v>
      </c>
      <c r="Z1073" s="174">
        <f t="shared" si="198"/>
        <v>0</v>
      </c>
      <c r="AA1073" s="174">
        <f t="shared" si="199"/>
        <v>0</v>
      </c>
    </row>
    <row r="1074" spans="4:27" ht="15" customHeight="1" x14ac:dyDescent="0.25">
      <c r="D1074" s="176">
        <v>0</v>
      </c>
      <c r="E1074" s="169">
        <f t="shared" ref="E1074:E1137" si="200">D1074*S1074</f>
        <v>0</v>
      </c>
      <c r="F1074" s="26" t="s">
        <v>2065</v>
      </c>
      <c r="G1074" s="26" t="s">
        <v>176</v>
      </c>
      <c r="H1074" s="26" t="s">
        <v>114</v>
      </c>
      <c r="I1074" s="29">
        <v>45176</v>
      </c>
      <c r="J1074" s="26" t="s">
        <v>108</v>
      </c>
      <c r="K1074" s="26" t="s">
        <v>257</v>
      </c>
      <c r="L1074" s="26" t="s">
        <v>108</v>
      </c>
      <c r="M1074" s="26" t="s">
        <v>258</v>
      </c>
      <c r="N1074" s="27">
        <v>2.5499999999999998</v>
      </c>
      <c r="O1074" s="26" t="s">
        <v>108</v>
      </c>
      <c r="P1074" s="26" t="s">
        <v>257</v>
      </c>
      <c r="Q1074" s="27">
        <v>2.4300000000000002</v>
      </c>
      <c r="R1074" s="171" t="str">
        <f t="shared" si="190"/>
        <v>B</v>
      </c>
      <c r="S1074" s="174">
        <f t="shared" si="191"/>
        <v>0</v>
      </c>
      <c r="T1074" s="174">
        <f t="shared" si="192"/>
        <v>0</v>
      </c>
      <c r="U1074" s="174">
        <f t="shared" si="193"/>
        <v>1</v>
      </c>
      <c r="V1074" s="178" t="str">
        <f t="shared" si="194"/>
        <v>Streptococcus sp</v>
      </c>
      <c r="W1074" s="178" t="str">
        <f t="shared" si="195"/>
        <v>Streptococcus merionis</v>
      </c>
      <c r="X1074" s="174">
        <f t="shared" si="196"/>
        <v>0</v>
      </c>
      <c r="Y1074" s="174">
        <f t="shared" si="197"/>
        <v>0</v>
      </c>
      <c r="Z1074" s="174">
        <f t="shared" si="198"/>
        <v>0</v>
      </c>
      <c r="AA1074" s="174">
        <f t="shared" si="199"/>
        <v>0</v>
      </c>
    </row>
    <row r="1075" spans="4:27" ht="15" customHeight="1" x14ac:dyDescent="0.25">
      <c r="D1075" s="176">
        <v>0</v>
      </c>
      <c r="E1075" s="169">
        <f t="shared" si="200"/>
        <v>0</v>
      </c>
      <c r="F1075" s="26" t="s">
        <v>2066</v>
      </c>
      <c r="G1075" s="26" t="s">
        <v>176</v>
      </c>
      <c r="H1075" s="26" t="s">
        <v>114</v>
      </c>
      <c r="I1075" s="29">
        <v>45175</v>
      </c>
      <c r="J1075" s="26" t="s">
        <v>108</v>
      </c>
      <c r="K1075" s="26" t="s">
        <v>259</v>
      </c>
      <c r="L1075" s="26" t="s">
        <v>108</v>
      </c>
      <c r="M1075" s="26" t="s">
        <v>259</v>
      </c>
      <c r="N1075" s="27">
        <v>2.35</v>
      </c>
      <c r="O1075" s="26" t="s">
        <v>108</v>
      </c>
      <c r="P1075" s="26" t="s">
        <v>259</v>
      </c>
      <c r="Q1075" s="27">
        <v>2.27</v>
      </c>
      <c r="R1075" s="171" t="str">
        <f t="shared" si="190"/>
        <v>A</v>
      </c>
      <c r="S1075" s="174">
        <f t="shared" si="191"/>
        <v>1</v>
      </c>
      <c r="T1075" s="174">
        <f t="shared" si="192"/>
        <v>1</v>
      </c>
      <c r="U1075" s="174">
        <f t="shared" si="193"/>
        <v>0</v>
      </c>
      <c r="V1075" s="178" t="str">
        <f t="shared" si="194"/>
        <v>Streptococcus minor</v>
      </c>
      <c r="W1075" s="178" t="str">
        <f t="shared" si="195"/>
        <v>Streptococcus minor</v>
      </c>
      <c r="X1075" s="174">
        <f t="shared" si="196"/>
        <v>0</v>
      </c>
      <c r="Y1075" s="174">
        <f t="shared" si="197"/>
        <v>0</v>
      </c>
      <c r="Z1075" s="174">
        <f t="shared" si="198"/>
        <v>0</v>
      </c>
      <c r="AA1075" s="174">
        <f t="shared" si="199"/>
        <v>0</v>
      </c>
    </row>
    <row r="1076" spans="4:27" ht="15" customHeight="1" x14ac:dyDescent="0.25">
      <c r="D1076" s="176">
        <v>0</v>
      </c>
      <c r="E1076" s="169">
        <f t="shared" si="200"/>
        <v>0</v>
      </c>
      <c r="F1076" s="26" t="s">
        <v>2067</v>
      </c>
      <c r="G1076" s="26" t="s">
        <v>176</v>
      </c>
      <c r="H1076" s="26" t="s">
        <v>114</v>
      </c>
      <c r="I1076" s="29">
        <v>45174</v>
      </c>
      <c r="J1076" s="26" t="s">
        <v>108</v>
      </c>
      <c r="K1076" s="26" t="s">
        <v>185</v>
      </c>
      <c r="L1076" s="26" t="s">
        <v>108</v>
      </c>
      <c r="M1076" s="26" t="s">
        <v>204</v>
      </c>
      <c r="N1076" s="27">
        <v>2.25</v>
      </c>
      <c r="O1076" s="26" t="s">
        <v>108</v>
      </c>
      <c r="P1076" s="26" t="s">
        <v>143</v>
      </c>
      <c r="Q1076" s="27">
        <v>2.23</v>
      </c>
      <c r="R1076" s="171" t="str">
        <f t="shared" si="190"/>
        <v>B</v>
      </c>
      <c r="S1076" s="174">
        <f t="shared" si="191"/>
        <v>0</v>
      </c>
      <c r="T1076" s="174">
        <f t="shared" si="192"/>
        <v>0</v>
      </c>
      <c r="U1076" s="174">
        <f t="shared" si="193"/>
        <v>1</v>
      </c>
      <c r="V1076" s="178" t="str">
        <f t="shared" si="194"/>
        <v>Streptococcus mitis_oralis</v>
      </c>
      <c r="W1076" s="178" t="str">
        <f t="shared" si="195"/>
        <v>Streptococcus pneumoniae</v>
      </c>
      <c r="X1076" s="174">
        <f t="shared" si="196"/>
        <v>0</v>
      </c>
      <c r="Y1076" s="174">
        <f t="shared" si="197"/>
        <v>0</v>
      </c>
      <c r="Z1076" s="174">
        <f t="shared" si="198"/>
        <v>0</v>
      </c>
      <c r="AA1076" s="174">
        <f t="shared" si="199"/>
        <v>0</v>
      </c>
    </row>
    <row r="1077" spans="4:27" ht="15" customHeight="1" x14ac:dyDescent="0.25">
      <c r="D1077" s="176">
        <v>0</v>
      </c>
      <c r="E1077" s="169">
        <f t="shared" si="200"/>
        <v>0</v>
      </c>
      <c r="F1077" s="26" t="s">
        <v>2068</v>
      </c>
      <c r="G1077" s="26" t="s">
        <v>176</v>
      </c>
      <c r="H1077" s="26" t="s">
        <v>114</v>
      </c>
      <c r="I1077" s="29">
        <v>45097</v>
      </c>
      <c r="J1077" s="26" t="s">
        <v>108</v>
      </c>
      <c r="K1077" s="26" t="s">
        <v>260</v>
      </c>
      <c r="L1077" s="26" t="s">
        <v>108</v>
      </c>
      <c r="M1077" s="26" t="s">
        <v>260</v>
      </c>
      <c r="N1077" s="27">
        <v>2.13</v>
      </c>
      <c r="O1077" s="26" t="s">
        <v>108</v>
      </c>
      <c r="P1077" s="26" t="s">
        <v>195</v>
      </c>
      <c r="Q1077" s="27">
        <v>1.43</v>
      </c>
      <c r="R1077" s="171" t="str">
        <f t="shared" si="190"/>
        <v>A</v>
      </c>
      <c r="S1077" s="174">
        <f t="shared" si="191"/>
        <v>1</v>
      </c>
      <c r="T1077" s="174">
        <f t="shared" si="192"/>
        <v>1</v>
      </c>
      <c r="U1077" s="174">
        <f t="shared" si="193"/>
        <v>0</v>
      </c>
      <c r="V1077" s="178" t="str">
        <f t="shared" si="194"/>
        <v>Streptococcus moroccensis</v>
      </c>
      <c r="W1077" s="178" t="str">
        <f t="shared" si="195"/>
        <v>Streptococcus sanguinis</v>
      </c>
      <c r="X1077" s="174">
        <f t="shared" si="196"/>
        <v>0</v>
      </c>
      <c r="Y1077" s="174">
        <f t="shared" si="197"/>
        <v>0</v>
      </c>
      <c r="Z1077" s="174">
        <f t="shared" si="198"/>
        <v>0</v>
      </c>
      <c r="AA1077" s="174">
        <f t="shared" si="199"/>
        <v>0</v>
      </c>
    </row>
    <row r="1078" spans="4:27" ht="15" customHeight="1" x14ac:dyDescent="0.25">
      <c r="D1078" s="176">
        <v>0</v>
      </c>
      <c r="E1078" s="169">
        <f t="shared" si="200"/>
        <v>0</v>
      </c>
      <c r="F1078" s="26" t="s">
        <v>2069</v>
      </c>
      <c r="G1078" s="26" t="s">
        <v>176</v>
      </c>
      <c r="H1078" s="26" t="s">
        <v>114</v>
      </c>
      <c r="I1078" s="29">
        <v>45167</v>
      </c>
      <c r="J1078" s="26" t="s">
        <v>108</v>
      </c>
      <c r="K1078" s="26" t="s">
        <v>261</v>
      </c>
      <c r="L1078" s="26" t="s">
        <v>108</v>
      </c>
      <c r="M1078" s="26" t="s">
        <v>261</v>
      </c>
      <c r="N1078" s="27">
        <v>2.27</v>
      </c>
      <c r="O1078" s="26" t="s">
        <v>108</v>
      </c>
      <c r="P1078" s="26" t="s">
        <v>261</v>
      </c>
      <c r="Q1078" s="27">
        <v>2.14</v>
      </c>
      <c r="R1078" s="171" t="str">
        <f t="shared" si="190"/>
        <v>A</v>
      </c>
      <c r="S1078" s="174">
        <f t="shared" si="191"/>
        <v>1</v>
      </c>
      <c r="T1078" s="174">
        <f t="shared" si="192"/>
        <v>1</v>
      </c>
      <c r="U1078" s="174">
        <f t="shared" si="193"/>
        <v>0</v>
      </c>
      <c r="V1078" s="178" t="str">
        <f t="shared" si="194"/>
        <v>Streptococcus mutans</v>
      </c>
      <c r="W1078" s="178" t="str">
        <f t="shared" si="195"/>
        <v>Streptococcus mutans</v>
      </c>
      <c r="X1078" s="174">
        <f t="shared" si="196"/>
        <v>0</v>
      </c>
      <c r="Y1078" s="174">
        <f t="shared" si="197"/>
        <v>0</v>
      </c>
      <c r="Z1078" s="174">
        <f t="shared" si="198"/>
        <v>0</v>
      </c>
      <c r="AA1078" s="174">
        <f t="shared" si="199"/>
        <v>0</v>
      </c>
    </row>
    <row r="1079" spans="4:27" ht="15" customHeight="1" x14ac:dyDescent="0.25">
      <c r="D1079" s="176">
        <v>0</v>
      </c>
      <c r="E1079" s="169">
        <f t="shared" si="200"/>
        <v>0</v>
      </c>
      <c r="F1079" s="26" t="s">
        <v>2070</v>
      </c>
      <c r="G1079" s="26" t="s">
        <v>176</v>
      </c>
      <c r="H1079" s="26" t="s">
        <v>114</v>
      </c>
      <c r="I1079" s="29">
        <v>45097</v>
      </c>
      <c r="J1079" s="26" t="s">
        <v>108</v>
      </c>
      <c r="K1079" s="26" t="s">
        <v>262</v>
      </c>
      <c r="L1079" s="26" t="s">
        <v>108</v>
      </c>
      <c r="M1079" s="26" t="s">
        <v>204</v>
      </c>
      <c r="N1079" s="27">
        <v>2.38</v>
      </c>
      <c r="O1079" s="26" t="s">
        <v>108</v>
      </c>
      <c r="P1079" s="26" t="s">
        <v>204</v>
      </c>
      <c r="Q1079" s="27">
        <v>2.35</v>
      </c>
      <c r="R1079" s="171" t="str">
        <f t="shared" si="190"/>
        <v>A</v>
      </c>
      <c r="S1079" s="174">
        <f t="shared" si="191"/>
        <v>0</v>
      </c>
      <c r="T1079" s="174">
        <f t="shared" si="192"/>
        <v>0</v>
      </c>
      <c r="U1079" s="174">
        <f t="shared" si="193"/>
        <v>1</v>
      </c>
      <c r="V1079" s="178" t="str">
        <f t="shared" si="194"/>
        <v>Streptococcus mitis_oralis</v>
      </c>
      <c r="W1079" s="178" t="str">
        <f t="shared" si="195"/>
        <v>Streptococcus mitis_oralis</v>
      </c>
      <c r="X1079" s="174">
        <f t="shared" si="196"/>
        <v>0</v>
      </c>
      <c r="Y1079" s="174">
        <f t="shared" si="197"/>
        <v>0</v>
      </c>
      <c r="Z1079" s="174">
        <f t="shared" si="198"/>
        <v>0</v>
      </c>
      <c r="AA1079" s="174">
        <f t="shared" si="199"/>
        <v>0</v>
      </c>
    </row>
    <row r="1080" spans="4:27" ht="15" customHeight="1" x14ac:dyDescent="0.25">
      <c r="D1080" s="176">
        <v>0</v>
      </c>
      <c r="E1080" s="169">
        <f t="shared" si="200"/>
        <v>0</v>
      </c>
      <c r="F1080" s="26" t="s">
        <v>2071</v>
      </c>
      <c r="G1080" s="26" t="s">
        <v>176</v>
      </c>
      <c r="H1080" s="26" t="s">
        <v>114</v>
      </c>
      <c r="I1080" s="29">
        <v>45168</v>
      </c>
      <c r="J1080" s="26" t="s">
        <v>108</v>
      </c>
      <c r="K1080" s="26" t="s">
        <v>262</v>
      </c>
      <c r="L1080" s="26" t="s">
        <v>108</v>
      </c>
      <c r="M1080" s="26" t="s">
        <v>204</v>
      </c>
      <c r="N1080" s="27">
        <v>2.2400000000000002</v>
      </c>
      <c r="O1080" s="26" t="s">
        <v>108</v>
      </c>
      <c r="P1080" s="26" t="s">
        <v>204</v>
      </c>
      <c r="Q1080" s="27">
        <v>2.23</v>
      </c>
      <c r="R1080" s="171" t="str">
        <f t="shared" si="190"/>
        <v>A</v>
      </c>
      <c r="S1080" s="174">
        <f t="shared" si="191"/>
        <v>0</v>
      </c>
      <c r="T1080" s="174">
        <f t="shared" si="192"/>
        <v>0</v>
      </c>
      <c r="U1080" s="174">
        <f t="shared" si="193"/>
        <v>1</v>
      </c>
      <c r="V1080" s="178" t="str">
        <f t="shared" si="194"/>
        <v>Streptococcus mitis_oralis</v>
      </c>
      <c r="W1080" s="178" t="str">
        <f t="shared" si="195"/>
        <v>Streptococcus mitis_oralis</v>
      </c>
      <c r="X1080" s="174">
        <f t="shared" si="196"/>
        <v>0</v>
      </c>
      <c r="Y1080" s="174">
        <f t="shared" si="197"/>
        <v>0</v>
      </c>
      <c r="Z1080" s="174">
        <f t="shared" si="198"/>
        <v>0</v>
      </c>
      <c r="AA1080" s="174">
        <f t="shared" si="199"/>
        <v>0</v>
      </c>
    </row>
    <row r="1081" spans="4:27" ht="15" customHeight="1" x14ac:dyDescent="0.25">
      <c r="D1081" s="176">
        <v>0</v>
      </c>
      <c r="E1081" s="169">
        <f t="shared" si="200"/>
        <v>0</v>
      </c>
      <c r="F1081" s="26" t="s">
        <v>2072</v>
      </c>
      <c r="G1081" s="26" t="s">
        <v>176</v>
      </c>
      <c r="H1081" s="26" t="s">
        <v>114</v>
      </c>
      <c r="I1081" s="29">
        <v>45097</v>
      </c>
      <c r="J1081" s="26" t="s">
        <v>108</v>
      </c>
      <c r="K1081" s="26" t="s">
        <v>262</v>
      </c>
      <c r="L1081" s="26" t="s">
        <v>108</v>
      </c>
      <c r="M1081" s="26" t="s">
        <v>143</v>
      </c>
      <c r="N1081" s="27">
        <v>2.34</v>
      </c>
      <c r="O1081" s="26" t="s">
        <v>108</v>
      </c>
      <c r="P1081" s="26" t="s">
        <v>204</v>
      </c>
      <c r="Q1081" s="27">
        <v>2.3199999999999998</v>
      </c>
      <c r="R1081" s="171" t="str">
        <f t="shared" si="190"/>
        <v>B</v>
      </c>
      <c r="S1081" s="174">
        <f t="shared" si="191"/>
        <v>0</v>
      </c>
      <c r="T1081" s="174">
        <f t="shared" si="192"/>
        <v>0</v>
      </c>
      <c r="U1081" s="174">
        <f t="shared" si="193"/>
        <v>1</v>
      </c>
      <c r="V1081" s="178" t="str">
        <f t="shared" si="194"/>
        <v>Streptococcus pneumoniae</v>
      </c>
      <c r="W1081" s="178" t="str">
        <f t="shared" si="195"/>
        <v>Streptococcus mitis_oralis</v>
      </c>
      <c r="X1081" s="174">
        <f t="shared" si="196"/>
        <v>0</v>
      </c>
      <c r="Y1081" s="174">
        <f t="shared" si="197"/>
        <v>0</v>
      </c>
      <c r="Z1081" s="174">
        <f t="shared" si="198"/>
        <v>0</v>
      </c>
      <c r="AA1081" s="174">
        <f t="shared" si="199"/>
        <v>0</v>
      </c>
    </row>
    <row r="1082" spans="4:27" ht="15" customHeight="1" x14ac:dyDescent="0.25">
      <c r="D1082" s="176">
        <v>0</v>
      </c>
      <c r="E1082" s="169">
        <f t="shared" si="200"/>
        <v>0</v>
      </c>
      <c r="F1082" s="26" t="s">
        <v>2073</v>
      </c>
      <c r="G1082" s="26" t="s">
        <v>176</v>
      </c>
      <c r="H1082" s="26" t="s">
        <v>114</v>
      </c>
      <c r="I1082" s="29">
        <v>45097</v>
      </c>
      <c r="J1082" s="26" t="s">
        <v>108</v>
      </c>
      <c r="K1082" s="26" t="s">
        <v>263</v>
      </c>
      <c r="L1082" s="26" t="s">
        <v>108</v>
      </c>
      <c r="M1082" s="26" t="s">
        <v>155</v>
      </c>
      <c r="N1082" s="27">
        <v>1.9</v>
      </c>
      <c r="O1082" s="26" t="s">
        <v>108</v>
      </c>
      <c r="P1082" s="26" t="s">
        <v>195</v>
      </c>
      <c r="Q1082" s="27">
        <v>1.64</v>
      </c>
      <c r="R1082" s="171" t="str">
        <f t="shared" si="190"/>
        <v>B</v>
      </c>
      <c r="S1082" s="174">
        <f t="shared" si="191"/>
        <v>0</v>
      </c>
      <c r="T1082" s="174">
        <f t="shared" si="192"/>
        <v>0</v>
      </c>
      <c r="U1082" s="174">
        <f t="shared" si="193"/>
        <v>1</v>
      </c>
      <c r="V1082" s="178" t="str">
        <f t="shared" si="194"/>
        <v>Streptococcus troglodytidis</v>
      </c>
      <c r="W1082" s="178" t="str">
        <f t="shared" si="195"/>
        <v>Streptococcus sanguinis</v>
      </c>
      <c r="X1082" s="174">
        <f t="shared" si="196"/>
        <v>0</v>
      </c>
      <c r="Y1082" s="174">
        <f t="shared" si="197"/>
        <v>0</v>
      </c>
      <c r="Z1082" s="174">
        <f t="shared" si="198"/>
        <v>0</v>
      </c>
      <c r="AA1082" s="174">
        <f t="shared" si="199"/>
        <v>0</v>
      </c>
    </row>
    <row r="1083" spans="4:27" ht="15" customHeight="1" x14ac:dyDescent="0.25">
      <c r="D1083" s="176">
        <v>0</v>
      </c>
      <c r="E1083" s="169">
        <f t="shared" si="200"/>
        <v>0</v>
      </c>
      <c r="F1083" s="26" t="s">
        <v>2074</v>
      </c>
      <c r="G1083" s="26" t="s">
        <v>176</v>
      </c>
      <c r="H1083" s="26" t="s">
        <v>114</v>
      </c>
      <c r="I1083" s="29">
        <v>45097</v>
      </c>
      <c r="J1083" s="26" t="s">
        <v>108</v>
      </c>
      <c r="K1083" s="26" t="s">
        <v>264</v>
      </c>
      <c r="L1083" s="26" t="s">
        <v>108</v>
      </c>
      <c r="M1083" s="26" t="s">
        <v>215</v>
      </c>
      <c r="N1083" s="27">
        <v>2.36</v>
      </c>
      <c r="O1083" s="26" t="s">
        <v>108</v>
      </c>
      <c r="P1083" s="26" t="s">
        <v>215</v>
      </c>
      <c r="Q1083" s="27">
        <v>2.2799999999999998</v>
      </c>
      <c r="R1083" s="171" t="str">
        <f t="shared" si="190"/>
        <v>A</v>
      </c>
      <c r="S1083" s="174">
        <f t="shared" si="191"/>
        <v>0</v>
      </c>
      <c r="T1083" s="174">
        <f t="shared" si="192"/>
        <v>0</v>
      </c>
      <c r="U1083" s="174">
        <f t="shared" si="193"/>
        <v>1</v>
      </c>
      <c r="V1083" s="178" t="str">
        <f t="shared" si="194"/>
        <v>Streptococcus criceti</v>
      </c>
      <c r="W1083" s="178" t="str">
        <f t="shared" si="195"/>
        <v>Streptococcus criceti</v>
      </c>
      <c r="X1083" s="174">
        <f t="shared" si="196"/>
        <v>0</v>
      </c>
      <c r="Y1083" s="174">
        <f t="shared" si="197"/>
        <v>0</v>
      </c>
      <c r="Z1083" s="174">
        <f t="shared" si="198"/>
        <v>0</v>
      </c>
      <c r="AA1083" s="174">
        <f t="shared" si="199"/>
        <v>0</v>
      </c>
    </row>
    <row r="1084" spans="4:27" ht="15" customHeight="1" x14ac:dyDescent="0.25">
      <c r="D1084" s="176">
        <v>0</v>
      </c>
      <c r="E1084" s="169">
        <f t="shared" si="200"/>
        <v>0</v>
      </c>
      <c r="F1084" s="26" t="s">
        <v>2075</v>
      </c>
      <c r="G1084" s="26" t="s">
        <v>176</v>
      </c>
      <c r="H1084" s="26" t="s">
        <v>114</v>
      </c>
      <c r="I1084" s="29">
        <v>45176</v>
      </c>
      <c r="J1084" s="26" t="s">
        <v>108</v>
      </c>
      <c r="K1084" s="26" t="s">
        <v>138</v>
      </c>
      <c r="L1084" s="26" t="s">
        <v>108</v>
      </c>
      <c r="M1084" s="26" t="s">
        <v>138</v>
      </c>
      <c r="N1084" s="27">
        <v>2.34</v>
      </c>
      <c r="O1084" s="26" t="s">
        <v>108</v>
      </c>
      <c r="P1084" s="26" t="s">
        <v>138</v>
      </c>
      <c r="Q1084" s="27">
        <v>2.21</v>
      </c>
      <c r="R1084" s="171" t="str">
        <f t="shared" si="190"/>
        <v>A</v>
      </c>
      <c r="S1084" s="174">
        <f t="shared" si="191"/>
        <v>1</v>
      </c>
      <c r="T1084" s="174">
        <f t="shared" si="192"/>
        <v>1</v>
      </c>
      <c r="U1084" s="174">
        <f t="shared" si="193"/>
        <v>0</v>
      </c>
      <c r="V1084" s="178" t="str">
        <f t="shared" si="194"/>
        <v>Streptococcus orisasini</v>
      </c>
      <c r="W1084" s="178" t="str">
        <f t="shared" si="195"/>
        <v>Streptococcus orisasini</v>
      </c>
      <c r="X1084" s="174">
        <f t="shared" si="196"/>
        <v>0</v>
      </c>
      <c r="Y1084" s="174">
        <f t="shared" si="197"/>
        <v>0</v>
      </c>
      <c r="Z1084" s="174">
        <f t="shared" si="198"/>
        <v>0</v>
      </c>
      <c r="AA1084" s="174">
        <f t="shared" si="199"/>
        <v>0</v>
      </c>
    </row>
    <row r="1085" spans="4:27" ht="15" customHeight="1" x14ac:dyDescent="0.25">
      <c r="D1085" s="176">
        <v>0</v>
      </c>
      <c r="E1085" s="169">
        <f t="shared" si="200"/>
        <v>0</v>
      </c>
      <c r="F1085" s="26" t="s">
        <v>2076</v>
      </c>
      <c r="G1085" s="26" t="s">
        <v>176</v>
      </c>
      <c r="H1085" s="26" t="s">
        <v>114</v>
      </c>
      <c r="I1085" s="29">
        <v>45168</v>
      </c>
      <c r="J1085" s="26" t="s">
        <v>108</v>
      </c>
      <c r="K1085" s="26" t="s">
        <v>265</v>
      </c>
      <c r="L1085" s="26" t="s">
        <v>108</v>
      </c>
      <c r="M1085" s="26" t="s">
        <v>265</v>
      </c>
      <c r="N1085" s="27">
        <v>2.3199999999999998</v>
      </c>
      <c r="O1085" s="26" t="s">
        <v>108</v>
      </c>
      <c r="P1085" s="26" t="s">
        <v>2047</v>
      </c>
      <c r="Q1085" s="27">
        <v>2.0699999999999998</v>
      </c>
      <c r="R1085" s="171" t="str">
        <f t="shared" si="190"/>
        <v>B</v>
      </c>
      <c r="S1085" s="174">
        <f t="shared" si="191"/>
        <v>0</v>
      </c>
      <c r="T1085" s="174">
        <f t="shared" si="192"/>
        <v>0</v>
      </c>
      <c r="U1085" s="174">
        <f t="shared" si="193"/>
        <v>1</v>
      </c>
      <c r="V1085" s="178" t="str">
        <f t="shared" si="194"/>
        <v>Streptococcus orisratti</v>
      </c>
      <c r="W1085" s="178" t="str">
        <f t="shared" si="195"/>
        <v>Streptococcus sp-CVUAS-35986</v>
      </c>
      <c r="X1085" s="174">
        <f t="shared" si="196"/>
        <v>0</v>
      </c>
      <c r="Y1085" s="174">
        <f t="shared" si="197"/>
        <v>0</v>
      </c>
      <c r="Z1085" s="174">
        <f t="shared" si="198"/>
        <v>0</v>
      </c>
      <c r="AA1085" s="174">
        <f t="shared" si="199"/>
        <v>0</v>
      </c>
    </row>
    <row r="1086" spans="4:27" ht="15" customHeight="1" x14ac:dyDescent="0.25">
      <c r="D1086" s="176">
        <v>0</v>
      </c>
      <c r="E1086" s="169">
        <f t="shared" si="200"/>
        <v>0</v>
      </c>
      <c r="F1086" s="26" t="s">
        <v>2077</v>
      </c>
      <c r="G1086" s="26" t="s">
        <v>176</v>
      </c>
      <c r="H1086" s="26" t="s">
        <v>114</v>
      </c>
      <c r="I1086" s="29">
        <v>45176</v>
      </c>
      <c r="J1086" s="26" t="s">
        <v>108</v>
      </c>
      <c r="K1086" s="26" t="s">
        <v>266</v>
      </c>
      <c r="L1086" s="26" t="s">
        <v>108</v>
      </c>
      <c r="M1086" s="26" t="s">
        <v>215</v>
      </c>
      <c r="N1086" s="27">
        <v>2.4500000000000002</v>
      </c>
      <c r="O1086" s="26" t="s">
        <v>108</v>
      </c>
      <c r="P1086" s="26" t="s">
        <v>215</v>
      </c>
      <c r="Q1086" s="27">
        <v>2.4300000000000002</v>
      </c>
      <c r="R1086" s="171" t="str">
        <f t="shared" si="190"/>
        <v>A</v>
      </c>
      <c r="S1086" s="174">
        <f t="shared" si="191"/>
        <v>0</v>
      </c>
      <c r="T1086" s="174">
        <f t="shared" si="192"/>
        <v>0</v>
      </c>
      <c r="U1086" s="174">
        <f t="shared" si="193"/>
        <v>1</v>
      </c>
      <c r="V1086" s="178" t="str">
        <f t="shared" si="194"/>
        <v>Streptococcus criceti</v>
      </c>
      <c r="W1086" s="178" t="str">
        <f t="shared" si="195"/>
        <v>Streptococcus criceti</v>
      </c>
      <c r="X1086" s="174">
        <f t="shared" si="196"/>
        <v>0</v>
      </c>
      <c r="Y1086" s="174">
        <f t="shared" si="197"/>
        <v>0</v>
      </c>
      <c r="Z1086" s="174">
        <f t="shared" si="198"/>
        <v>0</v>
      </c>
      <c r="AA1086" s="174">
        <f t="shared" si="199"/>
        <v>0</v>
      </c>
    </row>
    <row r="1087" spans="4:27" ht="15" customHeight="1" x14ac:dyDescent="0.25">
      <c r="D1087" s="176">
        <v>0</v>
      </c>
      <c r="E1087" s="169">
        <f t="shared" si="200"/>
        <v>0</v>
      </c>
      <c r="F1087" s="26" t="s">
        <v>2078</v>
      </c>
      <c r="G1087" s="26" t="s">
        <v>176</v>
      </c>
      <c r="H1087" s="26" t="s">
        <v>114</v>
      </c>
      <c r="I1087" s="29">
        <v>45167</v>
      </c>
      <c r="J1087" s="26" t="s">
        <v>108</v>
      </c>
      <c r="K1087" s="26" t="s">
        <v>267</v>
      </c>
      <c r="L1087" s="26" t="s">
        <v>108</v>
      </c>
      <c r="M1087" s="26" t="s">
        <v>267</v>
      </c>
      <c r="N1087" s="27">
        <v>1.86</v>
      </c>
      <c r="O1087" s="26" t="s">
        <v>108</v>
      </c>
      <c r="P1087" s="26" t="s">
        <v>267</v>
      </c>
      <c r="Q1087" s="27">
        <v>1.72</v>
      </c>
      <c r="R1087" s="171" t="str">
        <f t="shared" si="190"/>
        <v>B</v>
      </c>
      <c r="S1087" s="174">
        <f t="shared" si="191"/>
        <v>0</v>
      </c>
      <c r="T1087" s="174">
        <f t="shared" si="192"/>
        <v>0</v>
      </c>
      <c r="U1087" s="174">
        <f t="shared" si="193"/>
        <v>1</v>
      </c>
      <c r="V1087" s="178" t="str">
        <f t="shared" si="194"/>
        <v>Streptococcus ovis</v>
      </c>
      <c r="W1087" s="178" t="str">
        <f t="shared" si="195"/>
        <v>Streptococcus ovis</v>
      </c>
      <c r="X1087" s="174">
        <f t="shared" si="196"/>
        <v>0</v>
      </c>
      <c r="Y1087" s="174">
        <f t="shared" si="197"/>
        <v>0</v>
      </c>
      <c r="Z1087" s="174">
        <f t="shared" si="198"/>
        <v>0</v>
      </c>
      <c r="AA1087" s="174">
        <f t="shared" si="199"/>
        <v>0</v>
      </c>
    </row>
    <row r="1088" spans="4:27" ht="15" customHeight="1" x14ac:dyDescent="0.25">
      <c r="D1088" s="176">
        <v>0</v>
      </c>
      <c r="E1088" s="169">
        <f t="shared" si="200"/>
        <v>0</v>
      </c>
      <c r="F1088" s="26" t="s">
        <v>2079</v>
      </c>
      <c r="G1088" s="26" t="s">
        <v>176</v>
      </c>
      <c r="H1088" s="26" t="s">
        <v>114</v>
      </c>
      <c r="I1088" s="29">
        <v>45097</v>
      </c>
      <c r="J1088" s="26" t="s">
        <v>108</v>
      </c>
      <c r="K1088" s="26" t="s">
        <v>268</v>
      </c>
      <c r="L1088" s="26" t="s">
        <v>108</v>
      </c>
      <c r="M1088" s="26" t="s">
        <v>234</v>
      </c>
      <c r="N1088" s="27">
        <v>1.55</v>
      </c>
      <c r="O1088" s="26" t="s">
        <v>108</v>
      </c>
      <c r="P1088" s="26" t="s">
        <v>216</v>
      </c>
      <c r="Q1088" s="27">
        <v>1.48</v>
      </c>
      <c r="R1088" s="171" t="str">
        <f t="shared" si="190"/>
        <v>B</v>
      </c>
      <c r="S1088" s="174">
        <f t="shared" si="191"/>
        <v>0</v>
      </c>
      <c r="T1088" s="174">
        <f t="shared" si="192"/>
        <v>0</v>
      </c>
      <c r="U1088" s="174">
        <f t="shared" si="193"/>
        <v>1</v>
      </c>
      <c r="V1088" s="178" t="str">
        <f t="shared" si="194"/>
        <v>Streptococcus gallolyticus</v>
      </c>
      <c r="W1088" s="178" t="str">
        <f t="shared" si="195"/>
        <v>Streptococcus cristatus</v>
      </c>
      <c r="X1088" s="174">
        <f t="shared" si="196"/>
        <v>0</v>
      </c>
      <c r="Y1088" s="174">
        <f t="shared" si="197"/>
        <v>0</v>
      </c>
      <c r="Z1088" s="174">
        <f t="shared" si="198"/>
        <v>0</v>
      </c>
      <c r="AA1088" s="174">
        <f t="shared" si="199"/>
        <v>0</v>
      </c>
    </row>
    <row r="1089" spans="4:27" ht="15" customHeight="1" x14ac:dyDescent="0.25">
      <c r="D1089" s="176">
        <v>0</v>
      </c>
      <c r="E1089" s="169">
        <f t="shared" si="200"/>
        <v>0</v>
      </c>
      <c r="F1089" s="26" t="s">
        <v>2080</v>
      </c>
      <c r="G1089" s="26" t="s">
        <v>176</v>
      </c>
      <c r="H1089" s="26" t="s">
        <v>114</v>
      </c>
      <c r="I1089" s="29">
        <v>45097</v>
      </c>
      <c r="J1089" s="26" t="s">
        <v>108</v>
      </c>
      <c r="K1089" s="26" t="s">
        <v>269</v>
      </c>
      <c r="L1089" s="26" t="s">
        <v>108</v>
      </c>
      <c r="M1089" s="26" t="s">
        <v>269</v>
      </c>
      <c r="N1089" s="27">
        <v>2.3199999999999998</v>
      </c>
      <c r="O1089" s="26" t="s">
        <v>108</v>
      </c>
      <c r="P1089" s="26" t="s">
        <v>254</v>
      </c>
      <c r="Q1089" s="27">
        <v>1.91</v>
      </c>
      <c r="R1089" s="171" t="str">
        <f t="shared" si="190"/>
        <v>A</v>
      </c>
      <c r="S1089" s="174">
        <f t="shared" si="191"/>
        <v>1</v>
      </c>
      <c r="T1089" s="174">
        <f t="shared" si="192"/>
        <v>1</v>
      </c>
      <c r="U1089" s="174">
        <f t="shared" si="193"/>
        <v>0</v>
      </c>
      <c r="V1089" s="178" t="str">
        <f t="shared" si="194"/>
        <v>Streptococcus pacificus</v>
      </c>
      <c r="W1089" s="178" t="str">
        <f t="shared" si="195"/>
        <v>Streptococcus zalophi</v>
      </c>
      <c r="X1089" s="174">
        <f t="shared" si="196"/>
        <v>0</v>
      </c>
      <c r="Y1089" s="174">
        <f t="shared" si="197"/>
        <v>0</v>
      </c>
      <c r="Z1089" s="174">
        <f t="shared" si="198"/>
        <v>0</v>
      </c>
      <c r="AA1089" s="174">
        <f t="shared" si="199"/>
        <v>0</v>
      </c>
    </row>
    <row r="1090" spans="4:27" ht="15" customHeight="1" x14ac:dyDescent="0.25">
      <c r="D1090" s="176">
        <v>0</v>
      </c>
      <c r="E1090" s="169">
        <f t="shared" si="200"/>
        <v>0</v>
      </c>
      <c r="F1090" s="26" t="s">
        <v>2081</v>
      </c>
      <c r="G1090" s="26" t="s">
        <v>176</v>
      </c>
      <c r="H1090" s="26" t="s">
        <v>114</v>
      </c>
      <c r="I1090" s="29">
        <v>45176</v>
      </c>
      <c r="J1090" s="26" t="s">
        <v>108</v>
      </c>
      <c r="K1090" s="26" t="s">
        <v>270</v>
      </c>
      <c r="L1090" s="26" t="s">
        <v>108</v>
      </c>
      <c r="M1090" s="26" t="s">
        <v>143</v>
      </c>
      <c r="N1090" s="27">
        <v>1.62</v>
      </c>
      <c r="O1090" s="26" t="s">
        <v>108</v>
      </c>
      <c r="P1090" s="26" t="s">
        <v>195</v>
      </c>
      <c r="Q1090" s="27">
        <v>1.58</v>
      </c>
      <c r="R1090" s="171" t="str">
        <f t="shared" si="190"/>
        <v>B</v>
      </c>
      <c r="S1090" s="174">
        <f t="shared" si="191"/>
        <v>0</v>
      </c>
      <c r="T1090" s="174">
        <f t="shared" si="192"/>
        <v>0</v>
      </c>
      <c r="U1090" s="174">
        <f t="shared" si="193"/>
        <v>1</v>
      </c>
      <c r="V1090" s="178" t="str">
        <f t="shared" si="194"/>
        <v>Streptococcus pneumoniae</v>
      </c>
      <c r="W1090" s="178" t="str">
        <f t="shared" si="195"/>
        <v>Streptococcus sanguinis</v>
      </c>
      <c r="X1090" s="174">
        <f t="shared" si="196"/>
        <v>0</v>
      </c>
      <c r="Y1090" s="174">
        <f t="shared" si="197"/>
        <v>0</v>
      </c>
      <c r="Z1090" s="174">
        <f t="shared" si="198"/>
        <v>0</v>
      </c>
      <c r="AA1090" s="174">
        <f t="shared" si="199"/>
        <v>0</v>
      </c>
    </row>
    <row r="1091" spans="4:27" ht="15" customHeight="1" x14ac:dyDescent="0.25">
      <c r="D1091" s="176">
        <v>0</v>
      </c>
      <c r="E1091" s="169">
        <f t="shared" si="200"/>
        <v>0</v>
      </c>
      <c r="F1091" s="26" t="s">
        <v>2082</v>
      </c>
      <c r="G1091" s="26" t="s">
        <v>176</v>
      </c>
      <c r="H1091" s="26" t="s">
        <v>114</v>
      </c>
      <c r="I1091" s="29">
        <v>45176</v>
      </c>
      <c r="J1091" s="26" t="s">
        <v>108</v>
      </c>
      <c r="K1091" s="26" t="s">
        <v>271</v>
      </c>
      <c r="L1091" s="26" t="s">
        <v>108</v>
      </c>
      <c r="M1091" s="26" t="s">
        <v>214</v>
      </c>
      <c r="N1091" s="27">
        <v>1.49</v>
      </c>
      <c r="O1091" s="26" t="s">
        <v>108</v>
      </c>
      <c r="P1091" s="26" t="s">
        <v>216</v>
      </c>
      <c r="Q1091" s="27">
        <v>1.48</v>
      </c>
      <c r="R1091" s="171" t="str">
        <f t="shared" ref="R1091:R1154" si="201">IF(OR(AND(N1091&gt;=$B$20,Q1091&lt;$B$21),AND(L1091=O1091,M1091=P1091,N1091&gt;=$B$20,Q1091&gt;=$B$20),AND(L1091=O1091,N1091&gt;=$B$20,Q1091&lt;2,Q1091&gt;=$B$21)),"A",IF(OR(AND(N1091&lt;$B$20,Q1091&lt;$B$21),AND(L1091=O1091,OR(M1091&lt;&gt;P1091,M1091=P1091),N1091&gt;=$B$21,Q1091&gt;=$B$21)),"B",
IF(AND(L1091&lt;&gt;O1091,N1091&gt;=$B$21,Q1091&gt;=$B$21),"C",0)))</f>
        <v>B</v>
      </c>
      <c r="S1091" s="174">
        <f t="shared" ref="S1091:S1154" si="202">1-U1091+Z1091</f>
        <v>0</v>
      </c>
      <c r="T1091" s="174">
        <f t="shared" ref="T1091:T1154" si="203">IF(AND(L1091=J1091,M1091=K1091,N1091&gt;=$B$20,R1091="A"),1,0)</f>
        <v>0</v>
      </c>
      <c r="U1091" s="174">
        <f t="shared" ref="U1091:U1154" si="204">IF(T1091=1,0,1)</f>
        <v>1</v>
      </c>
      <c r="V1091" s="178" t="str">
        <f t="shared" ref="V1091:V1154" si="205">L1091&amp;" "&amp;M1091</f>
        <v>Streptococcus constellatus</v>
      </c>
      <c r="W1091" s="178" t="str">
        <f t="shared" ref="W1091:W1154" si="206">O1091&amp;" "&amp;P1091</f>
        <v>Streptococcus cristatus</v>
      </c>
      <c r="X1091" s="174">
        <f t="shared" ref="X1091:X1154" si="207">IF(AND(V1091=$B$1,N1091&gt;=$B$20),1,0)</f>
        <v>0</v>
      </c>
      <c r="Y1091" s="174">
        <f t="shared" ref="Y1091:Y1154" si="208">IF(AND(W1091=$B$1,Q1091&gt;=$B$20),1,0)</f>
        <v>0</v>
      </c>
      <c r="Z1091" s="174">
        <f t="shared" ref="Z1091:Z1154" si="209">IF(AND(V1091=$B$1,N1091&gt;=$B$20,R1091="A"),1,0)</f>
        <v>0</v>
      </c>
      <c r="AA1091" s="174">
        <f t="shared" ref="AA1091:AA1154" si="210">IF(1-(X1091+Y1091)&gt;0,0,1)</f>
        <v>0</v>
      </c>
    </row>
    <row r="1092" spans="4:27" ht="15" customHeight="1" x14ac:dyDescent="0.25">
      <c r="D1092" s="176">
        <v>0</v>
      </c>
      <c r="E1092" s="169">
        <f t="shared" si="200"/>
        <v>0</v>
      </c>
      <c r="F1092" s="26" t="s">
        <v>2083</v>
      </c>
      <c r="G1092" s="26" t="s">
        <v>176</v>
      </c>
      <c r="H1092" s="26" t="s">
        <v>114</v>
      </c>
      <c r="I1092" s="29">
        <v>45168</v>
      </c>
      <c r="J1092" s="26" t="s">
        <v>108</v>
      </c>
      <c r="K1092" s="26" t="s">
        <v>188</v>
      </c>
      <c r="L1092" s="26" t="s">
        <v>108</v>
      </c>
      <c r="M1092" s="26" t="s">
        <v>188</v>
      </c>
      <c r="N1092" s="27">
        <v>2.27</v>
      </c>
      <c r="O1092" s="26" t="s">
        <v>108</v>
      </c>
      <c r="P1092" s="26" t="s">
        <v>188</v>
      </c>
      <c r="Q1092" s="27">
        <v>2.25</v>
      </c>
      <c r="R1092" s="171" t="str">
        <f t="shared" si="201"/>
        <v>A</v>
      </c>
      <c r="S1092" s="174">
        <f t="shared" si="202"/>
        <v>1</v>
      </c>
      <c r="T1092" s="174">
        <f t="shared" si="203"/>
        <v>1</v>
      </c>
      <c r="U1092" s="174">
        <f t="shared" si="204"/>
        <v>0</v>
      </c>
      <c r="V1092" s="178" t="str">
        <f t="shared" si="205"/>
        <v>Streptococcus parasanguinis</v>
      </c>
      <c r="W1092" s="178" t="str">
        <f t="shared" si="206"/>
        <v>Streptococcus parasanguinis</v>
      </c>
      <c r="X1092" s="174">
        <f t="shared" si="207"/>
        <v>0</v>
      </c>
      <c r="Y1092" s="174">
        <f t="shared" si="208"/>
        <v>0</v>
      </c>
      <c r="Z1092" s="174">
        <f t="shared" si="209"/>
        <v>0</v>
      </c>
      <c r="AA1092" s="174">
        <f t="shared" si="210"/>
        <v>0</v>
      </c>
    </row>
    <row r="1093" spans="4:27" ht="15" customHeight="1" x14ac:dyDescent="0.25">
      <c r="D1093" s="176">
        <v>0</v>
      </c>
      <c r="E1093" s="169">
        <f t="shared" si="200"/>
        <v>0</v>
      </c>
      <c r="F1093" s="26" t="s">
        <v>2084</v>
      </c>
      <c r="G1093" s="26" t="s">
        <v>176</v>
      </c>
      <c r="H1093" s="26" t="s">
        <v>114</v>
      </c>
      <c r="I1093" s="29">
        <v>45176</v>
      </c>
      <c r="J1093" s="26" t="s">
        <v>108</v>
      </c>
      <c r="K1093" s="26" t="s">
        <v>272</v>
      </c>
      <c r="L1093" s="26" t="s">
        <v>108</v>
      </c>
      <c r="M1093" s="26" t="s">
        <v>272</v>
      </c>
      <c r="N1093" s="27">
        <v>2.14</v>
      </c>
      <c r="O1093" s="26" t="s">
        <v>108</v>
      </c>
      <c r="P1093" s="26" t="s">
        <v>272</v>
      </c>
      <c r="Q1093" s="27">
        <v>2.0499999999999998</v>
      </c>
      <c r="R1093" s="171" t="str">
        <f t="shared" si="201"/>
        <v>A</v>
      </c>
      <c r="S1093" s="174">
        <f t="shared" si="202"/>
        <v>1</v>
      </c>
      <c r="T1093" s="174">
        <f t="shared" si="203"/>
        <v>1</v>
      </c>
      <c r="U1093" s="174">
        <f t="shared" si="204"/>
        <v>0</v>
      </c>
      <c r="V1093" s="178" t="str">
        <f t="shared" si="205"/>
        <v>Streptococcus parasuis</v>
      </c>
      <c r="W1093" s="178" t="str">
        <f t="shared" si="206"/>
        <v>Streptococcus parasuis</v>
      </c>
      <c r="X1093" s="174">
        <f t="shared" si="207"/>
        <v>0</v>
      </c>
      <c r="Y1093" s="174">
        <f t="shared" si="208"/>
        <v>0</v>
      </c>
      <c r="Z1093" s="174">
        <f t="shared" si="209"/>
        <v>0</v>
      </c>
      <c r="AA1093" s="174">
        <f t="shared" si="210"/>
        <v>0</v>
      </c>
    </row>
    <row r="1094" spans="4:27" ht="15" customHeight="1" x14ac:dyDescent="0.25">
      <c r="D1094" s="176">
        <v>0</v>
      </c>
      <c r="E1094" s="169">
        <f t="shared" si="200"/>
        <v>0</v>
      </c>
      <c r="F1094" s="26" t="s">
        <v>2085</v>
      </c>
      <c r="G1094" s="26" t="s">
        <v>176</v>
      </c>
      <c r="H1094" s="26" t="s">
        <v>114</v>
      </c>
      <c r="I1094" s="29">
        <v>45174</v>
      </c>
      <c r="J1094" s="26" t="s">
        <v>108</v>
      </c>
      <c r="K1094" s="26" t="s">
        <v>141</v>
      </c>
      <c r="L1094" s="26" t="s">
        <v>108</v>
      </c>
      <c r="M1094" s="26" t="s">
        <v>141</v>
      </c>
      <c r="N1094" s="27">
        <v>2.33</v>
      </c>
      <c r="O1094" s="26" t="s">
        <v>108</v>
      </c>
      <c r="P1094" s="26" t="s">
        <v>142</v>
      </c>
      <c r="Q1094" s="27">
        <v>2.16</v>
      </c>
      <c r="R1094" s="171" t="str">
        <f t="shared" si="201"/>
        <v>B</v>
      </c>
      <c r="S1094" s="174">
        <f t="shared" si="202"/>
        <v>0</v>
      </c>
      <c r="T1094" s="174">
        <f t="shared" si="203"/>
        <v>0</v>
      </c>
      <c r="U1094" s="174">
        <f t="shared" si="204"/>
        <v>1</v>
      </c>
      <c r="V1094" s="178" t="str">
        <f t="shared" si="205"/>
        <v>Streptococcus parauberis</v>
      </c>
      <c r="W1094" s="178" t="str">
        <f t="shared" si="206"/>
        <v>Streptococcus parauberis_JRA_G+R-39</v>
      </c>
      <c r="X1094" s="174">
        <f t="shared" si="207"/>
        <v>0</v>
      </c>
      <c r="Y1094" s="174">
        <f t="shared" si="208"/>
        <v>0</v>
      </c>
      <c r="Z1094" s="174">
        <f t="shared" si="209"/>
        <v>0</v>
      </c>
      <c r="AA1094" s="174">
        <f t="shared" si="210"/>
        <v>0</v>
      </c>
    </row>
    <row r="1095" spans="4:27" ht="15" customHeight="1" x14ac:dyDescent="0.25">
      <c r="D1095" s="176">
        <v>0</v>
      </c>
      <c r="E1095" s="169">
        <f t="shared" si="200"/>
        <v>0</v>
      </c>
      <c r="F1095" s="26" t="s">
        <v>2086</v>
      </c>
      <c r="G1095" s="26" t="s">
        <v>176</v>
      </c>
      <c r="H1095" s="26" t="s">
        <v>114</v>
      </c>
      <c r="I1095" s="29">
        <v>45176</v>
      </c>
      <c r="J1095" s="26" t="s">
        <v>108</v>
      </c>
      <c r="K1095" s="26" t="s">
        <v>202</v>
      </c>
      <c r="L1095" s="26" t="s">
        <v>108</v>
      </c>
      <c r="M1095" s="26" t="s">
        <v>202</v>
      </c>
      <c r="N1095" s="27">
        <v>2.41</v>
      </c>
      <c r="O1095" s="26" t="s">
        <v>108</v>
      </c>
      <c r="P1095" s="26" t="s">
        <v>127</v>
      </c>
      <c r="Q1095" s="27">
        <v>1.47</v>
      </c>
      <c r="R1095" s="171" t="str">
        <f t="shared" si="201"/>
        <v>A</v>
      </c>
      <c r="S1095" s="174">
        <f t="shared" si="202"/>
        <v>1</v>
      </c>
      <c r="T1095" s="174">
        <f t="shared" si="203"/>
        <v>1</v>
      </c>
      <c r="U1095" s="174">
        <f t="shared" si="204"/>
        <v>0</v>
      </c>
      <c r="V1095" s="178" t="str">
        <f t="shared" si="205"/>
        <v>Streptococcus penaeicida</v>
      </c>
      <c r="W1095" s="178" t="str">
        <f t="shared" si="206"/>
        <v>Streptococcus dysgalactiae</v>
      </c>
      <c r="X1095" s="174">
        <f t="shared" si="207"/>
        <v>0</v>
      </c>
      <c r="Y1095" s="174">
        <f t="shared" si="208"/>
        <v>0</v>
      </c>
      <c r="Z1095" s="174">
        <f t="shared" si="209"/>
        <v>0</v>
      </c>
      <c r="AA1095" s="174">
        <f t="shared" si="210"/>
        <v>0</v>
      </c>
    </row>
    <row r="1096" spans="4:27" ht="15" customHeight="1" x14ac:dyDescent="0.25">
      <c r="D1096" s="176">
        <v>0</v>
      </c>
      <c r="E1096" s="169">
        <f t="shared" si="200"/>
        <v>0</v>
      </c>
      <c r="F1096" s="26" t="s">
        <v>2087</v>
      </c>
      <c r="G1096" s="26" t="s">
        <v>176</v>
      </c>
      <c r="H1096" s="26" t="s">
        <v>114</v>
      </c>
      <c r="I1096" s="29">
        <v>45174</v>
      </c>
      <c r="J1096" s="26" t="s">
        <v>108</v>
      </c>
      <c r="K1096" s="26" t="s">
        <v>273</v>
      </c>
      <c r="L1096" s="26" t="s">
        <v>108</v>
      </c>
      <c r="M1096" s="26" t="s">
        <v>204</v>
      </c>
      <c r="N1096" s="27">
        <v>1.78</v>
      </c>
      <c r="O1096" s="26" t="s">
        <v>108</v>
      </c>
      <c r="P1096" s="26" t="s">
        <v>204</v>
      </c>
      <c r="Q1096" s="27">
        <v>1.74</v>
      </c>
      <c r="R1096" s="171" t="str">
        <f t="shared" si="201"/>
        <v>B</v>
      </c>
      <c r="S1096" s="174">
        <f t="shared" si="202"/>
        <v>0</v>
      </c>
      <c r="T1096" s="174">
        <f t="shared" si="203"/>
        <v>0</v>
      </c>
      <c r="U1096" s="174">
        <f t="shared" si="204"/>
        <v>1</v>
      </c>
      <c r="V1096" s="178" t="str">
        <f t="shared" si="205"/>
        <v>Streptococcus mitis_oralis</v>
      </c>
      <c r="W1096" s="178" t="str">
        <f t="shared" si="206"/>
        <v>Streptococcus mitis_oralis</v>
      </c>
      <c r="X1096" s="174">
        <f t="shared" si="207"/>
        <v>0</v>
      </c>
      <c r="Y1096" s="174">
        <f t="shared" si="208"/>
        <v>0</v>
      </c>
      <c r="Z1096" s="174">
        <f t="shared" si="209"/>
        <v>0</v>
      </c>
      <c r="AA1096" s="174">
        <f t="shared" si="210"/>
        <v>0</v>
      </c>
    </row>
    <row r="1097" spans="4:27" ht="15" customHeight="1" x14ac:dyDescent="0.25">
      <c r="D1097" s="176">
        <v>0</v>
      </c>
      <c r="E1097" s="169">
        <f t="shared" si="200"/>
        <v>0</v>
      </c>
      <c r="F1097" s="26" t="s">
        <v>2088</v>
      </c>
      <c r="G1097" s="26" t="s">
        <v>176</v>
      </c>
      <c r="H1097" s="26" t="s">
        <v>114</v>
      </c>
      <c r="I1097" s="29">
        <v>45174</v>
      </c>
      <c r="J1097" s="26" t="s">
        <v>108</v>
      </c>
      <c r="K1097" s="26" t="s">
        <v>182</v>
      </c>
      <c r="L1097" s="26" t="s">
        <v>108</v>
      </c>
      <c r="M1097" s="26" t="s">
        <v>182</v>
      </c>
      <c r="N1097" s="27">
        <v>2.23</v>
      </c>
      <c r="O1097" s="26" t="s">
        <v>108</v>
      </c>
      <c r="P1097" s="26" t="s">
        <v>182</v>
      </c>
      <c r="Q1097" s="27">
        <v>2.15</v>
      </c>
      <c r="R1097" s="171" t="str">
        <f t="shared" si="201"/>
        <v>A</v>
      </c>
      <c r="S1097" s="174">
        <f t="shared" si="202"/>
        <v>1</v>
      </c>
      <c r="T1097" s="174">
        <f t="shared" si="203"/>
        <v>1</v>
      </c>
      <c r="U1097" s="174">
        <f t="shared" si="204"/>
        <v>0</v>
      </c>
      <c r="V1097" s="178" t="str">
        <f t="shared" si="205"/>
        <v>Streptococcus phocae</v>
      </c>
      <c r="W1097" s="178" t="str">
        <f t="shared" si="206"/>
        <v>Streptococcus phocae</v>
      </c>
      <c r="X1097" s="174">
        <f t="shared" si="207"/>
        <v>0</v>
      </c>
      <c r="Y1097" s="174">
        <f t="shared" si="208"/>
        <v>0</v>
      </c>
      <c r="Z1097" s="174">
        <f t="shared" si="209"/>
        <v>0</v>
      </c>
      <c r="AA1097" s="174">
        <f t="shared" si="210"/>
        <v>0</v>
      </c>
    </row>
    <row r="1098" spans="4:27" ht="15" customHeight="1" x14ac:dyDescent="0.25">
      <c r="D1098" s="176">
        <v>0</v>
      </c>
      <c r="E1098" s="169">
        <f t="shared" si="200"/>
        <v>0</v>
      </c>
      <c r="F1098" s="26" t="s">
        <v>2089</v>
      </c>
      <c r="G1098" s="26" t="s">
        <v>176</v>
      </c>
      <c r="H1098" s="26" t="s">
        <v>114</v>
      </c>
      <c r="I1098" s="29">
        <v>45176</v>
      </c>
      <c r="J1098" s="26" t="s">
        <v>108</v>
      </c>
      <c r="K1098" s="26" t="s">
        <v>182</v>
      </c>
      <c r="L1098" s="26" t="s">
        <v>108</v>
      </c>
      <c r="M1098" s="26" t="s">
        <v>182</v>
      </c>
      <c r="N1098" s="27">
        <v>2.34</v>
      </c>
      <c r="O1098" s="26" t="s">
        <v>108</v>
      </c>
      <c r="P1098" s="26" t="s">
        <v>182</v>
      </c>
      <c r="Q1098" s="27">
        <v>2.29</v>
      </c>
      <c r="R1098" s="171" t="str">
        <f t="shared" si="201"/>
        <v>A</v>
      </c>
      <c r="S1098" s="174">
        <f t="shared" si="202"/>
        <v>1</v>
      </c>
      <c r="T1098" s="174">
        <f t="shared" si="203"/>
        <v>1</v>
      </c>
      <c r="U1098" s="174">
        <f t="shared" si="204"/>
        <v>0</v>
      </c>
      <c r="V1098" s="178" t="str">
        <f t="shared" si="205"/>
        <v>Streptococcus phocae</v>
      </c>
      <c r="W1098" s="178" t="str">
        <f t="shared" si="206"/>
        <v>Streptococcus phocae</v>
      </c>
      <c r="X1098" s="174">
        <f t="shared" si="207"/>
        <v>0</v>
      </c>
      <c r="Y1098" s="174">
        <f t="shared" si="208"/>
        <v>0</v>
      </c>
      <c r="Z1098" s="174">
        <f t="shared" si="209"/>
        <v>0</v>
      </c>
      <c r="AA1098" s="174">
        <f t="shared" si="210"/>
        <v>0</v>
      </c>
    </row>
    <row r="1099" spans="4:27" ht="15" customHeight="1" x14ac:dyDescent="0.25">
      <c r="D1099" s="176">
        <v>0</v>
      </c>
      <c r="E1099" s="169">
        <f t="shared" si="200"/>
        <v>0</v>
      </c>
      <c r="F1099" s="26" t="s">
        <v>2090</v>
      </c>
      <c r="G1099" s="26" t="s">
        <v>176</v>
      </c>
      <c r="H1099" s="26" t="s">
        <v>114</v>
      </c>
      <c r="I1099" s="29">
        <v>45174</v>
      </c>
      <c r="J1099" s="26" t="s">
        <v>108</v>
      </c>
      <c r="K1099" s="26" t="s">
        <v>168</v>
      </c>
      <c r="L1099" s="26" t="s">
        <v>108</v>
      </c>
      <c r="M1099" s="26" t="s">
        <v>168</v>
      </c>
      <c r="N1099" s="27">
        <v>2.15</v>
      </c>
      <c r="O1099" s="26" t="s">
        <v>108</v>
      </c>
      <c r="P1099" s="26" t="s">
        <v>168</v>
      </c>
      <c r="Q1099" s="27">
        <v>2.12</v>
      </c>
      <c r="R1099" s="171" t="str">
        <f t="shared" si="201"/>
        <v>A</v>
      </c>
      <c r="S1099" s="174">
        <f t="shared" si="202"/>
        <v>1</v>
      </c>
      <c r="T1099" s="174">
        <f t="shared" si="203"/>
        <v>1</v>
      </c>
      <c r="U1099" s="174">
        <f t="shared" si="204"/>
        <v>0</v>
      </c>
      <c r="V1099" s="178" t="str">
        <f t="shared" si="205"/>
        <v>Streptococcus pluranimalium</v>
      </c>
      <c r="W1099" s="178" t="str">
        <f t="shared" si="206"/>
        <v>Streptococcus pluranimalium</v>
      </c>
      <c r="X1099" s="174">
        <f t="shared" si="207"/>
        <v>0</v>
      </c>
      <c r="Y1099" s="174">
        <f t="shared" si="208"/>
        <v>0</v>
      </c>
      <c r="Z1099" s="174">
        <f t="shared" si="209"/>
        <v>0</v>
      </c>
      <c r="AA1099" s="174">
        <f t="shared" si="210"/>
        <v>0</v>
      </c>
    </row>
    <row r="1100" spans="4:27" ht="15" customHeight="1" x14ac:dyDescent="0.25">
      <c r="D1100" s="176">
        <v>0</v>
      </c>
      <c r="E1100" s="169">
        <f t="shared" si="200"/>
        <v>0</v>
      </c>
      <c r="F1100" s="26" t="s">
        <v>2091</v>
      </c>
      <c r="G1100" s="26" t="s">
        <v>176</v>
      </c>
      <c r="H1100" s="26" t="s">
        <v>114</v>
      </c>
      <c r="I1100" s="29">
        <v>45176</v>
      </c>
      <c r="J1100" s="26" t="s">
        <v>108</v>
      </c>
      <c r="K1100" s="26" t="s">
        <v>274</v>
      </c>
      <c r="L1100" s="26" t="s">
        <v>108</v>
      </c>
      <c r="M1100" s="26" t="s">
        <v>274</v>
      </c>
      <c r="N1100" s="27">
        <v>2.4</v>
      </c>
      <c r="O1100" s="26" t="s">
        <v>108</v>
      </c>
      <c r="P1100" s="26" t="s">
        <v>257</v>
      </c>
      <c r="Q1100" s="27">
        <v>1.54</v>
      </c>
      <c r="R1100" s="171" t="str">
        <f t="shared" si="201"/>
        <v>A</v>
      </c>
      <c r="S1100" s="174">
        <f t="shared" si="202"/>
        <v>1</v>
      </c>
      <c r="T1100" s="174">
        <f t="shared" si="203"/>
        <v>1</v>
      </c>
      <c r="U1100" s="174">
        <f t="shared" si="204"/>
        <v>0</v>
      </c>
      <c r="V1100" s="178" t="str">
        <f t="shared" si="205"/>
        <v>Streptococcus plurextorum</v>
      </c>
      <c r="W1100" s="178" t="str">
        <f t="shared" si="206"/>
        <v>Streptococcus merionis</v>
      </c>
      <c r="X1100" s="174">
        <f t="shared" si="207"/>
        <v>0</v>
      </c>
      <c r="Y1100" s="174">
        <f t="shared" si="208"/>
        <v>0</v>
      </c>
      <c r="Z1100" s="174">
        <f t="shared" si="209"/>
        <v>0</v>
      </c>
      <c r="AA1100" s="174">
        <f t="shared" si="210"/>
        <v>0</v>
      </c>
    </row>
    <row r="1101" spans="4:27" ht="15" customHeight="1" x14ac:dyDescent="0.25">
      <c r="D1101" s="176">
        <v>0</v>
      </c>
      <c r="E1101" s="169">
        <f t="shared" si="200"/>
        <v>0</v>
      </c>
      <c r="F1101" s="26" t="s">
        <v>2092</v>
      </c>
      <c r="G1101" s="26" t="s">
        <v>176</v>
      </c>
      <c r="H1101" s="26" t="s">
        <v>114</v>
      </c>
      <c r="I1101" s="29">
        <v>45097</v>
      </c>
      <c r="J1101" s="26" t="s">
        <v>108</v>
      </c>
      <c r="K1101" s="26" t="s">
        <v>206</v>
      </c>
      <c r="L1101" s="26" t="s">
        <v>108</v>
      </c>
      <c r="M1101" s="26" t="s">
        <v>206</v>
      </c>
      <c r="N1101" s="27">
        <v>2.33</v>
      </c>
      <c r="O1101" s="26" t="s">
        <v>108</v>
      </c>
      <c r="P1101" s="26" t="s">
        <v>206</v>
      </c>
      <c r="Q1101" s="27">
        <v>1.92</v>
      </c>
      <c r="R1101" s="171" t="str">
        <f t="shared" si="201"/>
        <v>A</v>
      </c>
      <c r="S1101" s="174">
        <f t="shared" si="202"/>
        <v>1</v>
      </c>
      <c r="T1101" s="174">
        <f t="shared" si="203"/>
        <v>1</v>
      </c>
      <c r="U1101" s="174">
        <f t="shared" si="204"/>
        <v>0</v>
      </c>
      <c r="V1101" s="178" t="str">
        <f t="shared" si="205"/>
        <v>Streptococcus porci</v>
      </c>
      <c r="W1101" s="178" t="str">
        <f t="shared" si="206"/>
        <v>Streptococcus porci</v>
      </c>
      <c r="X1101" s="174">
        <f t="shared" si="207"/>
        <v>0</v>
      </c>
      <c r="Y1101" s="174">
        <f t="shared" si="208"/>
        <v>0</v>
      </c>
      <c r="Z1101" s="174">
        <f t="shared" si="209"/>
        <v>0</v>
      </c>
      <c r="AA1101" s="174">
        <f t="shared" si="210"/>
        <v>0</v>
      </c>
    </row>
    <row r="1102" spans="4:27" ht="15" customHeight="1" x14ac:dyDescent="0.25">
      <c r="D1102" s="176">
        <v>0</v>
      </c>
      <c r="E1102" s="169">
        <f t="shared" si="200"/>
        <v>0</v>
      </c>
      <c r="F1102" s="26" t="s">
        <v>2093</v>
      </c>
      <c r="G1102" s="26" t="s">
        <v>176</v>
      </c>
      <c r="H1102" s="26" t="s">
        <v>114</v>
      </c>
      <c r="I1102" s="29">
        <v>45174</v>
      </c>
      <c r="J1102" s="26" t="s">
        <v>108</v>
      </c>
      <c r="K1102" s="26" t="s">
        <v>148</v>
      </c>
      <c r="L1102" s="26" t="s">
        <v>108</v>
      </c>
      <c r="M1102" s="26" t="s">
        <v>148</v>
      </c>
      <c r="N1102" s="27">
        <v>2.5099999999999998</v>
      </c>
      <c r="O1102" s="26" t="s">
        <v>108</v>
      </c>
      <c r="P1102" s="26" t="s">
        <v>148</v>
      </c>
      <c r="Q1102" s="27">
        <v>2.4700000000000002</v>
      </c>
      <c r="R1102" s="171" t="str">
        <f t="shared" si="201"/>
        <v>A</v>
      </c>
      <c r="S1102" s="174">
        <f t="shared" si="202"/>
        <v>1</v>
      </c>
      <c r="T1102" s="174">
        <f t="shared" si="203"/>
        <v>1</v>
      </c>
      <c r="U1102" s="174">
        <f t="shared" si="204"/>
        <v>0</v>
      </c>
      <c r="V1102" s="178" t="str">
        <f t="shared" si="205"/>
        <v>Streptococcus porcinus</v>
      </c>
      <c r="W1102" s="178" t="str">
        <f t="shared" si="206"/>
        <v>Streptococcus porcinus</v>
      </c>
      <c r="X1102" s="174">
        <f t="shared" si="207"/>
        <v>0</v>
      </c>
      <c r="Y1102" s="174">
        <f t="shared" si="208"/>
        <v>0</v>
      </c>
      <c r="Z1102" s="174">
        <f t="shared" si="209"/>
        <v>0</v>
      </c>
      <c r="AA1102" s="174">
        <f t="shared" si="210"/>
        <v>0</v>
      </c>
    </row>
    <row r="1103" spans="4:27" ht="15" customHeight="1" x14ac:dyDescent="0.25">
      <c r="D1103" s="176">
        <v>0</v>
      </c>
      <c r="E1103" s="169">
        <f t="shared" si="200"/>
        <v>0</v>
      </c>
      <c r="F1103" s="26" t="s">
        <v>2094</v>
      </c>
      <c r="G1103" s="26" t="s">
        <v>176</v>
      </c>
      <c r="H1103" s="26" t="s">
        <v>114</v>
      </c>
      <c r="I1103" s="29">
        <v>45176</v>
      </c>
      <c r="J1103" s="26" t="s">
        <v>108</v>
      </c>
      <c r="K1103" s="26" t="s">
        <v>275</v>
      </c>
      <c r="L1103" s="26" t="s">
        <v>108</v>
      </c>
      <c r="M1103" s="26" t="s">
        <v>275</v>
      </c>
      <c r="N1103" s="27">
        <v>2.29</v>
      </c>
      <c r="O1103" s="26" t="s">
        <v>108</v>
      </c>
      <c r="P1103" s="26" t="s">
        <v>192</v>
      </c>
      <c r="Q1103" s="27">
        <v>1.66</v>
      </c>
      <c r="R1103" s="171" t="str">
        <f t="shared" si="201"/>
        <v>A</v>
      </c>
      <c r="S1103" s="174">
        <f t="shared" si="202"/>
        <v>1</v>
      </c>
      <c r="T1103" s="174">
        <f t="shared" si="203"/>
        <v>1</v>
      </c>
      <c r="U1103" s="174">
        <f t="shared" si="204"/>
        <v>0</v>
      </c>
      <c r="V1103" s="178" t="str">
        <f t="shared" si="205"/>
        <v>Streptococcus porcorum</v>
      </c>
      <c r="W1103" s="178" t="str">
        <f t="shared" si="206"/>
        <v>Streptococcus pyogenes</v>
      </c>
      <c r="X1103" s="174">
        <f t="shared" si="207"/>
        <v>0</v>
      </c>
      <c r="Y1103" s="174">
        <f t="shared" si="208"/>
        <v>0</v>
      </c>
      <c r="Z1103" s="174">
        <f t="shared" si="209"/>
        <v>0</v>
      </c>
      <c r="AA1103" s="174">
        <f t="shared" si="210"/>
        <v>0</v>
      </c>
    </row>
    <row r="1104" spans="4:27" ht="15" customHeight="1" x14ac:dyDescent="0.25">
      <c r="D1104" s="176">
        <v>0</v>
      </c>
      <c r="E1104" s="169">
        <f t="shared" si="200"/>
        <v>0</v>
      </c>
      <c r="F1104" s="26" t="s">
        <v>2095</v>
      </c>
      <c r="G1104" s="26" t="s">
        <v>176</v>
      </c>
      <c r="H1104" s="26" t="s">
        <v>114</v>
      </c>
      <c r="I1104" s="29">
        <v>45168</v>
      </c>
      <c r="J1104" s="26" t="s">
        <v>108</v>
      </c>
      <c r="K1104" s="26" t="s">
        <v>276</v>
      </c>
      <c r="L1104" s="26" t="s">
        <v>108</v>
      </c>
      <c r="M1104" s="26" t="s">
        <v>276</v>
      </c>
      <c r="N1104" s="27">
        <v>2.2599999999999998</v>
      </c>
      <c r="O1104" s="26" t="s">
        <v>108</v>
      </c>
      <c r="P1104" s="26" t="s">
        <v>276</v>
      </c>
      <c r="Q1104" s="27">
        <v>2.23</v>
      </c>
      <c r="R1104" s="171" t="str">
        <f t="shared" si="201"/>
        <v>A</v>
      </c>
      <c r="S1104" s="174">
        <f t="shared" si="202"/>
        <v>1</v>
      </c>
      <c r="T1104" s="174">
        <f t="shared" si="203"/>
        <v>1</v>
      </c>
      <c r="U1104" s="174">
        <f t="shared" si="204"/>
        <v>0</v>
      </c>
      <c r="V1104" s="178" t="str">
        <f t="shared" si="205"/>
        <v>Streptococcus pseudopneumoniae</v>
      </c>
      <c r="W1104" s="178" t="str">
        <f t="shared" si="206"/>
        <v>Streptococcus pseudopneumoniae</v>
      </c>
      <c r="X1104" s="174">
        <f t="shared" si="207"/>
        <v>0</v>
      </c>
      <c r="Y1104" s="174">
        <f t="shared" si="208"/>
        <v>0</v>
      </c>
      <c r="Z1104" s="174">
        <f t="shared" si="209"/>
        <v>0</v>
      </c>
      <c r="AA1104" s="174">
        <f t="shared" si="210"/>
        <v>0</v>
      </c>
    </row>
    <row r="1105" spans="4:27" ht="15" customHeight="1" x14ac:dyDescent="0.25">
      <c r="D1105" s="176">
        <v>0</v>
      </c>
      <c r="E1105" s="169">
        <f t="shared" si="200"/>
        <v>0</v>
      </c>
      <c r="F1105" s="26" t="s">
        <v>2096</v>
      </c>
      <c r="G1105" s="26" t="s">
        <v>176</v>
      </c>
      <c r="H1105" s="26" t="s">
        <v>114</v>
      </c>
      <c r="I1105" s="29">
        <v>45176</v>
      </c>
      <c r="J1105" s="26" t="s">
        <v>108</v>
      </c>
      <c r="K1105" s="26" t="s">
        <v>277</v>
      </c>
      <c r="L1105" s="26" t="s">
        <v>108</v>
      </c>
      <c r="M1105" s="26" t="s">
        <v>277</v>
      </c>
      <c r="N1105" s="27">
        <v>2.15</v>
      </c>
      <c r="O1105" s="26" t="s">
        <v>108</v>
      </c>
      <c r="P1105" s="26" t="s">
        <v>277</v>
      </c>
      <c r="Q1105" s="27">
        <v>2.08</v>
      </c>
      <c r="R1105" s="171" t="str">
        <f t="shared" si="201"/>
        <v>A</v>
      </c>
      <c r="S1105" s="174">
        <f t="shared" si="202"/>
        <v>1</v>
      </c>
      <c r="T1105" s="174">
        <f t="shared" si="203"/>
        <v>1</v>
      </c>
      <c r="U1105" s="174">
        <f t="shared" si="204"/>
        <v>0</v>
      </c>
      <c r="V1105" s="178" t="str">
        <f t="shared" si="205"/>
        <v>Streptococcus pseudoporcinus</v>
      </c>
      <c r="W1105" s="178" t="str">
        <f t="shared" si="206"/>
        <v>Streptococcus pseudoporcinus</v>
      </c>
      <c r="X1105" s="174">
        <f t="shared" si="207"/>
        <v>0</v>
      </c>
      <c r="Y1105" s="174">
        <f t="shared" si="208"/>
        <v>0</v>
      </c>
      <c r="Z1105" s="174">
        <f t="shared" si="209"/>
        <v>0</v>
      </c>
      <c r="AA1105" s="174">
        <f t="shared" si="210"/>
        <v>0</v>
      </c>
    </row>
    <row r="1106" spans="4:27" ht="15" customHeight="1" x14ac:dyDescent="0.25">
      <c r="D1106" s="176">
        <v>0</v>
      </c>
      <c r="E1106" s="169">
        <f t="shared" si="200"/>
        <v>0</v>
      </c>
      <c r="F1106" s="26" t="s">
        <v>2097</v>
      </c>
      <c r="G1106" s="26" t="s">
        <v>176</v>
      </c>
      <c r="H1106" s="26" t="s">
        <v>114</v>
      </c>
      <c r="I1106" s="29">
        <v>45167</v>
      </c>
      <c r="J1106" s="26" t="s">
        <v>108</v>
      </c>
      <c r="K1106" s="26" t="s">
        <v>207</v>
      </c>
      <c r="L1106" s="26" t="s">
        <v>108</v>
      </c>
      <c r="M1106" s="26" t="s">
        <v>207</v>
      </c>
      <c r="N1106" s="27">
        <v>2.54</v>
      </c>
      <c r="O1106" s="26" t="s">
        <v>108</v>
      </c>
      <c r="P1106" s="26" t="s">
        <v>207</v>
      </c>
      <c r="Q1106" s="27">
        <v>2.36</v>
      </c>
      <c r="R1106" s="171" t="str">
        <f t="shared" si="201"/>
        <v>A</v>
      </c>
      <c r="S1106" s="174">
        <f t="shared" si="202"/>
        <v>1</v>
      </c>
      <c r="T1106" s="174">
        <f t="shared" si="203"/>
        <v>1</v>
      </c>
      <c r="U1106" s="174">
        <f t="shared" si="204"/>
        <v>0</v>
      </c>
      <c r="V1106" s="178" t="str">
        <f t="shared" si="205"/>
        <v>Streptococcus ratti</v>
      </c>
      <c r="W1106" s="178" t="str">
        <f t="shared" si="206"/>
        <v>Streptococcus ratti</v>
      </c>
      <c r="X1106" s="174">
        <f t="shared" si="207"/>
        <v>0</v>
      </c>
      <c r="Y1106" s="174">
        <f t="shared" si="208"/>
        <v>0</v>
      </c>
      <c r="Z1106" s="174">
        <f t="shared" si="209"/>
        <v>0</v>
      </c>
      <c r="AA1106" s="174">
        <f t="shared" si="210"/>
        <v>0</v>
      </c>
    </row>
    <row r="1107" spans="4:27" ht="15" customHeight="1" x14ac:dyDescent="0.25">
      <c r="D1107" s="176">
        <v>0</v>
      </c>
      <c r="E1107" s="169">
        <f t="shared" si="200"/>
        <v>0</v>
      </c>
      <c r="F1107" s="26" t="s">
        <v>2098</v>
      </c>
      <c r="G1107" s="26" t="s">
        <v>176</v>
      </c>
      <c r="H1107" s="26" t="s">
        <v>114</v>
      </c>
      <c r="I1107" s="29">
        <v>45176</v>
      </c>
      <c r="J1107" s="26" t="s">
        <v>108</v>
      </c>
      <c r="K1107" s="26" t="s">
        <v>278</v>
      </c>
      <c r="L1107" s="26" t="s">
        <v>108</v>
      </c>
      <c r="M1107" s="26" t="s">
        <v>223</v>
      </c>
      <c r="N1107" s="27">
        <v>1.9</v>
      </c>
      <c r="O1107" s="26" t="s">
        <v>108</v>
      </c>
      <c r="P1107" s="26" t="s">
        <v>196</v>
      </c>
      <c r="Q1107" s="27">
        <v>1.89</v>
      </c>
      <c r="R1107" s="171" t="str">
        <f t="shared" si="201"/>
        <v>B</v>
      </c>
      <c r="S1107" s="174">
        <f t="shared" si="202"/>
        <v>0</v>
      </c>
      <c r="T1107" s="174">
        <f t="shared" si="203"/>
        <v>0</v>
      </c>
      <c r="U1107" s="174">
        <f t="shared" si="204"/>
        <v>1</v>
      </c>
      <c r="V1107" s="178" t="str">
        <f t="shared" si="205"/>
        <v>Streptococcus danieliae</v>
      </c>
      <c r="W1107" s="178" t="str">
        <f t="shared" si="206"/>
        <v>Streptococcus acidominimus</v>
      </c>
      <c r="X1107" s="174">
        <f t="shared" si="207"/>
        <v>0</v>
      </c>
      <c r="Y1107" s="174">
        <f t="shared" si="208"/>
        <v>0</v>
      </c>
      <c r="Z1107" s="174">
        <f t="shared" si="209"/>
        <v>0</v>
      </c>
      <c r="AA1107" s="174">
        <f t="shared" si="210"/>
        <v>0</v>
      </c>
    </row>
    <row r="1108" spans="4:27" ht="15" customHeight="1" x14ac:dyDescent="0.25">
      <c r="D1108" s="176">
        <v>0</v>
      </c>
      <c r="E1108" s="169">
        <f t="shared" si="200"/>
        <v>0</v>
      </c>
      <c r="F1108" s="26" t="s">
        <v>2099</v>
      </c>
      <c r="G1108" s="26" t="s">
        <v>176</v>
      </c>
      <c r="H1108" s="26" t="s">
        <v>114</v>
      </c>
      <c r="I1108" s="29">
        <v>45176</v>
      </c>
      <c r="J1108" s="26" t="s">
        <v>108</v>
      </c>
      <c r="K1108" s="26" t="s">
        <v>279</v>
      </c>
      <c r="L1108" s="26" t="s">
        <v>108</v>
      </c>
      <c r="M1108" s="26" t="s">
        <v>260</v>
      </c>
      <c r="N1108" s="27">
        <v>1.83</v>
      </c>
      <c r="O1108" s="26" t="s">
        <v>108</v>
      </c>
      <c r="P1108" s="26" t="s">
        <v>227</v>
      </c>
      <c r="Q1108" s="27">
        <v>1.43</v>
      </c>
      <c r="R1108" s="171" t="str">
        <f t="shared" si="201"/>
        <v>B</v>
      </c>
      <c r="S1108" s="174">
        <f t="shared" si="202"/>
        <v>0</v>
      </c>
      <c r="T1108" s="174">
        <f t="shared" si="203"/>
        <v>0</v>
      </c>
      <c r="U1108" s="174">
        <f t="shared" si="204"/>
        <v>1</v>
      </c>
      <c r="V1108" s="178" t="str">
        <f t="shared" si="205"/>
        <v>Streptococcus moroccensis</v>
      </c>
      <c r="W1108" s="178" t="str">
        <f t="shared" si="206"/>
        <v>Streptococcus downei</v>
      </c>
      <c r="X1108" s="174">
        <f t="shared" si="207"/>
        <v>0</v>
      </c>
      <c r="Y1108" s="174">
        <f t="shared" si="208"/>
        <v>0</v>
      </c>
      <c r="Z1108" s="174">
        <f t="shared" si="209"/>
        <v>0</v>
      </c>
      <c r="AA1108" s="174">
        <f t="shared" si="210"/>
        <v>0</v>
      </c>
    </row>
    <row r="1109" spans="4:27" ht="15" customHeight="1" x14ac:dyDescent="0.25">
      <c r="D1109" s="176">
        <v>0</v>
      </c>
      <c r="E1109" s="169">
        <f t="shared" si="200"/>
        <v>0</v>
      </c>
      <c r="F1109" s="26" t="s">
        <v>2100</v>
      </c>
      <c r="G1109" s="26" t="s">
        <v>176</v>
      </c>
      <c r="H1109" s="26" t="s">
        <v>114</v>
      </c>
      <c r="I1109" s="29">
        <v>45168</v>
      </c>
      <c r="J1109" s="26" t="s">
        <v>108</v>
      </c>
      <c r="K1109" s="26" t="s">
        <v>280</v>
      </c>
      <c r="L1109" s="26" t="s">
        <v>108</v>
      </c>
      <c r="M1109" s="26" t="s">
        <v>188</v>
      </c>
      <c r="N1109" s="27">
        <v>2.13</v>
      </c>
      <c r="O1109" s="26" t="s">
        <v>108</v>
      </c>
      <c r="P1109" s="26" t="s">
        <v>188</v>
      </c>
      <c r="Q1109" s="27">
        <v>1.95</v>
      </c>
      <c r="R1109" s="171" t="str">
        <f t="shared" si="201"/>
        <v>A</v>
      </c>
      <c r="S1109" s="174">
        <f t="shared" si="202"/>
        <v>0</v>
      </c>
      <c r="T1109" s="174">
        <f t="shared" si="203"/>
        <v>0</v>
      </c>
      <c r="U1109" s="174">
        <f t="shared" si="204"/>
        <v>1</v>
      </c>
      <c r="V1109" s="178" t="str">
        <f t="shared" si="205"/>
        <v>Streptococcus parasanguinis</v>
      </c>
      <c r="W1109" s="178" t="str">
        <f t="shared" si="206"/>
        <v>Streptococcus parasanguinis</v>
      </c>
      <c r="X1109" s="174">
        <f t="shared" si="207"/>
        <v>0</v>
      </c>
      <c r="Y1109" s="174">
        <f t="shared" si="208"/>
        <v>0</v>
      </c>
      <c r="Z1109" s="174">
        <f t="shared" si="209"/>
        <v>0</v>
      </c>
      <c r="AA1109" s="174">
        <f t="shared" si="210"/>
        <v>0</v>
      </c>
    </row>
    <row r="1110" spans="4:27" ht="15" customHeight="1" x14ac:dyDescent="0.25">
      <c r="D1110" s="176">
        <v>0</v>
      </c>
      <c r="E1110" s="169">
        <f t="shared" si="200"/>
        <v>0</v>
      </c>
      <c r="F1110" s="26" t="s">
        <v>2101</v>
      </c>
      <c r="G1110" s="26" t="s">
        <v>176</v>
      </c>
      <c r="H1110" s="26" t="s">
        <v>114</v>
      </c>
      <c r="I1110" s="29">
        <v>45176</v>
      </c>
      <c r="J1110" s="26" t="s">
        <v>108</v>
      </c>
      <c r="K1110" s="26" t="s">
        <v>281</v>
      </c>
      <c r="L1110" s="26" t="s">
        <v>108</v>
      </c>
      <c r="M1110" s="26" t="s">
        <v>218</v>
      </c>
      <c r="N1110" s="27">
        <v>1.64</v>
      </c>
      <c r="O1110" s="26" t="s">
        <v>108</v>
      </c>
      <c r="P1110" s="26" t="s">
        <v>204</v>
      </c>
      <c r="Q1110" s="27">
        <v>1.63</v>
      </c>
      <c r="R1110" s="171" t="str">
        <f t="shared" si="201"/>
        <v>B</v>
      </c>
      <c r="S1110" s="174">
        <f t="shared" si="202"/>
        <v>0</v>
      </c>
      <c r="T1110" s="174">
        <f t="shared" si="203"/>
        <v>0</v>
      </c>
      <c r="U1110" s="174">
        <f t="shared" si="204"/>
        <v>1</v>
      </c>
      <c r="V1110" s="178" t="str">
        <f t="shared" si="205"/>
        <v>Streptococcus suis</v>
      </c>
      <c r="W1110" s="178" t="str">
        <f t="shared" si="206"/>
        <v>Streptococcus mitis_oralis</v>
      </c>
      <c r="X1110" s="174">
        <f t="shared" si="207"/>
        <v>0</v>
      </c>
      <c r="Y1110" s="174">
        <f t="shared" si="208"/>
        <v>0</v>
      </c>
      <c r="Z1110" s="174">
        <f t="shared" si="209"/>
        <v>0</v>
      </c>
      <c r="AA1110" s="174">
        <f t="shared" si="210"/>
        <v>0</v>
      </c>
    </row>
    <row r="1111" spans="4:27" ht="15" customHeight="1" x14ac:dyDescent="0.25">
      <c r="D1111" s="176">
        <v>0</v>
      </c>
      <c r="E1111" s="169">
        <f t="shared" si="200"/>
        <v>0</v>
      </c>
      <c r="F1111" s="26" t="s">
        <v>2102</v>
      </c>
      <c r="G1111" s="26" t="s">
        <v>176</v>
      </c>
      <c r="H1111" s="26" t="s">
        <v>114</v>
      </c>
      <c r="I1111" s="29">
        <v>45176</v>
      </c>
      <c r="J1111" s="26" t="s">
        <v>108</v>
      </c>
      <c r="K1111" s="26" t="s">
        <v>282</v>
      </c>
      <c r="L1111" s="26" t="s">
        <v>108</v>
      </c>
      <c r="M1111" s="26" t="s">
        <v>234</v>
      </c>
      <c r="N1111" s="27">
        <v>1.4</v>
      </c>
      <c r="O1111" s="26" t="s">
        <v>108</v>
      </c>
      <c r="P1111" s="26" t="s">
        <v>272</v>
      </c>
      <c r="Q1111" s="27">
        <v>1.35</v>
      </c>
      <c r="R1111" s="171" t="str">
        <f t="shared" si="201"/>
        <v>B</v>
      </c>
      <c r="S1111" s="174">
        <f t="shared" si="202"/>
        <v>0</v>
      </c>
      <c r="T1111" s="174">
        <f t="shared" si="203"/>
        <v>0</v>
      </c>
      <c r="U1111" s="174">
        <f t="shared" si="204"/>
        <v>1</v>
      </c>
      <c r="V1111" s="178" t="str">
        <f t="shared" si="205"/>
        <v>Streptococcus gallolyticus</v>
      </c>
      <c r="W1111" s="178" t="str">
        <f t="shared" si="206"/>
        <v>Streptococcus parasuis</v>
      </c>
      <c r="X1111" s="174">
        <f t="shared" si="207"/>
        <v>0</v>
      </c>
      <c r="Y1111" s="174">
        <f t="shared" si="208"/>
        <v>0</v>
      </c>
      <c r="Z1111" s="174">
        <f t="shared" si="209"/>
        <v>0</v>
      </c>
      <c r="AA1111" s="174">
        <f t="shared" si="210"/>
        <v>0</v>
      </c>
    </row>
    <row r="1112" spans="4:27" ht="15" customHeight="1" x14ac:dyDescent="0.25">
      <c r="D1112" s="176">
        <v>0</v>
      </c>
      <c r="E1112" s="169">
        <f t="shared" si="200"/>
        <v>0</v>
      </c>
      <c r="F1112" s="26" t="s">
        <v>2103</v>
      </c>
      <c r="G1112" s="26" t="s">
        <v>176</v>
      </c>
      <c r="H1112" s="26" t="s">
        <v>114</v>
      </c>
      <c r="I1112" s="29">
        <v>45174</v>
      </c>
      <c r="J1112" s="26" t="s">
        <v>108</v>
      </c>
      <c r="K1112" s="26" t="s">
        <v>151</v>
      </c>
      <c r="L1112" s="26" t="s">
        <v>108</v>
      </c>
      <c r="M1112" s="26" t="s">
        <v>151</v>
      </c>
      <c r="N1112" s="27">
        <v>2.4</v>
      </c>
      <c r="O1112" s="26" t="s">
        <v>108</v>
      </c>
      <c r="P1112" s="26" t="s">
        <v>151</v>
      </c>
      <c r="Q1112" s="27">
        <v>2.19</v>
      </c>
      <c r="R1112" s="171" t="str">
        <f t="shared" si="201"/>
        <v>A</v>
      </c>
      <c r="S1112" s="174">
        <f t="shared" si="202"/>
        <v>1</v>
      </c>
      <c r="T1112" s="174">
        <f t="shared" si="203"/>
        <v>1</v>
      </c>
      <c r="U1112" s="174">
        <f t="shared" si="204"/>
        <v>0</v>
      </c>
      <c r="V1112" s="178" t="str">
        <f t="shared" si="205"/>
        <v>Streptococcus salivarius</v>
      </c>
      <c r="W1112" s="178" t="str">
        <f t="shared" si="206"/>
        <v>Streptococcus salivarius</v>
      </c>
      <c r="X1112" s="174">
        <f t="shared" si="207"/>
        <v>0</v>
      </c>
      <c r="Y1112" s="174">
        <f t="shared" si="208"/>
        <v>0</v>
      </c>
      <c r="Z1112" s="174">
        <f t="shared" si="209"/>
        <v>0</v>
      </c>
      <c r="AA1112" s="174">
        <f t="shared" si="210"/>
        <v>0</v>
      </c>
    </row>
    <row r="1113" spans="4:27" ht="15" customHeight="1" x14ac:dyDescent="0.25">
      <c r="D1113" s="176">
        <v>0</v>
      </c>
      <c r="E1113" s="169">
        <f t="shared" si="200"/>
        <v>0</v>
      </c>
      <c r="F1113" s="26" t="s">
        <v>2104</v>
      </c>
      <c r="G1113" s="26" t="s">
        <v>176</v>
      </c>
      <c r="H1113" s="26" t="s">
        <v>114</v>
      </c>
      <c r="I1113" s="29">
        <v>45167</v>
      </c>
      <c r="J1113" s="26" t="s">
        <v>108</v>
      </c>
      <c r="K1113" s="26" t="s">
        <v>151</v>
      </c>
      <c r="L1113" s="26" t="s">
        <v>108</v>
      </c>
      <c r="M1113" s="26" t="s">
        <v>283</v>
      </c>
      <c r="N1113" s="27">
        <v>2.4300000000000002</v>
      </c>
      <c r="O1113" s="26" t="s">
        <v>108</v>
      </c>
      <c r="P1113" s="26" t="s">
        <v>283</v>
      </c>
      <c r="Q1113" s="27">
        <v>2.35</v>
      </c>
      <c r="R1113" s="171" t="str">
        <f t="shared" si="201"/>
        <v>A</v>
      </c>
      <c r="S1113" s="174">
        <f t="shared" si="202"/>
        <v>0</v>
      </c>
      <c r="T1113" s="174">
        <f t="shared" si="203"/>
        <v>0</v>
      </c>
      <c r="U1113" s="174">
        <f t="shared" si="204"/>
        <v>1</v>
      </c>
      <c r="V1113" s="178" t="str">
        <f t="shared" si="205"/>
        <v>Streptococcus thermophilus</v>
      </c>
      <c r="W1113" s="178" t="str">
        <f t="shared" si="206"/>
        <v>Streptococcus thermophilus</v>
      </c>
      <c r="X1113" s="174">
        <f t="shared" si="207"/>
        <v>0</v>
      </c>
      <c r="Y1113" s="174">
        <f t="shared" si="208"/>
        <v>0</v>
      </c>
      <c r="Z1113" s="174">
        <f t="shared" si="209"/>
        <v>0</v>
      </c>
      <c r="AA1113" s="174">
        <f t="shared" si="210"/>
        <v>0</v>
      </c>
    </row>
    <row r="1114" spans="4:27" ht="15" customHeight="1" x14ac:dyDescent="0.25">
      <c r="D1114" s="176">
        <v>0</v>
      </c>
      <c r="E1114" s="169">
        <f t="shared" si="200"/>
        <v>0</v>
      </c>
      <c r="F1114" s="26" t="s">
        <v>2105</v>
      </c>
      <c r="G1114" s="26" t="s">
        <v>176</v>
      </c>
      <c r="H1114" s="26" t="s">
        <v>114</v>
      </c>
      <c r="I1114" s="29">
        <v>45176</v>
      </c>
      <c r="J1114" s="26" t="s">
        <v>108</v>
      </c>
      <c r="K1114" s="26" t="s">
        <v>284</v>
      </c>
      <c r="L1114" s="26" t="s">
        <v>108</v>
      </c>
      <c r="M1114" s="26" t="s">
        <v>115</v>
      </c>
      <c r="N1114" s="27">
        <v>1.88</v>
      </c>
      <c r="O1114" s="26" t="s">
        <v>108</v>
      </c>
      <c r="P1114" s="26" t="s">
        <v>164</v>
      </c>
      <c r="Q1114" s="27">
        <v>1.69</v>
      </c>
      <c r="R1114" s="171" t="str">
        <f t="shared" si="201"/>
        <v>B</v>
      </c>
      <c r="S1114" s="174">
        <f t="shared" si="202"/>
        <v>0</v>
      </c>
      <c r="T1114" s="174">
        <f t="shared" si="203"/>
        <v>0</v>
      </c>
      <c r="U1114" s="174">
        <f t="shared" si="204"/>
        <v>1</v>
      </c>
      <c r="V1114" s="178" t="str">
        <f t="shared" si="205"/>
        <v>Streptococcus equi_ssp_zooepidemicus</v>
      </c>
      <c r="W1114" s="178" t="str">
        <f t="shared" si="206"/>
        <v>Streptococcus castoreus</v>
      </c>
      <c r="X1114" s="174">
        <f t="shared" si="207"/>
        <v>0</v>
      </c>
      <c r="Y1114" s="174">
        <f t="shared" si="208"/>
        <v>0</v>
      </c>
      <c r="Z1114" s="174">
        <f t="shared" si="209"/>
        <v>0</v>
      </c>
      <c r="AA1114" s="174">
        <f t="shared" si="210"/>
        <v>0</v>
      </c>
    </row>
    <row r="1115" spans="4:27" ht="15" customHeight="1" x14ac:dyDescent="0.25">
      <c r="D1115" s="176">
        <v>0</v>
      </c>
      <c r="E1115" s="169">
        <f t="shared" si="200"/>
        <v>0</v>
      </c>
      <c r="F1115" s="26" t="s">
        <v>2106</v>
      </c>
      <c r="G1115" s="26" t="s">
        <v>176</v>
      </c>
      <c r="H1115" s="26" t="s">
        <v>114</v>
      </c>
      <c r="I1115" s="29">
        <v>45168</v>
      </c>
      <c r="J1115" s="26" t="s">
        <v>108</v>
      </c>
      <c r="K1115" s="26" t="s">
        <v>195</v>
      </c>
      <c r="L1115" s="26" t="s">
        <v>108</v>
      </c>
      <c r="M1115" s="26" t="s">
        <v>195</v>
      </c>
      <c r="N1115" s="27">
        <v>2.31</v>
      </c>
      <c r="O1115" s="26" t="s">
        <v>108</v>
      </c>
      <c r="P1115" s="26" t="s">
        <v>195</v>
      </c>
      <c r="Q1115" s="27">
        <v>2.2200000000000002</v>
      </c>
      <c r="R1115" s="171" t="str">
        <f t="shared" si="201"/>
        <v>A</v>
      </c>
      <c r="S1115" s="174">
        <f t="shared" si="202"/>
        <v>1</v>
      </c>
      <c r="T1115" s="174">
        <f t="shared" si="203"/>
        <v>1</v>
      </c>
      <c r="U1115" s="174">
        <f t="shared" si="204"/>
        <v>0</v>
      </c>
      <c r="V1115" s="178" t="str">
        <f t="shared" si="205"/>
        <v>Streptococcus sanguinis</v>
      </c>
      <c r="W1115" s="178" t="str">
        <f t="shared" si="206"/>
        <v>Streptococcus sanguinis</v>
      </c>
      <c r="X1115" s="174">
        <f t="shared" si="207"/>
        <v>0</v>
      </c>
      <c r="Y1115" s="174">
        <f t="shared" si="208"/>
        <v>0</v>
      </c>
      <c r="Z1115" s="174">
        <f t="shared" si="209"/>
        <v>0</v>
      </c>
      <c r="AA1115" s="174">
        <f t="shared" si="210"/>
        <v>0</v>
      </c>
    </row>
    <row r="1116" spans="4:27" ht="15" customHeight="1" x14ac:dyDescent="0.25">
      <c r="D1116" s="176">
        <v>0</v>
      </c>
      <c r="E1116" s="169">
        <f t="shared" si="200"/>
        <v>0</v>
      </c>
      <c r="F1116" s="26" t="s">
        <v>2107</v>
      </c>
      <c r="G1116" s="26" t="s">
        <v>176</v>
      </c>
      <c r="H1116" s="26" t="s">
        <v>114</v>
      </c>
      <c r="I1116" s="29">
        <v>45168</v>
      </c>
      <c r="J1116" s="26" t="s">
        <v>108</v>
      </c>
      <c r="K1116" s="26" t="s">
        <v>285</v>
      </c>
      <c r="L1116" s="26" t="s">
        <v>108</v>
      </c>
      <c r="M1116" s="26" t="s">
        <v>285</v>
      </c>
      <c r="N1116" s="27">
        <v>2.14</v>
      </c>
      <c r="O1116" s="26" t="s">
        <v>108</v>
      </c>
      <c r="P1116" s="26" t="s">
        <v>216</v>
      </c>
      <c r="Q1116" s="27">
        <v>2.11</v>
      </c>
      <c r="R1116" s="171" t="str">
        <f t="shared" si="201"/>
        <v>B</v>
      </c>
      <c r="S1116" s="174">
        <f t="shared" si="202"/>
        <v>0</v>
      </c>
      <c r="T1116" s="174">
        <f t="shared" si="203"/>
        <v>0</v>
      </c>
      <c r="U1116" s="174">
        <f t="shared" si="204"/>
        <v>1</v>
      </c>
      <c r="V1116" s="178" t="str">
        <f t="shared" si="205"/>
        <v>Streptococcus sinensis</v>
      </c>
      <c r="W1116" s="178" t="str">
        <f t="shared" si="206"/>
        <v>Streptococcus cristatus</v>
      </c>
      <c r="X1116" s="174">
        <f t="shared" si="207"/>
        <v>0</v>
      </c>
      <c r="Y1116" s="174">
        <f t="shared" si="208"/>
        <v>0</v>
      </c>
      <c r="Z1116" s="174">
        <f t="shared" si="209"/>
        <v>0</v>
      </c>
      <c r="AA1116" s="174">
        <f t="shared" si="210"/>
        <v>0</v>
      </c>
    </row>
    <row r="1117" spans="4:27" ht="15" customHeight="1" x14ac:dyDescent="0.25">
      <c r="D1117" s="176">
        <v>0</v>
      </c>
      <c r="E1117" s="169">
        <f t="shared" si="200"/>
        <v>0</v>
      </c>
      <c r="F1117" s="26" t="s">
        <v>2108</v>
      </c>
      <c r="G1117" s="26" t="s">
        <v>176</v>
      </c>
      <c r="H1117" s="26" t="s">
        <v>114</v>
      </c>
      <c r="I1117" s="29">
        <v>45167</v>
      </c>
      <c r="J1117" s="26" t="s">
        <v>108</v>
      </c>
      <c r="K1117" s="26" t="s">
        <v>286</v>
      </c>
      <c r="L1117" s="26" t="s">
        <v>108</v>
      </c>
      <c r="M1117" s="26" t="s">
        <v>286</v>
      </c>
      <c r="N1117" s="27">
        <v>2.4500000000000002</v>
      </c>
      <c r="O1117" s="26" t="s">
        <v>108</v>
      </c>
      <c r="P1117" s="26" t="s">
        <v>286</v>
      </c>
      <c r="Q1117" s="27">
        <v>2.41</v>
      </c>
      <c r="R1117" s="171" t="str">
        <f t="shared" si="201"/>
        <v>A</v>
      </c>
      <c r="S1117" s="174">
        <f t="shared" si="202"/>
        <v>1</v>
      </c>
      <c r="T1117" s="174">
        <f t="shared" si="203"/>
        <v>1</v>
      </c>
      <c r="U1117" s="174">
        <f t="shared" si="204"/>
        <v>0</v>
      </c>
      <c r="V1117" s="178" t="str">
        <f t="shared" si="205"/>
        <v>Streptococcus sobrinus</v>
      </c>
      <c r="W1117" s="178" t="str">
        <f t="shared" si="206"/>
        <v>Streptococcus sobrinus</v>
      </c>
      <c r="X1117" s="174">
        <f t="shared" si="207"/>
        <v>0</v>
      </c>
      <c r="Y1117" s="174">
        <f t="shared" si="208"/>
        <v>0</v>
      </c>
      <c r="Z1117" s="174">
        <f t="shared" si="209"/>
        <v>0</v>
      </c>
      <c r="AA1117" s="174">
        <f t="shared" si="210"/>
        <v>0</v>
      </c>
    </row>
    <row r="1118" spans="4:27" ht="15" customHeight="1" x14ac:dyDescent="0.25">
      <c r="D1118" s="176">
        <v>0</v>
      </c>
      <c r="E1118" s="169">
        <f t="shared" si="200"/>
        <v>0</v>
      </c>
      <c r="F1118" s="26" t="s">
        <v>2109</v>
      </c>
      <c r="G1118" s="26" t="s">
        <v>176</v>
      </c>
      <c r="H1118" s="26" t="s">
        <v>114</v>
      </c>
      <c r="I1118" s="29">
        <v>45174</v>
      </c>
      <c r="J1118" s="26" t="s">
        <v>108</v>
      </c>
      <c r="K1118" s="26" t="s">
        <v>218</v>
      </c>
      <c r="L1118" s="26" t="s">
        <v>108</v>
      </c>
      <c r="M1118" s="26" t="s">
        <v>218</v>
      </c>
      <c r="N1118" s="27">
        <v>2.15</v>
      </c>
      <c r="O1118" s="26" t="s">
        <v>108</v>
      </c>
      <c r="P1118" s="26" t="s">
        <v>218</v>
      </c>
      <c r="Q1118" s="27">
        <v>2.13</v>
      </c>
      <c r="R1118" s="171" t="str">
        <f t="shared" si="201"/>
        <v>A</v>
      </c>
      <c r="S1118" s="174">
        <f t="shared" si="202"/>
        <v>1</v>
      </c>
      <c r="T1118" s="174">
        <f t="shared" si="203"/>
        <v>1</v>
      </c>
      <c r="U1118" s="174">
        <f t="shared" si="204"/>
        <v>0</v>
      </c>
      <c r="V1118" s="178" t="str">
        <f t="shared" si="205"/>
        <v>Streptococcus suis</v>
      </c>
      <c r="W1118" s="178" t="str">
        <f t="shared" si="206"/>
        <v>Streptococcus suis</v>
      </c>
      <c r="X1118" s="174">
        <f t="shared" si="207"/>
        <v>0</v>
      </c>
      <c r="Y1118" s="174">
        <f t="shared" si="208"/>
        <v>0</v>
      </c>
      <c r="Z1118" s="174">
        <f t="shared" si="209"/>
        <v>0</v>
      </c>
      <c r="AA1118" s="174">
        <f t="shared" si="210"/>
        <v>0</v>
      </c>
    </row>
    <row r="1119" spans="4:27" ht="15" customHeight="1" x14ac:dyDescent="0.25">
      <c r="D1119" s="176">
        <v>0</v>
      </c>
      <c r="E1119" s="169">
        <f t="shared" si="200"/>
        <v>0</v>
      </c>
      <c r="F1119" s="26" t="s">
        <v>2110</v>
      </c>
      <c r="G1119" s="26" t="s">
        <v>176</v>
      </c>
      <c r="H1119" s="26" t="s">
        <v>114</v>
      </c>
      <c r="I1119" s="29">
        <v>45176</v>
      </c>
      <c r="J1119" s="26" t="s">
        <v>108</v>
      </c>
      <c r="K1119" s="26" t="s">
        <v>287</v>
      </c>
      <c r="L1119" s="26" t="s">
        <v>108</v>
      </c>
      <c r="M1119" s="26" t="s">
        <v>115</v>
      </c>
      <c r="N1119" s="27">
        <v>1.46</v>
      </c>
      <c r="O1119" s="26" t="s">
        <v>288</v>
      </c>
      <c r="P1119" s="26" t="s">
        <v>289</v>
      </c>
      <c r="Q1119" s="27">
        <v>1.45</v>
      </c>
      <c r="R1119" s="171" t="str">
        <f t="shared" si="201"/>
        <v>B</v>
      </c>
      <c r="S1119" s="174">
        <f t="shared" si="202"/>
        <v>0</v>
      </c>
      <c r="T1119" s="174">
        <f t="shared" si="203"/>
        <v>0</v>
      </c>
      <c r="U1119" s="174">
        <f t="shared" si="204"/>
        <v>1</v>
      </c>
      <c r="V1119" s="178" t="str">
        <f t="shared" si="205"/>
        <v>Streptococcus equi_ssp_zooepidemicus</v>
      </c>
      <c r="W1119" s="178" t="str">
        <f t="shared" si="206"/>
        <v>Loigolactobacillus coryniformis</v>
      </c>
      <c r="X1119" s="174">
        <f t="shared" si="207"/>
        <v>0</v>
      </c>
      <c r="Y1119" s="174">
        <f t="shared" si="208"/>
        <v>0</v>
      </c>
      <c r="Z1119" s="174">
        <f t="shared" si="209"/>
        <v>0</v>
      </c>
      <c r="AA1119" s="174">
        <f t="shared" si="210"/>
        <v>0</v>
      </c>
    </row>
    <row r="1120" spans="4:27" ht="15" customHeight="1" x14ac:dyDescent="0.25">
      <c r="D1120" s="176">
        <v>0</v>
      </c>
      <c r="E1120" s="169">
        <f t="shared" si="200"/>
        <v>0</v>
      </c>
      <c r="F1120" s="26" t="s">
        <v>2111</v>
      </c>
      <c r="G1120" s="26" t="s">
        <v>176</v>
      </c>
      <c r="H1120" s="26" t="s">
        <v>114</v>
      </c>
      <c r="I1120" s="29">
        <v>45174</v>
      </c>
      <c r="J1120" s="26" t="s">
        <v>108</v>
      </c>
      <c r="K1120" s="26" t="s">
        <v>290</v>
      </c>
      <c r="L1120" s="26" t="s">
        <v>108</v>
      </c>
      <c r="M1120" s="26" t="s">
        <v>290</v>
      </c>
      <c r="N1120" s="27">
        <v>2.35</v>
      </c>
      <c r="O1120" s="26" t="s">
        <v>108</v>
      </c>
      <c r="P1120" s="26" t="s">
        <v>290</v>
      </c>
      <c r="Q1120" s="27">
        <v>2.29</v>
      </c>
      <c r="R1120" s="171" t="str">
        <f t="shared" si="201"/>
        <v>A</v>
      </c>
      <c r="S1120" s="174">
        <f t="shared" si="202"/>
        <v>1</v>
      </c>
      <c r="T1120" s="174">
        <f t="shared" si="203"/>
        <v>1</v>
      </c>
      <c r="U1120" s="174">
        <f t="shared" si="204"/>
        <v>0</v>
      </c>
      <c r="V1120" s="178" t="str">
        <f t="shared" si="205"/>
        <v>Streptococcus thoraltensis</v>
      </c>
      <c r="W1120" s="178" t="str">
        <f t="shared" si="206"/>
        <v>Streptococcus thoraltensis</v>
      </c>
      <c r="X1120" s="174">
        <f t="shared" si="207"/>
        <v>0</v>
      </c>
      <c r="Y1120" s="174">
        <f t="shared" si="208"/>
        <v>0</v>
      </c>
      <c r="Z1120" s="174">
        <f t="shared" si="209"/>
        <v>0</v>
      </c>
      <c r="AA1120" s="174">
        <f t="shared" si="210"/>
        <v>0</v>
      </c>
    </row>
    <row r="1121" spans="4:27" ht="15" customHeight="1" x14ac:dyDescent="0.25">
      <c r="D1121" s="176">
        <v>0</v>
      </c>
      <c r="E1121" s="169">
        <f t="shared" si="200"/>
        <v>0</v>
      </c>
      <c r="F1121" s="26" t="s">
        <v>2112</v>
      </c>
      <c r="G1121" s="26" t="s">
        <v>176</v>
      </c>
      <c r="H1121" s="26" t="s">
        <v>114</v>
      </c>
      <c r="I1121" s="29">
        <v>45176</v>
      </c>
      <c r="J1121" s="26" t="s">
        <v>108</v>
      </c>
      <c r="K1121" s="26" t="s">
        <v>291</v>
      </c>
      <c r="L1121" s="26" t="s">
        <v>108</v>
      </c>
      <c r="M1121" s="26" t="s">
        <v>261</v>
      </c>
      <c r="N1121" s="27">
        <v>2.1800000000000002</v>
      </c>
      <c r="O1121" s="26" t="s">
        <v>108</v>
      </c>
      <c r="P1121" s="26" t="s">
        <v>261</v>
      </c>
      <c r="Q1121" s="27">
        <v>2.14</v>
      </c>
      <c r="R1121" s="171" t="str">
        <f t="shared" si="201"/>
        <v>A</v>
      </c>
      <c r="S1121" s="174">
        <f t="shared" si="202"/>
        <v>0</v>
      </c>
      <c r="T1121" s="174">
        <f t="shared" si="203"/>
        <v>0</v>
      </c>
      <c r="U1121" s="174">
        <f t="shared" si="204"/>
        <v>1</v>
      </c>
      <c r="V1121" s="178" t="str">
        <f t="shared" si="205"/>
        <v>Streptococcus mutans</v>
      </c>
      <c r="W1121" s="178" t="str">
        <f t="shared" si="206"/>
        <v>Streptococcus mutans</v>
      </c>
      <c r="X1121" s="174">
        <f t="shared" si="207"/>
        <v>0</v>
      </c>
      <c r="Y1121" s="174">
        <f t="shared" si="208"/>
        <v>0</v>
      </c>
      <c r="Z1121" s="174">
        <f t="shared" si="209"/>
        <v>0</v>
      </c>
      <c r="AA1121" s="174">
        <f t="shared" si="210"/>
        <v>0</v>
      </c>
    </row>
    <row r="1122" spans="4:27" ht="15" customHeight="1" x14ac:dyDescent="0.25">
      <c r="D1122" s="176">
        <v>0</v>
      </c>
      <c r="E1122" s="169">
        <f t="shared" si="200"/>
        <v>0</v>
      </c>
      <c r="F1122" s="26" t="s">
        <v>2113</v>
      </c>
      <c r="G1122" s="26" t="s">
        <v>176</v>
      </c>
      <c r="H1122" s="26" t="s">
        <v>114</v>
      </c>
      <c r="I1122" s="29">
        <v>45097</v>
      </c>
      <c r="J1122" s="26" t="s">
        <v>108</v>
      </c>
      <c r="K1122" s="26" t="s">
        <v>155</v>
      </c>
      <c r="L1122" s="26" t="s">
        <v>108</v>
      </c>
      <c r="M1122" s="26" t="s">
        <v>155</v>
      </c>
      <c r="N1122" s="27">
        <v>2.34</v>
      </c>
      <c r="O1122" s="26" t="s">
        <v>108</v>
      </c>
      <c r="P1122" s="26" t="s">
        <v>155</v>
      </c>
      <c r="Q1122" s="27">
        <v>2.17</v>
      </c>
      <c r="R1122" s="171" t="str">
        <f t="shared" si="201"/>
        <v>A</v>
      </c>
      <c r="S1122" s="174">
        <f t="shared" si="202"/>
        <v>1</v>
      </c>
      <c r="T1122" s="174">
        <f t="shared" si="203"/>
        <v>1</v>
      </c>
      <c r="U1122" s="174">
        <f t="shared" si="204"/>
        <v>0</v>
      </c>
      <c r="V1122" s="178" t="str">
        <f t="shared" si="205"/>
        <v>Streptococcus troglodytidis</v>
      </c>
      <c r="W1122" s="178" t="str">
        <f t="shared" si="206"/>
        <v>Streptococcus troglodytidis</v>
      </c>
      <c r="X1122" s="174">
        <f t="shared" si="207"/>
        <v>0</v>
      </c>
      <c r="Y1122" s="174">
        <f t="shared" si="208"/>
        <v>0</v>
      </c>
      <c r="Z1122" s="174">
        <f t="shared" si="209"/>
        <v>0</v>
      </c>
      <c r="AA1122" s="174">
        <f t="shared" si="210"/>
        <v>0</v>
      </c>
    </row>
    <row r="1123" spans="4:27" ht="15" customHeight="1" x14ac:dyDescent="0.25">
      <c r="D1123" s="176">
        <v>0</v>
      </c>
      <c r="E1123" s="169">
        <f t="shared" si="200"/>
        <v>0</v>
      </c>
      <c r="F1123" s="26" t="s">
        <v>2114</v>
      </c>
      <c r="G1123" s="26" t="s">
        <v>176</v>
      </c>
      <c r="H1123" s="26" t="s">
        <v>114</v>
      </c>
      <c r="I1123" s="29">
        <v>45175</v>
      </c>
      <c r="J1123" s="26" t="s">
        <v>108</v>
      </c>
      <c r="K1123" s="26" t="s">
        <v>292</v>
      </c>
      <c r="L1123" s="26" t="s">
        <v>108</v>
      </c>
      <c r="M1123" s="26" t="s">
        <v>292</v>
      </c>
      <c r="N1123" s="27">
        <v>2.4300000000000002</v>
      </c>
      <c r="O1123" s="26" t="s">
        <v>108</v>
      </c>
      <c r="P1123" s="26" t="s">
        <v>292</v>
      </c>
      <c r="Q1123" s="27">
        <v>2.23</v>
      </c>
      <c r="R1123" s="171" t="str">
        <f t="shared" si="201"/>
        <v>A</v>
      </c>
      <c r="S1123" s="174">
        <f t="shared" si="202"/>
        <v>1</v>
      </c>
      <c r="T1123" s="174">
        <f t="shared" si="203"/>
        <v>1</v>
      </c>
      <c r="U1123" s="174">
        <f t="shared" si="204"/>
        <v>0</v>
      </c>
      <c r="V1123" s="178" t="str">
        <f t="shared" si="205"/>
        <v>Streptococcus urinalis</v>
      </c>
      <c r="W1123" s="178" t="str">
        <f t="shared" si="206"/>
        <v>Streptococcus urinalis</v>
      </c>
      <c r="X1123" s="174">
        <f t="shared" si="207"/>
        <v>0</v>
      </c>
      <c r="Y1123" s="174">
        <f t="shared" si="208"/>
        <v>0</v>
      </c>
      <c r="Z1123" s="174">
        <f t="shared" si="209"/>
        <v>0</v>
      </c>
      <c r="AA1123" s="174">
        <f t="shared" si="210"/>
        <v>0</v>
      </c>
    </row>
    <row r="1124" spans="4:27" ht="15" customHeight="1" x14ac:dyDescent="0.25">
      <c r="D1124" s="176">
        <v>0</v>
      </c>
      <c r="E1124" s="169">
        <f t="shared" si="200"/>
        <v>0</v>
      </c>
      <c r="F1124" s="26" t="s">
        <v>2115</v>
      </c>
      <c r="G1124" s="26" t="s">
        <v>176</v>
      </c>
      <c r="H1124" s="26" t="s">
        <v>114</v>
      </c>
      <c r="I1124" s="29">
        <v>45176</v>
      </c>
      <c r="J1124" s="26" t="s">
        <v>108</v>
      </c>
      <c r="K1124" s="26" t="s">
        <v>293</v>
      </c>
      <c r="L1124" s="26" t="s">
        <v>108</v>
      </c>
      <c r="M1124" s="26" t="s">
        <v>207</v>
      </c>
      <c r="N1124" s="27">
        <v>2.17</v>
      </c>
      <c r="O1124" s="26" t="s">
        <v>108</v>
      </c>
      <c r="P1124" s="26" t="s">
        <v>207</v>
      </c>
      <c r="Q1124" s="27">
        <v>2.1</v>
      </c>
      <c r="R1124" s="171" t="str">
        <f t="shared" si="201"/>
        <v>A</v>
      </c>
      <c r="S1124" s="174">
        <f t="shared" si="202"/>
        <v>0</v>
      </c>
      <c r="T1124" s="174">
        <f t="shared" si="203"/>
        <v>0</v>
      </c>
      <c r="U1124" s="174">
        <f t="shared" si="204"/>
        <v>1</v>
      </c>
      <c r="V1124" s="178" t="str">
        <f t="shared" si="205"/>
        <v>Streptococcus ratti</v>
      </c>
      <c r="W1124" s="178" t="str">
        <f t="shared" si="206"/>
        <v>Streptococcus ratti</v>
      </c>
      <c r="X1124" s="174">
        <f t="shared" si="207"/>
        <v>0</v>
      </c>
      <c r="Y1124" s="174">
        <f t="shared" si="208"/>
        <v>0</v>
      </c>
      <c r="Z1124" s="174">
        <f t="shared" si="209"/>
        <v>0</v>
      </c>
      <c r="AA1124" s="174">
        <f t="shared" si="210"/>
        <v>0</v>
      </c>
    </row>
    <row r="1125" spans="4:27" ht="15" customHeight="1" x14ac:dyDescent="0.25">
      <c r="D1125" s="176">
        <v>0</v>
      </c>
      <c r="E1125" s="169">
        <f t="shared" si="200"/>
        <v>0</v>
      </c>
      <c r="F1125" s="26" t="s">
        <v>2116</v>
      </c>
      <c r="G1125" s="26" t="s">
        <v>176</v>
      </c>
      <c r="H1125" s="26" t="s">
        <v>114</v>
      </c>
      <c r="I1125" s="29">
        <v>45167</v>
      </c>
      <c r="J1125" s="26" t="s">
        <v>108</v>
      </c>
      <c r="K1125" s="26" t="s">
        <v>194</v>
      </c>
      <c r="L1125" s="26" t="s">
        <v>108</v>
      </c>
      <c r="M1125" s="26" t="s">
        <v>194</v>
      </c>
      <c r="N1125" s="27">
        <v>2.39</v>
      </c>
      <c r="O1125" s="26" t="s">
        <v>108</v>
      </c>
      <c r="P1125" s="26" t="s">
        <v>194</v>
      </c>
      <c r="Q1125" s="27">
        <v>2.08</v>
      </c>
      <c r="R1125" s="171" t="str">
        <f t="shared" si="201"/>
        <v>A</v>
      </c>
      <c r="S1125" s="174">
        <f t="shared" si="202"/>
        <v>1</v>
      </c>
      <c r="T1125" s="174">
        <f t="shared" si="203"/>
        <v>1</v>
      </c>
      <c r="U1125" s="174">
        <f t="shared" si="204"/>
        <v>0</v>
      </c>
      <c r="V1125" s="178" t="str">
        <f t="shared" si="205"/>
        <v>Streptococcus vestibularis</v>
      </c>
      <c r="W1125" s="178" t="str">
        <f t="shared" si="206"/>
        <v>Streptococcus vestibularis</v>
      </c>
      <c r="X1125" s="174">
        <f t="shared" si="207"/>
        <v>0</v>
      </c>
      <c r="Y1125" s="174">
        <f t="shared" si="208"/>
        <v>0</v>
      </c>
      <c r="Z1125" s="174">
        <f t="shared" si="209"/>
        <v>0</v>
      </c>
      <c r="AA1125" s="174">
        <f t="shared" si="210"/>
        <v>0</v>
      </c>
    </row>
    <row r="1126" spans="4:27" ht="15" customHeight="1" x14ac:dyDescent="0.25">
      <c r="D1126" s="176">
        <v>0</v>
      </c>
      <c r="E1126" s="169">
        <f t="shared" si="200"/>
        <v>0</v>
      </c>
      <c r="F1126" s="26" t="s">
        <v>2117</v>
      </c>
      <c r="G1126" s="26" t="s">
        <v>294</v>
      </c>
      <c r="H1126" s="26" t="s">
        <v>114</v>
      </c>
      <c r="I1126" s="29">
        <v>45097</v>
      </c>
      <c r="J1126" s="26" t="s">
        <v>108</v>
      </c>
      <c r="K1126" s="26" t="s">
        <v>295</v>
      </c>
      <c r="L1126" s="26" t="s">
        <v>108</v>
      </c>
      <c r="M1126" s="26" t="s">
        <v>295</v>
      </c>
      <c r="N1126" s="27">
        <v>2.17</v>
      </c>
      <c r="O1126" s="26" t="s">
        <v>108</v>
      </c>
      <c r="P1126" s="26" t="s">
        <v>296</v>
      </c>
      <c r="Q1126" s="27">
        <v>2.17</v>
      </c>
      <c r="R1126" s="171" t="str">
        <f t="shared" si="201"/>
        <v>B</v>
      </c>
      <c r="S1126" s="174">
        <f t="shared" si="202"/>
        <v>0</v>
      </c>
      <c r="T1126" s="174">
        <f t="shared" si="203"/>
        <v>0</v>
      </c>
      <c r="U1126" s="174">
        <f t="shared" si="204"/>
        <v>1</v>
      </c>
      <c r="V1126" s="178" t="str">
        <f t="shared" si="205"/>
        <v>Streptococcus vicugnae</v>
      </c>
      <c r="W1126" s="178" t="str">
        <f t="shared" si="206"/>
        <v>Streptococcus lamae</v>
      </c>
      <c r="X1126" s="174">
        <f t="shared" si="207"/>
        <v>0</v>
      </c>
      <c r="Y1126" s="174">
        <f t="shared" si="208"/>
        <v>0</v>
      </c>
      <c r="Z1126" s="174">
        <f t="shared" si="209"/>
        <v>0</v>
      </c>
      <c r="AA1126" s="174">
        <f t="shared" si="210"/>
        <v>0</v>
      </c>
    </row>
    <row r="1127" spans="4:27" ht="15" customHeight="1" x14ac:dyDescent="0.25">
      <c r="D1127" s="176">
        <v>0</v>
      </c>
      <c r="E1127" s="169">
        <f t="shared" si="200"/>
        <v>0</v>
      </c>
      <c r="F1127" s="26" t="s">
        <v>2118</v>
      </c>
      <c r="G1127" s="26" t="s">
        <v>297</v>
      </c>
      <c r="H1127" s="26" t="s">
        <v>114</v>
      </c>
      <c r="I1127" s="29">
        <v>45097</v>
      </c>
      <c r="J1127" s="26" t="s">
        <v>108</v>
      </c>
      <c r="K1127" s="26" t="s">
        <v>254</v>
      </c>
      <c r="L1127" s="26" t="s">
        <v>108</v>
      </c>
      <c r="M1127" s="26" t="s">
        <v>254</v>
      </c>
      <c r="N1127" s="27">
        <v>2.33</v>
      </c>
      <c r="O1127" s="26" t="s">
        <v>108</v>
      </c>
      <c r="P1127" s="26" t="s">
        <v>269</v>
      </c>
      <c r="Q1127" s="27">
        <v>1.84</v>
      </c>
      <c r="R1127" s="171" t="str">
        <f t="shared" si="201"/>
        <v>A</v>
      </c>
      <c r="S1127" s="174">
        <f t="shared" si="202"/>
        <v>1</v>
      </c>
      <c r="T1127" s="174">
        <f t="shared" si="203"/>
        <v>1</v>
      </c>
      <c r="U1127" s="174">
        <f t="shared" si="204"/>
        <v>0</v>
      </c>
      <c r="V1127" s="178" t="str">
        <f t="shared" si="205"/>
        <v>Streptococcus zalophi</v>
      </c>
      <c r="W1127" s="178" t="str">
        <f t="shared" si="206"/>
        <v>Streptococcus pacificus</v>
      </c>
      <c r="X1127" s="174">
        <f t="shared" si="207"/>
        <v>0</v>
      </c>
      <c r="Y1127" s="174">
        <f t="shared" si="208"/>
        <v>0</v>
      </c>
      <c r="Z1127" s="174">
        <f t="shared" si="209"/>
        <v>0</v>
      </c>
      <c r="AA1127" s="174">
        <f t="shared" si="210"/>
        <v>0</v>
      </c>
    </row>
    <row r="1128" spans="4:27" ht="15" customHeight="1" x14ac:dyDescent="0.25">
      <c r="D1128" s="176">
        <v>1</v>
      </c>
      <c r="E1128" s="169">
        <f t="shared" si="200"/>
        <v>1</v>
      </c>
      <c r="F1128" s="26" t="s">
        <v>172</v>
      </c>
      <c r="G1128" s="26" t="s">
        <v>118</v>
      </c>
      <c r="H1128" s="26" t="s">
        <v>110</v>
      </c>
      <c r="I1128" s="29">
        <v>41464</v>
      </c>
      <c r="J1128" s="26" t="s">
        <v>173</v>
      </c>
      <c r="K1128" s="26" t="s">
        <v>174</v>
      </c>
      <c r="L1128" s="26" t="s">
        <v>173</v>
      </c>
      <c r="M1128" s="26" t="s">
        <v>174</v>
      </c>
      <c r="N1128" s="27">
        <v>2.42</v>
      </c>
      <c r="O1128" s="26" t="s">
        <v>173</v>
      </c>
      <c r="P1128" s="26" t="s">
        <v>174</v>
      </c>
      <c r="Q1128" s="27">
        <v>2.4</v>
      </c>
      <c r="R1128" s="171" t="str">
        <f t="shared" si="201"/>
        <v>A</v>
      </c>
      <c r="S1128" s="174">
        <f t="shared" si="202"/>
        <v>1</v>
      </c>
      <c r="T1128" s="174">
        <f t="shared" si="203"/>
        <v>1</v>
      </c>
      <c r="U1128" s="174">
        <f t="shared" si="204"/>
        <v>0</v>
      </c>
      <c r="V1128" s="178" t="str">
        <f t="shared" si="205"/>
        <v>Lactococcus lactis</v>
      </c>
      <c r="W1128" s="178" t="str">
        <f t="shared" si="206"/>
        <v>Lactococcus lactis</v>
      </c>
      <c r="X1128" s="174">
        <f t="shared" si="207"/>
        <v>0</v>
      </c>
      <c r="Y1128" s="174">
        <f t="shared" si="208"/>
        <v>0</v>
      </c>
      <c r="Z1128" s="174">
        <f t="shared" si="209"/>
        <v>0</v>
      </c>
      <c r="AA1128" s="174">
        <f t="shared" si="210"/>
        <v>0</v>
      </c>
    </row>
    <row r="1129" spans="4:27" ht="15" customHeight="1" x14ac:dyDescent="0.25">
      <c r="D1129" s="176">
        <v>1</v>
      </c>
      <c r="E1129" s="169">
        <f t="shared" si="200"/>
        <v>1</v>
      </c>
      <c r="F1129" s="26" t="s">
        <v>166</v>
      </c>
      <c r="G1129" s="26" t="s">
        <v>117</v>
      </c>
      <c r="H1129" s="26" t="s">
        <v>114</v>
      </c>
      <c r="I1129" s="29">
        <v>42074</v>
      </c>
      <c r="J1129" s="26" t="s">
        <v>108</v>
      </c>
      <c r="K1129" s="26" t="s">
        <v>116</v>
      </c>
      <c r="L1129" s="26" t="s">
        <v>108</v>
      </c>
      <c r="M1129" s="26" t="s">
        <v>116</v>
      </c>
      <c r="N1129" s="27">
        <v>2.4500000000000002</v>
      </c>
      <c r="O1129" s="26" t="s">
        <v>108</v>
      </c>
      <c r="P1129" s="26" t="s">
        <v>116</v>
      </c>
      <c r="Q1129" s="27">
        <v>2.44</v>
      </c>
      <c r="R1129" s="171" t="str">
        <f t="shared" si="201"/>
        <v>A</v>
      </c>
      <c r="S1129" s="174">
        <f t="shared" si="202"/>
        <v>1</v>
      </c>
      <c r="T1129" s="174">
        <f t="shared" si="203"/>
        <v>1</v>
      </c>
      <c r="U1129" s="174">
        <f t="shared" si="204"/>
        <v>0</v>
      </c>
      <c r="V1129" s="178" t="str">
        <f t="shared" si="205"/>
        <v>Streptococcus agalactiae</v>
      </c>
      <c r="W1129" s="178" t="str">
        <f t="shared" si="206"/>
        <v>Streptococcus agalactiae</v>
      </c>
      <c r="X1129" s="174">
        <f t="shared" si="207"/>
        <v>0</v>
      </c>
      <c r="Y1129" s="174">
        <f t="shared" si="208"/>
        <v>0</v>
      </c>
      <c r="Z1129" s="174">
        <f t="shared" si="209"/>
        <v>0</v>
      </c>
      <c r="AA1129" s="174">
        <f t="shared" si="210"/>
        <v>0</v>
      </c>
    </row>
    <row r="1130" spans="4:27" ht="15" customHeight="1" x14ac:dyDescent="0.25">
      <c r="D1130" s="176">
        <v>1</v>
      </c>
      <c r="E1130" s="169">
        <f t="shared" si="200"/>
        <v>1</v>
      </c>
      <c r="F1130" s="26" t="s">
        <v>2119</v>
      </c>
      <c r="G1130" s="26" t="s">
        <v>165</v>
      </c>
      <c r="H1130" s="26" t="s">
        <v>112</v>
      </c>
      <c r="I1130" s="29">
        <v>43655</v>
      </c>
      <c r="J1130" s="26" t="s">
        <v>108</v>
      </c>
      <c r="K1130" s="26" t="s">
        <v>116</v>
      </c>
      <c r="L1130" s="26" t="s">
        <v>108</v>
      </c>
      <c r="M1130" s="26" t="s">
        <v>116</v>
      </c>
      <c r="N1130" s="27">
        <v>2.6</v>
      </c>
      <c r="O1130" s="26" t="s">
        <v>108</v>
      </c>
      <c r="P1130" s="26" t="s">
        <v>116</v>
      </c>
      <c r="Q1130" s="27">
        <v>2.56</v>
      </c>
      <c r="R1130" s="171" t="str">
        <f t="shared" si="201"/>
        <v>A</v>
      </c>
      <c r="S1130" s="174">
        <f t="shared" si="202"/>
        <v>1</v>
      </c>
      <c r="T1130" s="174">
        <f t="shared" si="203"/>
        <v>1</v>
      </c>
      <c r="U1130" s="174">
        <f t="shared" si="204"/>
        <v>0</v>
      </c>
      <c r="V1130" s="178" t="str">
        <f t="shared" si="205"/>
        <v>Streptococcus agalactiae</v>
      </c>
      <c r="W1130" s="178" t="str">
        <f t="shared" si="206"/>
        <v>Streptococcus agalactiae</v>
      </c>
      <c r="X1130" s="174">
        <f t="shared" si="207"/>
        <v>0</v>
      </c>
      <c r="Y1130" s="174">
        <f t="shared" si="208"/>
        <v>0</v>
      </c>
      <c r="Z1130" s="174">
        <f t="shared" si="209"/>
        <v>0</v>
      </c>
      <c r="AA1130" s="174">
        <f t="shared" si="210"/>
        <v>0</v>
      </c>
    </row>
    <row r="1131" spans="4:27" ht="15" customHeight="1" x14ac:dyDescent="0.25">
      <c r="D1131" s="176">
        <v>1</v>
      </c>
      <c r="E1131" s="169">
        <f t="shared" si="200"/>
        <v>1</v>
      </c>
      <c r="F1131" s="26" t="s">
        <v>121</v>
      </c>
      <c r="G1131" s="26" t="s">
        <v>122</v>
      </c>
      <c r="H1131" s="26" t="s">
        <v>110</v>
      </c>
      <c r="I1131" s="29">
        <v>41380</v>
      </c>
      <c r="J1131" s="26" t="s">
        <v>108</v>
      </c>
      <c r="K1131" s="26" t="s">
        <v>120</v>
      </c>
      <c r="L1131" s="26" t="s">
        <v>108</v>
      </c>
      <c r="M1131" s="26" t="s">
        <v>120</v>
      </c>
      <c r="N1131" s="27">
        <v>2.5299999999999998</v>
      </c>
      <c r="O1131" s="26" t="s">
        <v>108</v>
      </c>
      <c r="P1131" s="26" t="s">
        <v>120</v>
      </c>
      <c r="Q1131" s="27">
        <v>2.41</v>
      </c>
      <c r="R1131" s="171" t="str">
        <f t="shared" si="201"/>
        <v>A</v>
      </c>
      <c r="S1131" s="174">
        <f t="shared" si="202"/>
        <v>1</v>
      </c>
      <c r="T1131" s="174">
        <f t="shared" si="203"/>
        <v>1</v>
      </c>
      <c r="U1131" s="174">
        <f t="shared" si="204"/>
        <v>0</v>
      </c>
      <c r="V1131" s="178" t="str">
        <f t="shared" si="205"/>
        <v>Streptococcus canis</v>
      </c>
      <c r="W1131" s="178" t="str">
        <f t="shared" si="206"/>
        <v>Streptococcus canis</v>
      </c>
      <c r="X1131" s="174">
        <f t="shared" si="207"/>
        <v>0</v>
      </c>
      <c r="Y1131" s="174">
        <f t="shared" si="208"/>
        <v>0</v>
      </c>
      <c r="Z1131" s="174">
        <f t="shared" si="209"/>
        <v>0</v>
      </c>
      <c r="AA1131" s="174">
        <f t="shared" si="210"/>
        <v>0</v>
      </c>
    </row>
    <row r="1132" spans="4:27" ht="15" customHeight="1" x14ac:dyDescent="0.25">
      <c r="D1132" s="176">
        <v>1</v>
      </c>
      <c r="E1132" s="169">
        <f t="shared" si="200"/>
        <v>1</v>
      </c>
      <c r="F1132" s="26" t="s">
        <v>2120</v>
      </c>
      <c r="G1132" s="26" t="s">
        <v>124</v>
      </c>
      <c r="H1132" s="26" t="s">
        <v>112</v>
      </c>
      <c r="I1132" s="29">
        <v>43013</v>
      </c>
      <c r="J1132" s="26" t="s">
        <v>108</v>
      </c>
      <c r="K1132" s="26" t="s">
        <v>120</v>
      </c>
      <c r="L1132" s="26" t="s">
        <v>108</v>
      </c>
      <c r="M1132" s="26" t="s">
        <v>120</v>
      </c>
      <c r="N1132" s="27">
        <v>2.5</v>
      </c>
      <c r="O1132" s="26" t="s">
        <v>108</v>
      </c>
      <c r="P1132" s="26" t="s">
        <v>120</v>
      </c>
      <c r="Q1132" s="27">
        <v>2.4900000000000002</v>
      </c>
      <c r="R1132" s="171" t="str">
        <f t="shared" si="201"/>
        <v>A</v>
      </c>
      <c r="S1132" s="174">
        <f t="shared" si="202"/>
        <v>1</v>
      </c>
      <c r="T1132" s="174">
        <f t="shared" si="203"/>
        <v>1</v>
      </c>
      <c r="U1132" s="174">
        <f t="shared" si="204"/>
        <v>0</v>
      </c>
      <c r="V1132" s="178" t="str">
        <f t="shared" si="205"/>
        <v>Streptococcus canis</v>
      </c>
      <c r="W1132" s="178" t="str">
        <f t="shared" si="206"/>
        <v>Streptococcus canis</v>
      </c>
      <c r="X1132" s="174">
        <f t="shared" si="207"/>
        <v>0</v>
      </c>
      <c r="Y1132" s="174">
        <f t="shared" si="208"/>
        <v>0</v>
      </c>
      <c r="Z1132" s="174">
        <f t="shared" si="209"/>
        <v>0</v>
      </c>
      <c r="AA1132" s="174">
        <f t="shared" si="210"/>
        <v>0</v>
      </c>
    </row>
    <row r="1133" spans="4:27" ht="15" customHeight="1" x14ac:dyDescent="0.25">
      <c r="D1133" s="176">
        <v>1</v>
      </c>
      <c r="E1133" s="169">
        <f t="shared" si="200"/>
        <v>1</v>
      </c>
      <c r="F1133" s="26" t="s">
        <v>177</v>
      </c>
      <c r="G1133" s="26" t="s">
        <v>163</v>
      </c>
      <c r="H1133" s="26" t="s">
        <v>114</v>
      </c>
      <c r="I1133" s="29">
        <v>43223</v>
      </c>
      <c r="J1133" s="26" t="s">
        <v>108</v>
      </c>
      <c r="K1133" s="26" t="s">
        <v>164</v>
      </c>
      <c r="L1133" s="26" t="s">
        <v>108</v>
      </c>
      <c r="M1133" s="26" t="s">
        <v>164</v>
      </c>
      <c r="N1133" s="27">
        <v>2.72</v>
      </c>
      <c r="O1133" s="26" t="s">
        <v>108</v>
      </c>
      <c r="P1133" s="26" t="s">
        <v>164</v>
      </c>
      <c r="Q1133" s="27">
        <v>2.64</v>
      </c>
      <c r="R1133" s="171" t="str">
        <f t="shared" si="201"/>
        <v>A</v>
      </c>
      <c r="S1133" s="174">
        <f t="shared" si="202"/>
        <v>1</v>
      </c>
      <c r="T1133" s="174">
        <f t="shared" si="203"/>
        <v>1</v>
      </c>
      <c r="U1133" s="174">
        <f t="shared" si="204"/>
        <v>0</v>
      </c>
      <c r="V1133" s="178" t="str">
        <f t="shared" si="205"/>
        <v>Streptococcus castoreus</v>
      </c>
      <c r="W1133" s="178" t="str">
        <f t="shared" si="206"/>
        <v>Streptococcus castoreus</v>
      </c>
      <c r="X1133" s="174">
        <f t="shared" si="207"/>
        <v>0</v>
      </c>
      <c r="Y1133" s="174">
        <f t="shared" si="208"/>
        <v>0</v>
      </c>
      <c r="Z1133" s="174">
        <f t="shared" si="209"/>
        <v>0</v>
      </c>
      <c r="AA1133" s="174">
        <f t="shared" si="210"/>
        <v>0</v>
      </c>
    </row>
    <row r="1134" spans="4:27" ht="15" customHeight="1" x14ac:dyDescent="0.25">
      <c r="D1134" s="176">
        <v>1</v>
      </c>
      <c r="E1134" s="169">
        <f t="shared" si="200"/>
        <v>1</v>
      </c>
      <c r="F1134" s="26" t="s">
        <v>2121</v>
      </c>
      <c r="G1134" s="26" t="s">
        <v>176</v>
      </c>
      <c r="H1134" s="26" t="s">
        <v>114</v>
      </c>
      <c r="I1134" s="29">
        <v>45175</v>
      </c>
      <c r="J1134" s="26" t="s">
        <v>108</v>
      </c>
      <c r="K1134" s="26" t="s">
        <v>164</v>
      </c>
      <c r="L1134" s="26" t="s">
        <v>108</v>
      </c>
      <c r="M1134" s="26" t="s">
        <v>164</v>
      </c>
      <c r="N1134" s="27">
        <v>2.68</v>
      </c>
      <c r="O1134" s="26" t="s">
        <v>108</v>
      </c>
      <c r="P1134" s="26" t="s">
        <v>164</v>
      </c>
      <c r="Q1134" s="27">
        <v>2.61</v>
      </c>
      <c r="R1134" s="171" t="str">
        <f t="shared" si="201"/>
        <v>A</v>
      </c>
      <c r="S1134" s="174">
        <f t="shared" si="202"/>
        <v>1</v>
      </c>
      <c r="T1134" s="174">
        <f t="shared" si="203"/>
        <v>1</v>
      </c>
      <c r="U1134" s="174">
        <f t="shared" si="204"/>
        <v>0</v>
      </c>
      <c r="V1134" s="178" t="str">
        <f t="shared" si="205"/>
        <v>Streptococcus castoreus</v>
      </c>
      <c r="W1134" s="178" t="str">
        <f t="shared" si="206"/>
        <v>Streptococcus castoreus</v>
      </c>
      <c r="X1134" s="174">
        <f t="shared" si="207"/>
        <v>0</v>
      </c>
      <c r="Y1134" s="174">
        <f t="shared" si="208"/>
        <v>0</v>
      </c>
      <c r="Z1134" s="174">
        <f t="shared" si="209"/>
        <v>0</v>
      </c>
      <c r="AA1134" s="174">
        <f t="shared" si="210"/>
        <v>0</v>
      </c>
    </row>
    <row r="1135" spans="4:27" ht="15" customHeight="1" x14ac:dyDescent="0.25">
      <c r="D1135" s="176">
        <v>1</v>
      </c>
      <c r="E1135" s="169">
        <f t="shared" si="200"/>
        <v>1</v>
      </c>
      <c r="F1135" s="26" t="s">
        <v>171</v>
      </c>
      <c r="G1135" s="26" t="s">
        <v>169</v>
      </c>
      <c r="H1135" s="26" t="s">
        <v>114</v>
      </c>
      <c r="I1135" s="29">
        <v>43623</v>
      </c>
      <c r="J1135" s="26" t="s">
        <v>108</v>
      </c>
      <c r="K1135" s="26" t="s">
        <v>170</v>
      </c>
      <c r="L1135" s="26" t="s">
        <v>108</v>
      </c>
      <c r="M1135" s="26" t="s">
        <v>170</v>
      </c>
      <c r="N1135" s="27">
        <v>2.83</v>
      </c>
      <c r="O1135" s="26" t="s">
        <v>108</v>
      </c>
      <c r="P1135" s="26" t="s">
        <v>170</v>
      </c>
      <c r="Q1135" s="27">
        <v>2.81</v>
      </c>
      <c r="R1135" s="171" t="str">
        <f t="shared" si="201"/>
        <v>A</v>
      </c>
      <c r="S1135" s="174">
        <f t="shared" si="202"/>
        <v>1</v>
      </c>
      <c r="T1135" s="174">
        <f t="shared" si="203"/>
        <v>1</v>
      </c>
      <c r="U1135" s="174">
        <f t="shared" si="204"/>
        <v>0</v>
      </c>
      <c r="V1135" s="178" t="str">
        <f t="shared" si="205"/>
        <v>Streptococcus catagoni</v>
      </c>
      <c r="W1135" s="178" t="str">
        <f t="shared" si="206"/>
        <v>Streptococcus catagoni</v>
      </c>
      <c r="X1135" s="174">
        <f t="shared" si="207"/>
        <v>0</v>
      </c>
      <c r="Y1135" s="174">
        <f t="shared" si="208"/>
        <v>0</v>
      </c>
      <c r="Z1135" s="174">
        <f t="shared" si="209"/>
        <v>0</v>
      </c>
      <c r="AA1135" s="174">
        <f t="shared" si="210"/>
        <v>0</v>
      </c>
    </row>
    <row r="1136" spans="4:27" ht="15" customHeight="1" x14ac:dyDescent="0.25">
      <c r="D1136" s="176">
        <v>1</v>
      </c>
      <c r="E1136" s="169">
        <f t="shared" si="200"/>
        <v>1</v>
      </c>
      <c r="F1136" s="26" t="s">
        <v>175</v>
      </c>
      <c r="G1136" s="26" t="s">
        <v>176</v>
      </c>
      <c r="H1136" s="26" t="s">
        <v>114</v>
      </c>
      <c r="I1136" s="29">
        <v>43223</v>
      </c>
      <c r="J1136" s="26" t="s">
        <v>108</v>
      </c>
      <c r="K1136" s="26" t="s">
        <v>170</v>
      </c>
      <c r="L1136" s="26" t="s">
        <v>108</v>
      </c>
      <c r="M1136" s="26" t="s">
        <v>170</v>
      </c>
      <c r="N1136" s="27">
        <v>2.81</v>
      </c>
      <c r="O1136" s="26" t="s">
        <v>108</v>
      </c>
      <c r="P1136" s="26" t="s">
        <v>170</v>
      </c>
      <c r="Q1136" s="27">
        <v>2.8</v>
      </c>
      <c r="R1136" s="171" t="str">
        <f t="shared" si="201"/>
        <v>A</v>
      </c>
      <c r="S1136" s="174">
        <f t="shared" si="202"/>
        <v>1</v>
      </c>
      <c r="T1136" s="174">
        <f t="shared" si="203"/>
        <v>1</v>
      </c>
      <c r="U1136" s="174">
        <f t="shared" si="204"/>
        <v>0</v>
      </c>
      <c r="V1136" s="178" t="str">
        <f t="shared" si="205"/>
        <v>Streptococcus catagoni</v>
      </c>
      <c r="W1136" s="178" t="str">
        <f t="shared" si="206"/>
        <v>Streptococcus catagoni</v>
      </c>
      <c r="X1136" s="174">
        <f t="shared" si="207"/>
        <v>0</v>
      </c>
      <c r="Y1136" s="174">
        <f t="shared" si="208"/>
        <v>0</v>
      </c>
      <c r="Z1136" s="174">
        <f t="shared" si="209"/>
        <v>0</v>
      </c>
      <c r="AA1136" s="174">
        <f t="shared" si="210"/>
        <v>0</v>
      </c>
    </row>
    <row r="1137" spans="4:27" ht="15" customHeight="1" x14ac:dyDescent="0.25">
      <c r="D1137" s="176">
        <v>1</v>
      </c>
      <c r="E1137" s="169">
        <f t="shared" si="200"/>
        <v>1</v>
      </c>
      <c r="F1137" s="26" t="s">
        <v>125</v>
      </c>
      <c r="G1137" s="26" t="s">
        <v>126</v>
      </c>
      <c r="H1137" s="26" t="s">
        <v>114</v>
      </c>
      <c r="I1137" s="29">
        <v>42123</v>
      </c>
      <c r="J1137" s="26" t="s">
        <v>108</v>
      </c>
      <c r="K1137" s="26" t="s">
        <v>127</v>
      </c>
      <c r="L1137" s="26" t="s">
        <v>108</v>
      </c>
      <c r="M1137" s="26" t="s">
        <v>127</v>
      </c>
      <c r="N1137" s="27">
        <v>2.15</v>
      </c>
      <c r="O1137" s="26" t="s">
        <v>108</v>
      </c>
      <c r="P1137" s="26" t="s">
        <v>127</v>
      </c>
      <c r="Q1137" s="27">
        <v>2.14</v>
      </c>
      <c r="R1137" s="171" t="str">
        <f t="shared" si="201"/>
        <v>A</v>
      </c>
      <c r="S1137" s="174">
        <f t="shared" si="202"/>
        <v>1</v>
      </c>
      <c r="T1137" s="174">
        <f t="shared" si="203"/>
        <v>1</v>
      </c>
      <c r="U1137" s="174">
        <f t="shared" si="204"/>
        <v>0</v>
      </c>
      <c r="V1137" s="178" t="str">
        <f t="shared" si="205"/>
        <v>Streptococcus dysgalactiae</v>
      </c>
      <c r="W1137" s="178" t="str">
        <f t="shared" si="206"/>
        <v>Streptococcus dysgalactiae</v>
      </c>
      <c r="X1137" s="174">
        <f t="shared" si="207"/>
        <v>0</v>
      </c>
      <c r="Y1137" s="174">
        <f t="shared" si="208"/>
        <v>0</v>
      </c>
      <c r="Z1137" s="174">
        <f t="shared" si="209"/>
        <v>0</v>
      </c>
      <c r="AA1137" s="174">
        <f t="shared" si="210"/>
        <v>0</v>
      </c>
    </row>
    <row r="1138" spans="4:27" ht="15" customHeight="1" x14ac:dyDescent="0.25">
      <c r="D1138" s="176">
        <v>1</v>
      </c>
      <c r="E1138" s="169">
        <f t="shared" ref="E1138:E1201" si="211">D1138*S1138</f>
        <v>1</v>
      </c>
      <c r="F1138" s="26" t="s">
        <v>128</v>
      </c>
      <c r="G1138" s="26" t="s">
        <v>124</v>
      </c>
      <c r="H1138" s="26" t="s">
        <v>110</v>
      </c>
      <c r="I1138" s="29">
        <v>41325</v>
      </c>
      <c r="J1138" s="26" t="s">
        <v>108</v>
      </c>
      <c r="K1138" s="26" t="s">
        <v>127</v>
      </c>
      <c r="L1138" s="26" t="s">
        <v>108</v>
      </c>
      <c r="M1138" s="26" t="s">
        <v>127</v>
      </c>
      <c r="N1138" s="27">
        <v>2.2599999999999998</v>
      </c>
      <c r="O1138" s="26" t="s">
        <v>108</v>
      </c>
      <c r="P1138" s="26" t="s">
        <v>127</v>
      </c>
      <c r="Q1138" s="27">
        <v>2.12</v>
      </c>
      <c r="R1138" s="171" t="str">
        <f t="shared" si="201"/>
        <v>A</v>
      </c>
      <c r="S1138" s="174">
        <f t="shared" si="202"/>
        <v>1</v>
      </c>
      <c r="T1138" s="174">
        <f t="shared" si="203"/>
        <v>1</v>
      </c>
      <c r="U1138" s="174">
        <f t="shared" si="204"/>
        <v>0</v>
      </c>
      <c r="V1138" s="178" t="str">
        <f t="shared" si="205"/>
        <v>Streptococcus dysgalactiae</v>
      </c>
      <c r="W1138" s="178" t="str">
        <f t="shared" si="206"/>
        <v>Streptococcus dysgalactiae</v>
      </c>
      <c r="X1138" s="174">
        <f t="shared" si="207"/>
        <v>0</v>
      </c>
      <c r="Y1138" s="174">
        <f t="shared" si="208"/>
        <v>0</v>
      </c>
      <c r="Z1138" s="174">
        <f t="shared" si="209"/>
        <v>0</v>
      </c>
      <c r="AA1138" s="174">
        <f t="shared" si="210"/>
        <v>0</v>
      </c>
    </row>
    <row r="1139" spans="4:27" ht="15" customHeight="1" x14ac:dyDescent="0.25">
      <c r="D1139" s="176">
        <v>1</v>
      </c>
      <c r="E1139" s="169">
        <f t="shared" si="211"/>
        <v>1</v>
      </c>
      <c r="F1139" s="26" t="s">
        <v>129</v>
      </c>
      <c r="G1139" s="26" t="s">
        <v>130</v>
      </c>
      <c r="H1139" s="26" t="s">
        <v>110</v>
      </c>
      <c r="I1139" s="29">
        <v>41324</v>
      </c>
      <c r="J1139" s="26" t="s">
        <v>108</v>
      </c>
      <c r="K1139" s="26" t="s">
        <v>127</v>
      </c>
      <c r="L1139" s="26" t="s">
        <v>108</v>
      </c>
      <c r="M1139" s="26" t="s">
        <v>127</v>
      </c>
      <c r="N1139" s="27">
        <v>2.4300000000000002</v>
      </c>
      <c r="O1139" s="26" t="s">
        <v>108</v>
      </c>
      <c r="P1139" s="26" t="s">
        <v>127</v>
      </c>
      <c r="Q1139" s="27">
        <v>2.35</v>
      </c>
      <c r="R1139" s="171" t="str">
        <f t="shared" si="201"/>
        <v>A</v>
      </c>
      <c r="S1139" s="174">
        <f t="shared" si="202"/>
        <v>1</v>
      </c>
      <c r="T1139" s="174">
        <f t="shared" si="203"/>
        <v>1</v>
      </c>
      <c r="U1139" s="174">
        <f t="shared" si="204"/>
        <v>0</v>
      </c>
      <c r="V1139" s="178" t="str">
        <f t="shared" si="205"/>
        <v>Streptococcus dysgalactiae</v>
      </c>
      <c r="W1139" s="178" t="str">
        <f t="shared" si="206"/>
        <v>Streptococcus dysgalactiae</v>
      </c>
      <c r="X1139" s="174">
        <f t="shared" si="207"/>
        <v>0</v>
      </c>
      <c r="Y1139" s="174">
        <f t="shared" si="208"/>
        <v>0</v>
      </c>
      <c r="Z1139" s="174">
        <f t="shared" si="209"/>
        <v>0</v>
      </c>
      <c r="AA1139" s="174">
        <f t="shared" si="210"/>
        <v>0</v>
      </c>
    </row>
    <row r="1140" spans="4:27" ht="15" customHeight="1" x14ac:dyDescent="0.25">
      <c r="D1140" s="176">
        <v>1</v>
      </c>
      <c r="E1140" s="169">
        <f t="shared" si="211"/>
        <v>1</v>
      </c>
      <c r="F1140" s="26" t="s">
        <v>131</v>
      </c>
      <c r="G1140" s="26" t="s">
        <v>124</v>
      </c>
      <c r="H1140" s="26" t="s">
        <v>110</v>
      </c>
      <c r="I1140" s="29">
        <v>41325</v>
      </c>
      <c r="J1140" s="26" t="s">
        <v>108</v>
      </c>
      <c r="K1140" s="26" t="s">
        <v>127</v>
      </c>
      <c r="L1140" s="26" t="s">
        <v>108</v>
      </c>
      <c r="M1140" s="26" t="s">
        <v>127</v>
      </c>
      <c r="N1140" s="27">
        <v>2.46</v>
      </c>
      <c r="O1140" s="26" t="s">
        <v>108</v>
      </c>
      <c r="P1140" s="26" t="s">
        <v>127</v>
      </c>
      <c r="Q1140" s="27">
        <v>2.33</v>
      </c>
      <c r="R1140" s="171" t="str">
        <f t="shared" si="201"/>
        <v>A</v>
      </c>
      <c r="S1140" s="174">
        <f t="shared" si="202"/>
        <v>1</v>
      </c>
      <c r="T1140" s="174">
        <f t="shared" si="203"/>
        <v>1</v>
      </c>
      <c r="U1140" s="174">
        <f t="shared" si="204"/>
        <v>0</v>
      </c>
      <c r="V1140" s="178" t="str">
        <f t="shared" si="205"/>
        <v>Streptococcus dysgalactiae</v>
      </c>
      <c r="W1140" s="178" t="str">
        <f t="shared" si="206"/>
        <v>Streptococcus dysgalactiae</v>
      </c>
      <c r="X1140" s="174">
        <f t="shared" si="207"/>
        <v>0</v>
      </c>
      <c r="Y1140" s="174">
        <f t="shared" si="208"/>
        <v>0</v>
      </c>
      <c r="Z1140" s="174">
        <f t="shared" si="209"/>
        <v>0</v>
      </c>
      <c r="AA1140" s="174">
        <f t="shared" si="210"/>
        <v>0</v>
      </c>
    </row>
    <row r="1141" spans="4:27" ht="15" customHeight="1" x14ac:dyDescent="0.25">
      <c r="D1141" s="176">
        <v>1</v>
      </c>
      <c r="E1141" s="169">
        <f t="shared" si="211"/>
        <v>1</v>
      </c>
      <c r="F1141" s="26" t="s">
        <v>2122</v>
      </c>
      <c r="G1141" s="26" t="s">
        <v>111</v>
      </c>
      <c r="H1141" s="26" t="s">
        <v>112</v>
      </c>
      <c r="I1141" s="29">
        <v>44711</v>
      </c>
      <c r="J1141" s="26" t="s">
        <v>108</v>
      </c>
      <c r="K1141" s="26" t="s">
        <v>917</v>
      </c>
      <c r="L1141" s="26" t="s">
        <v>108</v>
      </c>
      <c r="M1141" s="26" t="s">
        <v>917</v>
      </c>
      <c r="N1141" s="27">
        <v>2.2599999999999998</v>
      </c>
      <c r="O1141" s="26" t="s">
        <v>108</v>
      </c>
      <c r="P1141" s="26" t="s">
        <v>917</v>
      </c>
      <c r="Q1141" s="27">
        <v>2.1800000000000002</v>
      </c>
      <c r="R1141" s="171" t="str">
        <f t="shared" si="201"/>
        <v>A</v>
      </c>
      <c r="S1141" s="174">
        <f t="shared" si="202"/>
        <v>1</v>
      </c>
      <c r="T1141" s="174">
        <f t="shared" si="203"/>
        <v>1</v>
      </c>
      <c r="U1141" s="174">
        <f t="shared" si="204"/>
        <v>0</v>
      </c>
      <c r="V1141" s="178" t="str">
        <f t="shared" si="205"/>
        <v>Streptococcus equi</v>
      </c>
      <c r="W1141" s="178" t="str">
        <f t="shared" si="206"/>
        <v>Streptococcus equi</v>
      </c>
      <c r="X1141" s="174">
        <f t="shared" si="207"/>
        <v>0</v>
      </c>
      <c r="Y1141" s="174">
        <f t="shared" si="208"/>
        <v>0</v>
      </c>
      <c r="Z1141" s="174">
        <f t="shared" si="209"/>
        <v>0</v>
      </c>
      <c r="AA1141" s="174">
        <f t="shared" si="210"/>
        <v>0</v>
      </c>
    </row>
    <row r="1142" spans="4:27" ht="15" customHeight="1" x14ac:dyDescent="0.25">
      <c r="D1142" s="176">
        <v>1</v>
      </c>
      <c r="E1142" s="169">
        <f t="shared" si="211"/>
        <v>1</v>
      </c>
      <c r="F1142" s="26" t="s">
        <v>2123</v>
      </c>
      <c r="G1142" s="26" t="s">
        <v>111</v>
      </c>
      <c r="H1142" s="26" t="s">
        <v>112</v>
      </c>
      <c r="I1142" s="29">
        <v>44711</v>
      </c>
      <c r="J1142" s="26" t="s">
        <v>108</v>
      </c>
      <c r="K1142" s="26" t="s">
        <v>917</v>
      </c>
      <c r="L1142" s="26" t="s">
        <v>108</v>
      </c>
      <c r="M1142" s="26" t="s">
        <v>917</v>
      </c>
      <c r="N1142" s="27">
        <v>2.42</v>
      </c>
      <c r="O1142" s="26" t="s">
        <v>108</v>
      </c>
      <c r="P1142" s="26" t="s">
        <v>917</v>
      </c>
      <c r="Q1142" s="27">
        <v>2.41</v>
      </c>
      <c r="R1142" s="171" t="str">
        <f t="shared" si="201"/>
        <v>A</v>
      </c>
      <c r="S1142" s="174">
        <f t="shared" si="202"/>
        <v>1</v>
      </c>
      <c r="T1142" s="174">
        <f t="shared" si="203"/>
        <v>1</v>
      </c>
      <c r="U1142" s="174">
        <f t="shared" si="204"/>
        <v>0</v>
      </c>
      <c r="V1142" s="178" t="str">
        <f t="shared" si="205"/>
        <v>Streptococcus equi</v>
      </c>
      <c r="W1142" s="178" t="str">
        <f t="shared" si="206"/>
        <v>Streptococcus equi</v>
      </c>
      <c r="X1142" s="174">
        <f t="shared" si="207"/>
        <v>0</v>
      </c>
      <c r="Y1142" s="174">
        <f t="shared" si="208"/>
        <v>0</v>
      </c>
      <c r="Z1142" s="174">
        <f t="shared" si="209"/>
        <v>0</v>
      </c>
      <c r="AA1142" s="174">
        <f t="shared" si="210"/>
        <v>0</v>
      </c>
    </row>
    <row r="1143" spans="4:27" ht="15" customHeight="1" x14ac:dyDescent="0.25">
      <c r="D1143" s="176">
        <v>1</v>
      </c>
      <c r="E1143" s="169">
        <f t="shared" si="211"/>
        <v>1</v>
      </c>
      <c r="F1143" s="26" t="s">
        <v>178</v>
      </c>
      <c r="G1143" s="26" t="s">
        <v>179</v>
      </c>
      <c r="H1143" s="26" t="s">
        <v>112</v>
      </c>
      <c r="I1143" s="29">
        <v>43179</v>
      </c>
      <c r="J1143" s="26" t="s">
        <v>108</v>
      </c>
      <c r="K1143" s="26" t="s">
        <v>917</v>
      </c>
      <c r="L1143" s="26" t="s">
        <v>108</v>
      </c>
      <c r="M1143" s="26" t="s">
        <v>917</v>
      </c>
      <c r="N1143" s="27">
        <v>2.42</v>
      </c>
      <c r="O1143" s="26" t="s">
        <v>108</v>
      </c>
      <c r="P1143" s="26" t="s">
        <v>917</v>
      </c>
      <c r="Q1143" s="27">
        <v>2.35</v>
      </c>
      <c r="R1143" s="171" t="str">
        <f t="shared" si="201"/>
        <v>A</v>
      </c>
      <c r="S1143" s="174">
        <f t="shared" si="202"/>
        <v>1</v>
      </c>
      <c r="T1143" s="174">
        <f t="shared" si="203"/>
        <v>1</v>
      </c>
      <c r="U1143" s="174">
        <f t="shared" si="204"/>
        <v>0</v>
      </c>
      <c r="V1143" s="178" t="str">
        <f t="shared" si="205"/>
        <v>Streptococcus equi</v>
      </c>
      <c r="W1143" s="178" t="str">
        <f t="shared" si="206"/>
        <v>Streptococcus equi</v>
      </c>
      <c r="X1143" s="174">
        <f t="shared" si="207"/>
        <v>0</v>
      </c>
      <c r="Y1143" s="174">
        <f t="shared" si="208"/>
        <v>0</v>
      </c>
      <c r="Z1143" s="174">
        <f t="shared" si="209"/>
        <v>0</v>
      </c>
      <c r="AA1143" s="174">
        <f t="shared" si="210"/>
        <v>0</v>
      </c>
    </row>
    <row r="1144" spans="4:27" ht="15" customHeight="1" x14ac:dyDescent="0.25">
      <c r="D1144" s="176">
        <v>1</v>
      </c>
      <c r="E1144" s="169">
        <f t="shared" si="211"/>
        <v>1</v>
      </c>
      <c r="F1144" s="26" t="s">
        <v>160</v>
      </c>
      <c r="G1144" s="26" t="s">
        <v>109</v>
      </c>
      <c r="H1144" s="26" t="s">
        <v>112</v>
      </c>
      <c r="I1144" s="29">
        <v>44327</v>
      </c>
      <c r="J1144" s="26" t="s">
        <v>108</v>
      </c>
      <c r="K1144" s="26" t="s">
        <v>917</v>
      </c>
      <c r="L1144" s="26" t="s">
        <v>108</v>
      </c>
      <c r="M1144" s="26" t="s">
        <v>917</v>
      </c>
      <c r="N1144" s="27">
        <v>2.25</v>
      </c>
      <c r="O1144" s="26" t="s">
        <v>108</v>
      </c>
      <c r="P1144" s="26" t="s">
        <v>917</v>
      </c>
      <c r="Q1144" s="27">
        <v>2.23</v>
      </c>
      <c r="R1144" s="171" t="str">
        <f t="shared" si="201"/>
        <v>A</v>
      </c>
      <c r="S1144" s="174">
        <f t="shared" si="202"/>
        <v>1</v>
      </c>
      <c r="T1144" s="174">
        <f t="shared" si="203"/>
        <v>1</v>
      </c>
      <c r="U1144" s="174">
        <f t="shared" si="204"/>
        <v>0</v>
      </c>
      <c r="V1144" s="178" t="str">
        <f t="shared" si="205"/>
        <v>Streptococcus equi</v>
      </c>
      <c r="W1144" s="178" t="str">
        <f t="shared" si="206"/>
        <v>Streptococcus equi</v>
      </c>
      <c r="X1144" s="174">
        <f t="shared" si="207"/>
        <v>0</v>
      </c>
      <c r="Y1144" s="174">
        <f t="shared" si="208"/>
        <v>0</v>
      </c>
      <c r="Z1144" s="174">
        <f t="shared" si="209"/>
        <v>0</v>
      </c>
      <c r="AA1144" s="174">
        <f t="shared" si="210"/>
        <v>0</v>
      </c>
    </row>
    <row r="1145" spans="4:27" ht="15" customHeight="1" x14ac:dyDescent="0.25">
      <c r="D1145" s="176">
        <v>1</v>
      </c>
      <c r="E1145" s="169">
        <f t="shared" si="211"/>
        <v>1</v>
      </c>
      <c r="F1145" s="26" t="s">
        <v>132</v>
      </c>
      <c r="G1145" s="26" t="s">
        <v>133</v>
      </c>
      <c r="H1145" s="26" t="s">
        <v>134</v>
      </c>
      <c r="I1145" s="29">
        <v>42129</v>
      </c>
      <c r="J1145" s="26" t="s">
        <v>108</v>
      </c>
      <c r="K1145" s="26" t="s">
        <v>135</v>
      </c>
      <c r="L1145" s="26" t="s">
        <v>108</v>
      </c>
      <c r="M1145" s="26" t="s">
        <v>135</v>
      </c>
      <c r="N1145" s="27">
        <v>2.02</v>
      </c>
      <c r="O1145" s="26" t="s">
        <v>108</v>
      </c>
      <c r="P1145" s="26" t="s">
        <v>135</v>
      </c>
      <c r="Q1145" s="27">
        <v>1.89</v>
      </c>
      <c r="R1145" s="171" t="str">
        <f t="shared" si="201"/>
        <v>A</v>
      </c>
      <c r="S1145" s="174">
        <f t="shared" si="202"/>
        <v>1</v>
      </c>
      <c r="T1145" s="174">
        <f t="shared" si="203"/>
        <v>1</v>
      </c>
      <c r="U1145" s="174">
        <f t="shared" si="204"/>
        <v>0</v>
      </c>
      <c r="V1145" s="178" t="str">
        <f t="shared" si="205"/>
        <v>Streptococcus iniae</v>
      </c>
      <c r="W1145" s="178" t="str">
        <f t="shared" si="206"/>
        <v>Streptococcus iniae</v>
      </c>
      <c r="X1145" s="174">
        <f t="shared" si="207"/>
        <v>0</v>
      </c>
      <c r="Y1145" s="174">
        <f t="shared" si="208"/>
        <v>0</v>
      </c>
      <c r="Z1145" s="174">
        <f t="shared" si="209"/>
        <v>0</v>
      </c>
      <c r="AA1145" s="174">
        <f t="shared" si="210"/>
        <v>0</v>
      </c>
    </row>
    <row r="1146" spans="4:27" ht="15" customHeight="1" x14ac:dyDescent="0.25">
      <c r="D1146" s="176">
        <v>0</v>
      </c>
      <c r="E1146" s="169">
        <f t="shared" si="211"/>
        <v>0</v>
      </c>
      <c r="F1146" s="26" t="s">
        <v>410</v>
      </c>
      <c r="G1146" s="26" t="s">
        <v>176</v>
      </c>
      <c r="H1146" s="26" t="s">
        <v>183</v>
      </c>
      <c r="I1146" s="29">
        <v>44610</v>
      </c>
      <c r="J1146" s="26" t="s">
        <v>108</v>
      </c>
      <c r="K1146" s="26" t="s">
        <v>185</v>
      </c>
      <c r="L1146" s="26" t="s">
        <v>108</v>
      </c>
      <c r="M1146" s="26" t="s">
        <v>143</v>
      </c>
      <c r="N1146" s="27">
        <v>2.14</v>
      </c>
      <c r="O1146" s="26" t="s">
        <v>108</v>
      </c>
      <c r="P1146" s="26" t="s">
        <v>143</v>
      </c>
      <c r="Q1146" s="27">
        <v>2.06</v>
      </c>
      <c r="R1146" s="171" t="str">
        <f t="shared" si="201"/>
        <v>A</v>
      </c>
      <c r="S1146" s="174">
        <f t="shared" si="202"/>
        <v>0</v>
      </c>
      <c r="T1146" s="174">
        <f t="shared" si="203"/>
        <v>0</v>
      </c>
      <c r="U1146" s="174">
        <f t="shared" si="204"/>
        <v>1</v>
      </c>
      <c r="V1146" s="178" t="str">
        <f t="shared" si="205"/>
        <v>Streptococcus pneumoniae</v>
      </c>
      <c r="W1146" s="178" t="str">
        <f t="shared" si="206"/>
        <v>Streptococcus pneumoniae</v>
      </c>
      <c r="X1146" s="174">
        <f t="shared" si="207"/>
        <v>0</v>
      </c>
      <c r="Y1146" s="174">
        <f t="shared" si="208"/>
        <v>0</v>
      </c>
      <c r="Z1146" s="174">
        <f t="shared" si="209"/>
        <v>0</v>
      </c>
      <c r="AA1146" s="174">
        <f t="shared" si="210"/>
        <v>0</v>
      </c>
    </row>
    <row r="1147" spans="4:27" ht="15" customHeight="1" x14ac:dyDescent="0.25">
      <c r="D1147" s="176">
        <v>1</v>
      </c>
      <c r="E1147" s="169">
        <f t="shared" si="211"/>
        <v>1</v>
      </c>
      <c r="F1147" s="26" t="s">
        <v>136</v>
      </c>
      <c r="G1147" s="26" t="s">
        <v>137</v>
      </c>
      <c r="H1147" s="26" t="s">
        <v>112</v>
      </c>
      <c r="I1147" s="29">
        <v>41340</v>
      </c>
      <c r="J1147" s="26" t="s">
        <v>108</v>
      </c>
      <c r="K1147" s="26" t="s">
        <v>138</v>
      </c>
      <c r="L1147" s="26" t="s">
        <v>108</v>
      </c>
      <c r="M1147" s="26" t="s">
        <v>138</v>
      </c>
      <c r="N1147" s="27">
        <v>2.86</v>
      </c>
      <c r="O1147" s="26" t="s">
        <v>108</v>
      </c>
      <c r="P1147" s="26" t="s">
        <v>138</v>
      </c>
      <c r="Q1147" s="27">
        <v>2.44</v>
      </c>
      <c r="R1147" s="171" t="str">
        <f t="shared" si="201"/>
        <v>A</v>
      </c>
      <c r="S1147" s="174">
        <f t="shared" si="202"/>
        <v>1</v>
      </c>
      <c r="T1147" s="174">
        <f t="shared" si="203"/>
        <v>1</v>
      </c>
      <c r="U1147" s="174">
        <f t="shared" si="204"/>
        <v>0</v>
      </c>
      <c r="V1147" s="178" t="str">
        <f t="shared" si="205"/>
        <v>Streptococcus orisasini</v>
      </c>
      <c r="W1147" s="178" t="str">
        <f t="shared" si="206"/>
        <v>Streptococcus orisasini</v>
      </c>
      <c r="X1147" s="174">
        <f t="shared" si="207"/>
        <v>0</v>
      </c>
      <c r="Y1147" s="174">
        <f t="shared" si="208"/>
        <v>0</v>
      </c>
      <c r="Z1147" s="174">
        <f t="shared" si="209"/>
        <v>0</v>
      </c>
      <c r="AA1147" s="174">
        <f t="shared" si="210"/>
        <v>0</v>
      </c>
    </row>
    <row r="1148" spans="4:27" ht="15" customHeight="1" x14ac:dyDescent="0.25">
      <c r="D1148" s="176">
        <v>0</v>
      </c>
      <c r="E1148" s="169">
        <f t="shared" si="211"/>
        <v>0</v>
      </c>
      <c r="F1148" s="26" t="s">
        <v>186</v>
      </c>
      <c r="G1148" s="26" t="s">
        <v>187</v>
      </c>
      <c r="H1148" s="26" t="s">
        <v>183</v>
      </c>
      <c r="I1148" s="29">
        <v>44440</v>
      </c>
      <c r="J1148" s="26" t="s">
        <v>108</v>
      </c>
      <c r="K1148" s="26" t="s">
        <v>188</v>
      </c>
      <c r="L1148" s="26" t="s">
        <v>108</v>
      </c>
      <c r="M1148" s="26" t="s">
        <v>188</v>
      </c>
      <c r="N1148" s="27">
        <v>2.2999999999999998</v>
      </c>
      <c r="O1148" s="26" t="s">
        <v>108</v>
      </c>
      <c r="P1148" s="26" t="s">
        <v>188</v>
      </c>
      <c r="Q1148" s="27">
        <v>2.2599999999999998</v>
      </c>
      <c r="R1148" s="171" t="str">
        <f t="shared" si="201"/>
        <v>A</v>
      </c>
      <c r="S1148" s="174">
        <f t="shared" si="202"/>
        <v>1</v>
      </c>
      <c r="T1148" s="174">
        <f t="shared" si="203"/>
        <v>1</v>
      </c>
      <c r="U1148" s="174">
        <f t="shared" si="204"/>
        <v>0</v>
      </c>
      <c r="V1148" s="178" t="str">
        <f t="shared" si="205"/>
        <v>Streptococcus parasanguinis</v>
      </c>
      <c r="W1148" s="178" t="str">
        <f t="shared" si="206"/>
        <v>Streptococcus parasanguinis</v>
      </c>
      <c r="X1148" s="174">
        <f t="shared" si="207"/>
        <v>0</v>
      </c>
      <c r="Y1148" s="174">
        <f t="shared" si="208"/>
        <v>0</v>
      </c>
      <c r="Z1148" s="174">
        <f t="shared" si="209"/>
        <v>0</v>
      </c>
      <c r="AA1148" s="174">
        <f t="shared" si="210"/>
        <v>0</v>
      </c>
    </row>
    <row r="1149" spans="4:27" ht="15" customHeight="1" x14ac:dyDescent="0.25">
      <c r="D1149" s="176">
        <v>1</v>
      </c>
      <c r="E1149" s="169">
        <f t="shared" si="211"/>
        <v>0</v>
      </c>
      <c r="F1149" s="26" t="s">
        <v>139</v>
      </c>
      <c r="G1149" s="26" t="s">
        <v>140</v>
      </c>
      <c r="H1149" s="26" t="s">
        <v>110</v>
      </c>
      <c r="I1149" s="29">
        <v>41325</v>
      </c>
      <c r="J1149" s="26" t="s">
        <v>108</v>
      </c>
      <c r="K1149" s="26" t="s">
        <v>141</v>
      </c>
      <c r="L1149" s="26" t="s">
        <v>108</v>
      </c>
      <c r="M1149" s="26" t="s">
        <v>142</v>
      </c>
      <c r="N1149" s="27">
        <v>2.1800000000000002</v>
      </c>
      <c r="O1149" s="26" t="s">
        <v>108</v>
      </c>
      <c r="P1149" s="26" t="s">
        <v>141</v>
      </c>
      <c r="Q1149" s="27">
        <v>2.1</v>
      </c>
      <c r="R1149" s="171" t="str">
        <f t="shared" si="201"/>
        <v>B</v>
      </c>
      <c r="S1149" s="174">
        <f t="shared" si="202"/>
        <v>0</v>
      </c>
      <c r="T1149" s="174">
        <f t="shared" si="203"/>
        <v>0</v>
      </c>
      <c r="U1149" s="174">
        <f t="shared" si="204"/>
        <v>1</v>
      </c>
      <c r="V1149" s="178" t="str">
        <f t="shared" si="205"/>
        <v>Streptococcus parauberis_JRA_G+R-39</v>
      </c>
      <c r="W1149" s="178" t="str">
        <f t="shared" si="206"/>
        <v>Streptococcus parauberis</v>
      </c>
      <c r="X1149" s="174">
        <f t="shared" si="207"/>
        <v>0</v>
      </c>
      <c r="Y1149" s="174">
        <f t="shared" si="208"/>
        <v>0</v>
      </c>
      <c r="Z1149" s="174">
        <f t="shared" si="209"/>
        <v>0</v>
      </c>
      <c r="AA1149" s="174">
        <f t="shared" si="210"/>
        <v>0</v>
      </c>
    </row>
    <row r="1150" spans="4:27" ht="15" customHeight="1" x14ac:dyDescent="0.25">
      <c r="D1150" s="176">
        <v>1</v>
      </c>
      <c r="E1150" s="169">
        <f t="shared" si="211"/>
        <v>1</v>
      </c>
      <c r="F1150" s="26" t="s">
        <v>181</v>
      </c>
      <c r="G1150" s="26" t="s">
        <v>140</v>
      </c>
      <c r="H1150" s="26" t="s">
        <v>110</v>
      </c>
      <c r="I1150" s="29">
        <v>41325</v>
      </c>
      <c r="J1150" s="26" t="s">
        <v>108</v>
      </c>
      <c r="K1150" s="26" t="s">
        <v>182</v>
      </c>
      <c r="L1150" s="26" t="s">
        <v>108</v>
      </c>
      <c r="M1150" s="26" t="s">
        <v>182</v>
      </c>
      <c r="N1150" s="27">
        <v>2.33</v>
      </c>
      <c r="O1150" s="26" t="s">
        <v>108</v>
      </c>
      <c r="P1150" s="26" t="s">
        <v>182</v>
      </c>
      <c r="Q1150" s="27">
        <v>2.2999999999999998</v>
      </c>
      <c r="R1150" s="171" t="str">
        <f t="shared" si="201"/>
        <v>A</v>
      </c>
      <c r="S1150" s="174">
        <f t="shared" si="202"/>
        <v>1</v>
      </c>
      <c r="T1150" s="174">
        <f t="shared" si="203"/>
        <v>1</v>
      </c>
      <c r="U1150" s="174">
        <f t="shared" si="204"/>
        <v>0</v>
      </c>
      <c r="V1150" s="178" t="str">
        <f t="shared" si="205"/>
        <v>Streptococcus phocae</v>
      </c>
      <c r="W1150" s="178" t="str">
        <f t="shared" si="206"/>
        <v>Streptococcus phocae</v>
      </c>
      <c r="X1150" s="174">
        <f t="shared" si="207"/>
        <v>0</v>
      </c>
      <c r="Y1150" s="174">
        <f t="shared" si="208"/>
        <v>0</v>
      </c>
      <c r="Z1150" s="174">
        <f t="shared" si="209"/>
        <v>0</v>
      </c>
      <c r="AA1150" s="174">
        <f t="shared" si="210"/>
        <v>0</v>
      </c>
    </row>
    <row r="1151" spans="4:27" ht="15" customHeight="1" x14ac:dyDescent="0.25">
      <c r="D1151" s="176">
        <v>1</v>
      </c>
      <c r="E1151" s="169">
        <f t="shared" si="211"/>
        <v>1</v>
      </c>
      <c r="F1151" s="26" t="s">
        <v>2124</v>
      </c>
      <c r="G1151" s="26" t="s">
        <v>167</v>
      </c>
      <c r="H1151" s="26" t="s">
        <v>112</v>
      </c>
      <c r="I1151" s="29">
        <v>42109</v>
      </c>
      <c r="J1151" s="26" t="s">
        <v>108</v>
      </c>
      <c r="K1151" s="26" t="s">
        <v>168</v>
      </c>
      <c r="L1151" s="26" t="s">
        <v>108</v>
      </c>
      <c r="M1151" s="26" t="s">
        <v>168</v>
      </c>
      <c r="N1151" s="27">
        <v>2.2000000000000002</v>
      </c>
      <c r="O1151" s="26" t="s">
        <v>108</v>
      </c>
      <c r="P1151" s="26" t="s">
        <v>168</v>
      </c>
      <c r="Q1151" s="27">
        <v>2.1800000000000002</v>
      </c>
      <c r="R1151" s="171" t="str">
        <f t="shared" si="201"/>
        <v>A</v>
      </c>
      <c r="S1151" s="174">
        <f t="shared" si="202"/>
        <v>1</v>
      </c>
      <c r="T1151" s="174">
        <f t="shared" si="203"/>
        <v>1</v>
      </c>
      <c r="U1151" s="174">
        <f t="shared" si="204"/>
        <v>0</v>
      </c>
      <c r="V1151" s="178" t="str">
        <f t="shared" si="205"/>
        <v>Streptococcus pluranimalium</v>
      </c>
      <c r="W1151" s="178" t="str">
        <f t="shared" si="206"/>
        <v>Streptococcus pluranimalium</v>
      </c>
      <c r="X1151" s="174">
        <f t="shared" si="207"/>
        <v>0</v>
      </c>
      <c r="Y1151" s="174">
        <f t="shared" si="208"/>
        <v>0</v>
      </c>
      <c r="Z1151" s="174">
        <f t="shared" si="209"/>
        <v>0</v>
      </c>
      <c r="AA1151" s="174">
        <f t="shared" si="210"/>
        <v>0</v>
      </c>
    </row>
    <row r="1152" spans="4:27" ht="15" customHeight="1" x14ac:dyDescent="0.25">
      <c r="D1152" s="176">
        <v>1</v>
      </c>
      <c r="E1152" s="169">
        <f t="shared" si="211"/>
        <v>1</v>
      </c>
      <c r="F1152" s="26" t="s">
        <v>145</v>
      </c>
      <c r="G1152" s="26" t="s">
        <v>144</v>
      </c>
      <c r="H1152" s="26" t="s">
        <v>112</v>
      </c>
      <c r="I1152" s="29">
        <v>44491</v>
      </c>
      <c r="J1152" s="26" t="s">
        <v>108</v>
      </c>
      <c r="K1152" s="26" t="s">
        <v>143</v>
      </c>
      <c r="L1152" s="26" t="s">
        <v>108</v>
      </c>
      <c r="M1152" s="26" t="s">
        <v>143</v>
      </c>
      <c r="N1152" s="27">
        <v>2.48</v>
      </c>
      <c r="O1152" s="26" t="s">
        <v>108</v>
      </c>
      <c r="P1152" s="26" t="s">
        <v>143</v>
      </c>
      <c r="Q1152" s="27">
        <v>2.44</v>
      </c>
      <c r="R1152" s="171" t="str">
        <f t="shared" si="201"/>
        <v>A</v>
      </c>
      <c r="S1152" s="174">
        <f t="shared" si="202"/>
        <v>1</v>
      </c>
      <c r="T1152" s="174">
        <f t="shared" si="203"/>
        <v>1</v>
      </c>
      <c r="U1152" s="174">
        <f t="shared" si="204"/>
        <v>0</v>
      </c>
      <c r="V1152" s="178" t="str">
        <f t="shared" si="205"/>
        <v>Streptococcus pneumoniae</v>
      </c>
      <c r="W1152" s="178" t="str">
        <f t="shared" si="206"/>
        <v>Streptococcus pneumoniae</v>
      </c>
      <c r="X1152" s="174">
        <f t="shared" si="207"/>
        <v>0</v>
      </c>
      <c r="Y1152" s="174">
        <f t="shared" si="208"/>
        <v>0</v>
      </c>
      <c r="Z1152" s="174">
        <f t="shared" si="209"/>
        <v>0</v>
      </c>
      <c r="AA1152" s="174">
        <f t="shared" si="210"/>
        <v>0</v>
      </c>
    </row>
    <row r="1153" spans="4:27" ht="15" customHeight="1" x14ac:dyDescent="0.25">
      <c r="D1153" s="176">
        <v>1</v>
      </c>
      <c r="E1153" s="169">
        <f t="shared" si="211"/>
        <v>1</v>
      </c>
      <c r="F1153" s="26">
        <v>29800</v>
      </c>
      <c r="G1153" s="26" t="s">
        <v>144</v>
      </c>
      <c r="H1153" s="26" t="s">
        <v>112</v>
      </c>
      <c r="I1153" s="29">
        <v>44491</v>
      </c>
      <c r="J1153" s="26" t="s">
        <v>108</v>
      </c>
      <c r="K1153" s="26" t="s">
        <v>143</v>
      </c>
      <c r="L1153" s="26" t="s">
        <v>108</v>
      </c>
      <c r="M1153" s="26" t="s">
        <v>143</v>
      </c>
      <c r="N1153" s="27">
        <v>2.16</v>
      </c>
      <c r="O1153" s="26" t="s">
        <v>108</v>
      </c>
      <c r="P1153" s="26" t="s">
        <v>143</v>
      </c>
      <c r="Q1153" s="27">
        <v>2.16</v>
      </c>
      <c r="R1153" s="171" t="str">
        <f t="shared" si="201"/>
        <v>A</v>
      </c>
      <c r="S1153" s="174">
        <f t="shared" si="202"/>
        <v>1</v>
      </c>
      <c r="T1153" s="174">
        <f t="shared" si="203"/>
        <v>1</v>
      </c>
      <c r="U1153" s="174">
        <f t="shared" si="204"/>
        <v>0</v>
      </c>
      <c r="V1153" s="178" t="str">
        <f t="shared" si="205"/>
        <v>Streptococcus pneumoniae</v>
      </c>
      <c r="W1153" s="178" t="str">
        <f t="shared" si="206"/>
        <v>Streptococcus pneumoniae</v>
      </c>
      <c r="X1153" s="174">
        <f t="shared" si="207"/>
        <v>0</v>
      </c>
      <c r="Y1153" s="174">
        <f t="shared" si="208"/>
        <v>0</v>
      </c>
      <c r="Z1153" s="174">
        <f t="shared" si="209"/>
        <v>0</v>
      </c>
      <c r="AA1153" s="174">
        <f t="shared" si="210"/>
        <v>0</v>
      </c>
    </row>
    <row r="1154" spans="4:27" ht="15" customHeight="1" x14ac:dyDescent="0.25">
      <c r="D1154" s="176">
        <v>1</v>
      </c>
      <c r="E1154" s="169">
        <f t="shared" si="211"/>
        <v>1</v>
      </c>
      <c r="F1154" s="26" t="s">
        <v>146</v>
      </c>
      <c r="G1154" s="26" t="s">
        <v>144</v>
      </c>
      <c r="H1154" s="26" t="s">
        <v>112</v>
      </c>
      <c r="I1154" s="29">
        <v>44491</v>
      </c>
      <c r="J1154" s="26" t="s">
        <v>108</v>
      </c>
      <c r="K1154" s="26" t="s">
        <v>143</v>
      </c>
      <c r="L1154" s="26" t="s">
        <v>108</v>
      </c>
      <c r="M1154" s="26" t="s">
        <v>143</v>
      </c>
      <c r="N1154" s="27">
        <v>2.29</v>
      </c>
      <c r="O1154" s="26" t="s">
        <v>108</v>
      </c>
      <c r="P1154" s="26" t="s">
        <v>143</v>
      </c>
      <c r="Q1154" s="27">
        <v>2.23</v>
      </c>
      <c r="R1154" s="171" t="str">
        <f t="shared" si="201"/>
        <v>A</v>
      </c>
      <c r="S1154" s="174">
        <f t="shared" si="202"/>
        <v>1</v>
      </c>
      <c r="T1154" s="174">
        <f t="shared" si="203"/>
        <v>1</v>
      </c>
      <c r="U1154" s="174">
        <f t="shared" si="204"/>
        <v>0</v>
      </c>
      <c r="V1154" s="178" t="str">
        <f t="shared" si="205"/>
        <v>Streptococcus pneumoniae</v>
      </c>
      <c r="W1154" s="178" t="str">
        <f t="shared" si="206"/>
        <v>Streptococcus pneumoniae</v>
      </c>
      <c r="X1154" s="174">
        <f t="shared" si="207"/>
        <v>0</v>
      </c>
      <c r="Y1154" s="174">
        <f t="shared" si="208"/>
        <v>0</v>
      </c>
      <c r="Z1154" s="174">
        <f t="shared" si="209"/>
        <v>0</v>
      </c>
      <c r="AA1154" s="174">
        <f t="shared" si="210"/>
        <v>0</v>
      </c>
    </row>
    <row r="1155" spans="4:27" ht="15" customHeight="1" x14ac:dyDescent="0.25">
      <c r="D1155" s="176">
        <v>1</v>
      </c>
      <c r="E1155" s="169">
        <f t="shared" si="211"/>
        <v>1</v>
      </c>
      <c r="F1155" s="26" t="s">
        <v>2125</v>
      </c>
      <c r="G1155" s="26" t="s">
        <v>165</v>
      </c>
      <c r="H1155" s="26" t="s">
        <v>114</v>
      </c>
      <c r="I1155" s="29">
        <v>43097</v>
      </c>
      <c r="J1155" s="26" t="s">
        <v>108</v>
      </c>
      <c r="K1155" s="26" t="s">
        <v>143</v>
      </c>
      <c r="L1155" s="26" t="s">
        <v>108</v>
      </c>
      <c r="M1155" s="26" t="s">
        <v>143</v>
      </c>
      <c r="N1155" s="27">
        <v>2.4900000000000002</v>
      </c>
      <c r="O1155" s="26" t="s">
        <v>108</v>
      </c>
      <c r="P1155" s="26" t="s">
        <v>143</v>
      </c>
      <c r="Q1155" s="27">
        <v>2.46</v>
      </c>
      <c r="R1155" s="171" t="str">
        <f t="shared" ref="R1155:R1218" si="212">IF(OR(AND(N1155&gt;=$B$20,Q1155&lt;$B$21),AND(L1155=O1155,M1155=P1155,N1155&gt;=$B$20,Q1155&gt;=$B$20),AND(L1155=O1155,N1155&gt;=$B$20,Q1155&lt;2,Q1155&gt;=$B$21)),"A",IF(OR(AND(N1155&lt;$B$20,Q1155&lt;$B$21),AND(L1155=O1155,OR(M1155&lt;&gt;P1155,M1155=P1155),N1155&gt;=$B$21,Q1155&gt;=$B$21)),"B",
IF(AND(L1155&lt;&gt;O1155,N1155&gt;=$B$21,Q1155&gt;=$B$21),"C",0)))</f>
        <v>A</v>
      </c>
      <c r="S1155" s="174">
        <f t="shared" ref="S1155:S1218" si="213">1-U1155+Z1155</f>
        <v>1</v>
      </c>
      <c r="T1155" s="174">
        <f t="shared" ref="T1155:T1218" si="214">IF(AND(L1155=J1155,M1155=K1155,N1155&gt;=$B$20,R1155="A"),1,0)</f>
        <v>1</v>
      </c>
      <c r="U1155" s="174">
        <f t="shared" ref="U1155:U1218" si="215">IF(T1155=1,0,1)</f>
        <v>0</v>
      </c>
      <c r="V1155" s="178" t="str">
        <f t="shared" ref="V1155:V1218" si="216">L1155&amp;" "&amp;M1155</f>
        <v>Streptococcus pneumoniae</v>
      </c>
      <c r="W1155" s="178" t="str">
        <f t="shared" ref="W1155:W1218" si="217">O1155&amp;" "&amp;P1155</f>
        <v>Streptococcus pneumoniae</v>
      </c>
      <c r="X1155" s="174">
        <f t="shared" ref="X1155:X1218" si="218">IF(AND(V1155=$B$1,N1155&gt;=$B$20),1,0)</f>
        <v>0</v>
      </c>
      <c r="Y1155" s="174">
        <f t="shared" ref="Y1155:Y1218" si="219">IF(AND(W1155=$B$1,Q1155&gt;=$B$20),1,0)</f>
        <v>0</v>
      </c>
      <c r="Z1155" s="174">
        <f t="shared" ref="Z1155:Z1218" si="220">IF(AND(V1155=$B$1,N1155&gt;=$B$20,R1155="A"),1,0)</f>
        <v>0</v>
      </c>
      <c r="AA1155" s="174">
        <f t="shared" ref="AA1155:AA1218" si="221">IF(1-(X1155+Y1155)&gt;0,0,1)</f>
        <v>0</v>
      </c>
    </row>
    <row r="1156" spans="4:27" ht="15" customHeight="1" x14ac:dyDescent="0.25">
      <c r="D1156" s="176">
        <v>1</v>
      </c>
      <c r="E1156" s="169">
        <f t="shared" si="211"/>
        <v>1</v>
      </c>
      <c r="F1156" s="26" t="s">
        <v>147</v>
      </c>
      <c r="G1156" s="26" t="s">
        <v>124</v>
      </c>
      <c r="H1156" s="26" t="s">
        <v>110</v>
      </c>
      <c r="I1156" s="29">
        <v>41324</v>
      </c>
      <c r="J1156" s="26" t="s">
        <v>108</v>
      </c>
      <c r="K1156" s="26" t="s">
        <v>148</v>
      </c>
      <c r="L1156" s="26" t="s">
        <v>108</v>
      </c>
      <c r="M1156" s="26" t="s">
        <v>148</v>
      </c>
      <c r="N1156" s="27">
        <v>2.27</v>
      </c>
      <c r="O1156" s="26" t="s">
        <v>108</v>
      </c>
      <c r="P1156" s="26" t="s">
        <v>148</v>
      </c>
      <c r="Q1156" s="27">
        <v>2.1</v>
      </c>
      <c r="R1156" s="171" t="str">
        <f t="shared" si="212"/>
        <v>A</v>
      </c>
      <c r="S1156" s="174">
        <f t="shared" si="213"/>
        <v>1</v>
      </c>
      <c r="T1156" s="174">
        <f t="shared" si="214"/>
        <v>1</v>
      </c>
      <c r="U1156" s="174">
        <f t="shared" si="215"/>
        <v>0</v>
      </c>
      <c r="V1156" s="178" t="str">
        <f t="shared" si="216"/>
        <v>Streptococcus porcinus</v>
      </c>
      <c r="W1156" s="178" t="str">
        <f t="shared" si="217"/>
        <v>Streptococcus porcinus</v>
      </c>
      <c r="X1156" s="174">
        <f t="shared" si="218"/>
        <v>0</v>
      </c>
      <c r="Y1156" s="174">
        <f t="shared" si="219"/>
        <v>0</v>
      </c>
      <c r="Z1156" s="174">
        <f t="shared" si="220"/>
        <v>0</v>
      </c>
      <c r="AA1156" s="174">
        <f t="shared" si="221"/>
        <v>0</v>
      </c>
    </row>
    <row r="1157" spans="4:27" ht="15" customHeight="1" x14ac:dyDescent="0.25">
      <c r="D1157" s="176">
        <v>0</v>
      </c>
      <c r="E1157" s="169">
        <f t="shared" si="211"/>
        <v>0</v>
      </c>
      <c r="F1157" s="26" t="s">
        <v>191</v>
      </c>
      <c r="G1157" s="26" t="s">
        <v>187</v>
      </c>
      <c r="H1157" s="26" t="s">
        <v>189</v>
      </c>
      <c r="I1157" s="29">
        <v>44441</v>
      </c>
      <c r="J1157" s="26" t="s">
        <v>108</v>
      </c>
      <c r="K1157" s="26" t="s">
        <v>192</v>
      </c>
      <c r="L1157" s="26" t="s">
        <v>108</v>
      </c>
      <c r="M1157" s="26" t="s">
        <v>192</v>
      </c>
      <c r="N1157" s="27">
        <v>2.5</v>
      </c>
      <c r="O1157" s="26" t="s">
        <v>108</v>
      </c>
      <c r="P1157" s="26" t="s">
        <v>192</v>
      </c>
      <c r="Q1157" s="27">
        <v>2.5</v>
      </c>
      <c r="R1157" s="171" t="str">
        <f t="shared" si="212"/>
        <v>A</v>
      </c>
      <c r="S1157" s="174">
        <f t="shared" si="213"/>
        <v>1</v>
      </c>
      <c r="T1157" s="174">
        <f t="shared" si="214"/>
        <v>1</v>
      </c>
      <c r="U1157" s="174">
        <f t="shared" si="215"/>
        <v>0</v>
      </c>
      <c r="V1157" s="178" t="str">
        <f t="shared" si="216"/>
        <v>Streptococcus pyogenes</v>
      </c>
      <c r="W1157" s="178" t="str">
        <f t="shared" si="217"/>
        <v>Streptococcus pyogenes</v>
      </c>
      <c r="X1157" s="174">
        <f t="shared" si="218"/>
        <v>0</v>
      </c>
      <c r="Y1157" s="174">
        <f t="shared" si="219"/>
        <v>0</v>
      </c>
      <c r="Z1157" s="174">
        <f t="shared" si="220"/>
        <v>0</v>
      </c>
      <c r="AA1157" s="174">
        <f t="shared" si="221"/>
        <v>0</v>
      </c>
    </row>
    <row r="1158" spans="4:27" ht="15" customHeight="1" x14ac:dyDescent="0.25">
      <c r="D1158" s="176">
        <v>0</v>
      </c>
      <c r="E1158" s="169">
        <f t="shared" si="211"/>
        <v>0</v>
      </c>
      <c r="F1158" s="26" t="s">
        <v>2126</v>
      </c>
      <c r="G1158" s="26" t="s">
        <v>176</v>
      </c>
      <c r="H1158" s="26" t="s">
        <v>193</v>
      </c>
      <c r="I1158" s="29">
        <v>39542</v>
      </c>
      <c r="J1158" s="26" t="s">
        <v>108</v>
      </c>
      <c r="K1158" s="26" t="s">
        <v>192</v>
      </c>
      <c r="L1158" s="26" t="s">
        <v>108</v>
      </c>
      <c r="M1158" s="26" t="s">
        <v>192</v>
      </c>
      <c r="N1158" s="27">
        <v>2.4300000000000002</v>
      </c>
      <c r="O1158" s="26" t="s">
        <v>108</v>
      </c>
      <c r="P1158" s="26" t="s">
        <v>192</v>
      </c>
      <c r="Q1158" s="27">
        <v>2.4</v>
      </c>
      <c r="R1158" s="171" t="str">
        <f t="shared" si="212"/>
        <v>A</v>
      </c>
      <c r="S1158" s="174">
        <f t="shared" si="213"/>
        <v>1</v>
      </c>
      <c r="T1158" s="174">
        <f t="shared" si="214"/>
        <v>1</v>
      </c>
      <c r="U1158" s="174">
        <f t="shared" si="215"/>
        <v>0</v>
      </c>
      <c r="V1158" s="178" t="str">
        <f t="shared" si="216"/>
        <v>Streptococcus pyogenes</v>
      </c>
      <c r="W1158" s="178" t="str">
        <f t="shared" si="217"/>
        <v>Streptococcus pyogenes</v>
      </c>
      <c r="X1158" s="174">
        <f t="shared" si="218"/>
        <v>0</v>
      </c>
      <c r="Y1158" s="174">
        <f t="shared" si="219"/>
        <v>0</v>
      </c>
      <c r="Z1158" s="174">
        <f t="shared" si="220"/>
        <v>0</v>
      </c>
      <c r="AA1158" s="174">
        <f t="shared" si="221"/>
        <v>0</v>
      </c>
    </row>
    <row r="1159" spans="4:27" ht="15" customHeight="1" x14ac:dyDescent="0.25">
      <c r="D1159" s="176">
        <v>1</v>
      </c>
      <c r="E1159" s="169">
        <f t="shared" si="211"/>
        <v>1</v>
      </c>
      <c r="F1159" s="26" t="s">
        <v>149</v>
      </c>
      <c r="G1159" s="26" t="s">
        <v>150</v>
      </c>
      <c r="H1159" s="26" t="s">
        <v>114</v>
      </c>
      <c r="I1159" s="29">
        <v>42697</v>
      </c>
      <c r="J1159" s="26" t="s">
        <v>108</v>
      </c>
      <c r="K1159" s="26" t="s">
        <v>151</v>
      </c>
      <c r="L1159" s="26" t="s">
        <v>108</v>
      </c>
      <c r="M1159" s="26" t="s">
        <v>151</v>
      </c>
      <c r="N1159" s="27">
        <v>2.13</v>
      </c>
      <c r="O1159" s="26" t="s">
        <v>108</v>
      </c>
      <c r="P1159" s="26" t="s">
        <v>151</v>
      </c>
      <c r="Q1159" s="27">
        <v>2.13</v>
      </c>
      <c r="R1159" s="171" t="str">
        <f t="shared" si="212"/>
        <v>A</v>
      </c>
      <c r="S1159" s="174">
        <f t="shared" si="213"/>
        <v>1</v>
      </c>
      <c r="T1159" s="174">
        <f t="shared" si="214"/>
        <v>1</v>
      </c>
      <c r="U1159" s="174">
        <f t="shared" si="215"/>
        <v>0</v>
      </c>
      <c r="V1159" s="178" t="str">
        <f t="shared" si="216"/>
        <v>Streptococcus salivarius</v>
      </c>
      <c r="W1159" s="178" t="str">
        <f t="shared" si="217"/>
        <v>Streptococcus salivarius</v>
      </c>
      <c r="X1159" s="174">
        <f t="shared" si="218"/>
        <v>0</v>
      </c>
      <c r="Y1159" s="174">
        <f t="shared" si="219"/>
        <v>0</v>
      </c>
      <c r="Z1159" s="174">
        <f t="shared" si="220"/>
        <v>0</v>
      </c>
      <c r="AA1159" s="174">
        <f t="shared" si="221"/>
        <v>0</v>
      </c>
    </row>
    <row r="1160" spans="4:27" ht="15" customHeight="1" x14ac:dyDescent="0.25">
      <c r="D1160" s="176">
        <v>0</v>
      </c>
      <c r="E1160" s="169">
        <f t="shared" si="211"/>
        <v>0</v>
      </c>
      <c r="F1160" s="26" t="s">
        <v>2127</v>
      </c>
      <c r="G1160" s="26" t="s">
        <v>165</v>
      </c>
      <c r="H1160" s="26" t="s">
        <v>2128</v>
      </c>
      <c r="I1160" s="29">
        <v>44610</v>
      </c>
      <c r="J1160" s="26" t="s">
        <v>108</v>
      </c>
      <c r="K1160" s="26" t="s">
        <v>195</v>
      </c>
      <c r="L1160" s="26" t="s">
        <v>108</v>
      </c>
      <c r="M1160" s="26" t="s">
        <v>195</v>
      </c>
      <c r="N1160" s="27">
        <v>1.96</v>
      </c>
      <c r="O1160" s="26" t="s">
        <v>108</v>
      </c>
      <c r="P1160" s="26" t="s">
        <v>195</v>
      </c>
      <c r="Q1160" s="27">
        <v>1.75</v>
      </c>
      <c r="R1160" s="171" t="str">
        <f t="shared" si="212"/>
        <v>B</v>
      </c>
      <c r="S1160" s="174">
        <f t="shared" si="213"/>
        <v>0</v>
      </c>
      <c r="T1160" s="174">
        <f t="shared" si="214"/>
        <v>0</v>
      </c>
      <c r="U1160" s="174">
        <f t="shared" si="215"/>
        <v>1</v>
      </c>
      <c r="V1160" s="178" t="str">
        <f t="shared" si="216"/>
        <v>Streptococcus sanguinis</v>
      </c>
      <c r="W1160" s="178" t="str">
        <f t="shared" si="217"/>
        <v>Streptococcus sanguinis</v>
      </c>
      <c r="X1160" s="174">
        <f t="shared" si="218"/>
        <v>0</v>
      </c>
      <c r="Y1160" s="174">
        <f t="shared" si="219"/>
        <v>0</v>
      </c>
      <c r="Z1160" s="174">
        <f t="shared" si="220"/>
        <v>0</v>
      </c>
      <c r="AA1160" s="174">
        <f t="shared" si="221"/>
        <v>0</v>
      </c>
    </row>
    <row r="1161" spans="4:27" ht="15" customHeight="1" x14ac:dyDescent="0.25">
      <c r="D1161" s="176">
        <v>1</v>
      </c>
      <c r="E1161" s="169">
        <f t="shared" si="211"/>
        <v>1</v>
      </c>
      <c r="F1161" s="26" t="s">
        <v>152</v>
      </c>
      <c r="G1161" s="26" t="s">
        <v>124</v>
      </c>
      <c r="H1161" s="26" t="s">
        <v>112</v>
      </c>
      <c r="I1161" s="29">
        <v>43987</v>
      </c>
      <c r="J1161" s="26" t="s">
        <v>108</v>
      </c>
      <c r="K1161" s="26" t="s">
        <v>153</v>
      </c>
      <c r="L1161" s="26" t="s">
        <v>108</v>
      </c>
      <c r="M1161" s="26" t="s">
        <v>153</v>
      </c>
      <c r="N1161" s="27">
        <v>2.58</v>
      </c>
      <c r="O1161" s="26" t="s">
        <v>108</v>
      </c>
      <c r="P1161" s="26" t="s">
        <v>127</v>
      </c>
      <c r="Q1161" s="27">
        <v>1.52</v>
      </c>
      <c r="R1161" s="171" t="str">
        <f t="shared" si="212"/>
        <v>A</v>
      </c>
      <c r="S1161" s="174">
        <f t="shared" si="213"/>
        <v>1</v>
      </c>
      <c r="T1161" s="174">
        <f t="shared" si="214"/>
        <v>1</v>
      </c>
      <c r="U1161" s="174">
        <f t="shared" si="215"/>
        <v>0</v>
      </c>
      <c r="V1161" s="178" t="str">
        <f t="shared" si="216"/>
        <v>Streptococcus sp-CVUAS-32349</v>
      </c>
      <c r="W1161" s="178" t="str">
        <f t="shared" si="217"/>
        <v>Streptococcus dysgalactiae</v>
      </c>
      <c r="X1161" s="174">
        <f t="shared" si="218"/>
        <v>0</v>
      </c>
      <c r="Y1161" s="174">
        <f t="shared" si="219"/>
        <v>0</v>
      </c>
      <c r="Z1161" s="174">
        <f t="shared" si="220"/>
        <v>0</v>
      </c>
      <c r="AA1161" s="174">
        <f t="shared" si="221"/>
        <v>0</v>
      </c>
    </row>
    <row r="1162" spans="4:27" ht="15" customHeight="1" x14ac:dyDescent="0.25">
      <c r="D1162" s="176">
        <v>1</v>
      </c>
      <c r="E1162" s="169">
        <f t="shared" si="211"/>
        <v>1</v>
      </c>
      <c r="F1162" s="26" t="s">
        <v>154</v>
      </c>
      <c r="G1162" s="26" t="s">
        <v>124</v>
      </c>
      <c r="H1162" s="26" t="s">
        <v>112</v>
      </c>
      <c r="I1162" s="29">
        <v>44355</v>
      </c>
      <c r="J1162" s="26" t="s">
        <v>108</v>
      </c>
      <c r="K1162" s="26" t="s">
        <v>155</v>
      </c>
      <c r="L1162" s="26" t="s">
        <v>108</v>
      </c>
      <c r="M1162" s="26" t="s">
        <v>155</v>
      </c>
      <c r="N1162" s="27">
        <v>2.52</v>
      </c>
      <c r="O1162" s="26" t="s">
        <v>108</v>
      </c>
      <c r="P1162" s="26" t="s">
        <v>155</v>
      </c>
      <c r="Q1162" s="27">
        <v>2.21</v>
      </c>
      <c r="R1162" s="171" t="str">
        <f t="shared" si="212"/>
        <v>A</v>
      </c>
      <c r="S1162" s="174">
        <f t="shared" si="213"/>
        <v>1</v>
      </c>
      <c r="T1162" s="174">
        <f t="shared" si="214"/>
        <v>1</v>
      </c>
      <c r="U1162" s="174">
        <f t="shared" si="215"/>
        <v>0</v>
      </c>
      <c r="V1162" s="178" t="str">
        <f t="shared" si="216"/>
        <v>Streptococcus troglodytidis</v>
      </c>
      <c r="W1162" s="178" t="str">
        <f t="shared" si="217"/>
        <v>Streptococcus troglodytidis</v>
      </c>
      <c r="X1162" s="174">
        <f t="shared" si="218"/>
        <v>0</v>
      </c>
      <c r="Y1162" s="174">
        <f t="shared" si="219"/>
        <v>0</v>
      </c>
      <c r="Z1162" s="174">
        <f t="shared" si="220"/>
        <v>0</v>
      </c>
      <c r="AA1162" s="174">
        <f t="shared" si="221"/>
        <v>0</v>
      </c>
    </row>
    <row r="1163" spans="4:27" ht="15" customHeight="1" x14ac:dyDescent="0.25">
      <c r="D1163" s="176">
        <v>1</v>
      </c>
      <c r="E1163" s="169">
        <f t="shared" si="211"/>
        <v>1</v>
      </c>
      <c r="F1163" s="26" t="s">
        <v>156</v>
      </c>
      <c r="G1163" s="26" t="s">
        <v>157</v>
      </c>
      <c r="H1163" s="26" t="s">
        <v>110</v>
      </c>
      <c r="I1163" s="29">
        <v>41325</v>
      </c>
      <c r="J1163" s="26" t="s">
        <v>108</v>
      </c>
      <c r="K1163" s="26" t="s">
        <v>158</v>
      </c>
      <c r="L1163" s="26" t="s">
        <v>108</v>
      </c>
      <c r="M1163" s="26" t="s">
        <v>158</v>
      </c>
      <c r="N1163" s="27">
        <v>2.0299999999999998</v>
      </c>
      <c r="O1163" s="26" t="s">
        <v>108</v>
      </c>
      <c r="P1163" s="26" t="s">
        <v>158</v>
      </c>
      <c r="Q1163" s="27">
        <v>1.81</v>
      </c>
      <c r="R1163" s="171" t="str">
        <f t="shared" si="212"/>
        <v>A</v>
      </c>
      <c r="S1163" s="174">
        <f t="shared" si="213"/>
        <v>1</v>
      </c>
      <c r="T1163" s="174">
        <f t="shared" si="214"/>
        <v>1</v>
      </c>
      <c r="U1163" s="174">
        <f t="shared" si="215"/>
        <v>0</v>
      </c>
      <c r="V1163" s="178" t="str">
        <f t="shared" si="216"/>
        <v>Streptococcus uberis</v>
      </c>
      <c r="W1163" s="178" t="str">
        <f t="shared" si="217"/>
        <v>Streptococcus uberis</v>
      </c>
      <c r="X1163" s="174">
        <f t="shared" si="218"/>
        <v>0</v>
      </c>
      <c r="Y1163" s="174">
        <f t="shared" si="219"/>
        <v>0</v>
      </c>
      <c r="Z1163" s="174">
        <f t="shared" si="220"/>
        <v>0</v>
      </c>
      <c r="AA1163" s="174">
        <f t="shared" si="221"/>
        <v>0</v>
      </c>
    </row>
    <row r="1164" spans="4:27" ht="15" customHeight="1" x14ac:dyDescent="0.25">
      <c r="D1164" s="176">
        <v>1</v>
      </c>
      <c r="E1164" s="169">
        <f t="shared" si="211"/>
        <v>1</v>
      </c>
      <c r="F1164" s="26" t="s">
        <v>159</v>
      </c>
      <c r="G1164" s="26" t="s">
        <v>157</v>
      </c>
      <c r="H1164" s="26" t="s">
        <v>110</v>
      </c>
      <c r="I1164" s="29">
        <v>41325</v>
      </c>
      <c r="J1164" s="26" t="s">
        <v>108</v>
      </c>
      <c r="K1164" s="26" t="s">
        <v>158</v>
      </c>
      <c r="L1164" s="26" t="s">
        <v>108</v>
      </c>
      <c r="M1164" s="26" t="s">
        <v>158</v>
      </c>
      <c r="N1164" s="27">
        <v>2.23</v>
      </c>
      <c r="O1164" s="26" t="s">
        <v>108</v>
      </c>
      <c r="P1164" s="26" t="s">
        <v>158</v>
      </c>
      <c r="Q1164" s="27">
        <v>2.1800000000000002</v>
      </c>
      <c r="R1164" s="171" t="str">
        <f t="shared" si="212"/>
        <v>A</v>
      </c>
      <c r="S1164" s="174">
        <f t="shared" si="213"/>
        <v>1</v>
      </c>
      <c r="T1164" s="174">
        <f t="shared" si="214"/>
        <v>1</v>
      </c>
      <c r="U1164" s="174">
        <f t="shared" si="215"/>
        <v>0</v>
      </c>
      <c r="V1164" s="178" t="str">
        <f t="shared" si="216"/>
        <v>Streptococcus uberis</v>
      </c>
      <c r="W1164" s="178" t="str">
        <f t="shared" si="217"/>
        <v>Streptococcus uberis</v>
      </c>
      <c r="X1164" s="174">
        <f t="shared" si="218"/>
        <v>0</v>
      </c>
      <c r="Y1164" s="174">
        <f t="shared" si="219"/>
        <v>0</v>
      </c>
      <c r="Z1164" s="174">
        <f t="shared" si="220"/>
        <v>0</v>
      </c>
      <c r="AA1164" s="174">
        <f t="shared" si="221"/>
        <v>0</v>
      </c>
    </row>
    <row r="1165" spans="4:27" ht="15" customHeight="1" x14ac:dyDescent="0.25">
      <c r="D1165" s="176">
        <v>1</v>
      </c>
      <c r="E1165" s="169">
        <f t="shared" si="211"/>
        <v>0</v>
      </c>
      <c r="F1165" s="26" t="s">
        <v>2129</v>
      </c>
      <c r="G1165" s="26" t="s">
        <v>2130</v>
      </c>
      <c r="H1165" s="26" t="s">
        <v>110</v>
      </c>
      <c r="I1165" s="29">
        <v>41878</v>
      </c>
      <c r="J1165" s="26" t="s">
        <v>2131</v>
      </c>
      <c r="K1165" s="26" t="s">
        <v>2132</v>
      </c>
      <c r="L1165" s="26" t="s">
        <v>2131</v>
      </c>
      <c r="M1165" s="26" t="s">
        <v>2132</v>
      </c>
      <c r="N1165" s="27">
        <v>1.94</v>
      </c>
      <c r="O1165" s="26" t="s">
        <v>2131</v>
      </c>
      <c r="P1165" s="26" t="s">
        <v>2132</v>
      </c>
      <c r="Q1165" s="27">
        <v>1.83</v>
      </c>
      <c r="R1165" s="171" t="str">
        <f t="shared" si="212"/>
        <v>B</v>
      </c>
      <c r="S1165" s="174">
        <f t="shared" si="213"/>
        <v>0</v>
      </c>
      <c r="T1165" s="174">
        <f t="shared" si="214"/>
        <v>0</v>
      </c>
      <c r="U1165" s="174">
        <f t="shared" si="215"/>
        <v>1</v>
      </c>
      <c r="V1165" s="178" t="str">
        <f t="shared" si="216"/>
        <v>Clostridioides difficile</v>
      </c>
      <c r="W1165" s="178" t="str">
        <f t="shared" si="217"/>
        <v>Clostridioides difficile</v>
      </c>
      <c r="X1165" s="174">
        <f t="shared" si="218"/>
        <v>0</v>
      </c>
      <c r="Y1165" s="174">
        <f t="shared" si="219"/>
        <v>0</v>
      </c>
      <c r="Z1165" s="174">
        <f t="shared" si="220"/>
        <v>0</v>
      </c>
      <c r="AA1165" s="174">
        <f t="shared" si="221"/>
        <v>0</v>
      </c>
    </row>
    <row r="1166" spans="4:27" ht="15" customHeight="1" x14ac:dyDescent="0.25">
      <c r="D1166" s="176">
        <v>1</v>
      </c>
      <c r="E1166" s="169">
        <f t="shared" si="211"/>
        <v>1</v>
      </c>
      <c r="F1166" s="26" t="s">
        <v>2133</v>
      </c>
      <c r="G1166" s="26" t="s">
        <v>2130</v>
      </c>
      <c r="H1166" s="26" t="s">
        <v>110</v>
      </c>
      <c r="I1166" s="29">
        <v>41499</v>
      </c>
      <c r="J1166" s="26" t="s">
        <v>2131</v>
      </c>
      <c r="K1166" s="26" t="s">
        <v>2132</v>
      </c>
      <c r="L1166" s="26" t="s">
        <v>2131</v>
      </c>
      <c r="M1166" s="26" t="s">
        <v>2132</v>
      </c>
      <c r="N1166" s="27">
        <v>2.2000000000000002</v>
      </c>
      <c r="O1166" s="26" t="s">
        <v>2131</v>
      </c>
      <c r="P1166" s="26" t="s">
        <v>2132</v>
      </c>
      <c r="Q1166" s="27">
        <v>2.17</v>
      </c>
      <c r="R1166" s="171" t="str">
        <f t="shared" si="212"/>
        <v>A</v>
      </c>
      <c r="S1166" s="174">
        <f t="shared" si="213"/>
        <v>1</v>
      </c>
      <c r="T1166" s="174">
        <f t="shared" si="214"/>
        <v>1</v>
      </c>
      <c r="U1166" s="174">
        <f t="shared" si="215"/>
        <v>0</v>
      </c>
      <c r="V1166" s="178" t="str">
        <f t="shared" si="216"/>
        <v>Clostridioides difficile</v>
      </c>
      <c r="W1166" s="178" t="str">
        <f t="shared" si="217"/>
        <v>Clostridioides difficile</v>
      </c>
      <c r="X1166" s="174">
        <f t="shared" si="218"/>
        <v>0</v>
      </c>
      <c r="Y1166" s="174">
        <f t="shared" si="219"/>
        <v>0</v>
      </c>
      <c r="Z1166" s="174">
        <f t="shared" si="220"/>
        <v>0</v>
      </c>
      <c r="AA1166" s="174">
        <f t="shared" si="221"/>
        <v>0</v>
      </c>
    </row>
    <row r="1167" spans="4:27" ht="15" customHeight="1" x14ac:dyDescent="0.25">
      <c r="D1167" s="176">
        <v>1</v>
      </c>
      <c r="E1167" s="169">
        <f t="shared" si="211"/>
        <v>0</v>
      </c>
      <c r="F1167" s="26" t="s">
        <v>2134</v>
      </c>
      <c r="G1167" s="26" t="s">
        <v>118</v>
      </c>
      <c r="H1167" s="26" t="s">
        <v>110</v>
      </c>
      <c r="I1167" s="29">
        <v>41262</v>
      </c>
      <c r="J1167" s="26" t="s">
        <v>599</v>
      </c>
      <c r="K1167" s="26" t="s">
        <v>2135</v>
      </c>
      <c r="L1167" s="26" t="s">
        <v>599</v>
      </c>
      <c r="M1167" s="26" t="s">
        <v>2136</v>
      </c>
      <c r="N1167" s="27">
        <v>2.1</v>
      </c>
      <c r="O1167" s="26" t="s">
        <v>599</v>
      </c>
      <c r="P1167" s="26" t="s">
        <v>615</v>
      </c>
      <c r="Q1167" s="27">
        <v>2.0499999999999998</v>
      </c>
      <c r="R1167" s="171" t="str">
        <f t="shared" si="212"/>
        <v>B</v>
      </c>
      <c r="S1167" s="174">
        <f t="shared" si="213"/>
        <v>0</v>
      </c>
      <c r="T1167" s="174">
        <f t="shared" si="214"/>
        <v>0</v>
      </c>
      <c r="U1167" s="174">
        <f t="shared" si="215"/>
        <v>1</v>
      </c>
      <c r="V1167" s="178" t="str">
        <f t="shared" si="216"/>
        <v>Clostridium botulinum</v>
      </c>
      <c r="W1167" s="178" t="str">
        <f t="shared" si="217"/>
        <v>Clostridium sporogenes</v>
      </c>
      <c r="X1167" s="174">
        <f t="shared" si="218"/>
        <v>0</v>
      </c>
      <c r="Y1167" s="174">
        <f t="shared" si="219"/>
        <v>0</v>
      </c>
      <c r="Z1167" s="174">
        <f t="shared" si="220"/>
        <v>0</v>
      </c>
      <c r="AA1167" s="174">
        <f t="shared" si="221"/>
        <v>0</v>
      </c>
    </row>
    <row r="1168" spans="4:27" ht="15" customHeight="1" x14ac:dyDescent="0.25">
      <c r="D1168" s="176">
        <v>1</v>
      </c>
      <c r="E1168" s="169">
        <f t="shared" si="211"/>
        <v>0</v>
      </c>
      <c r="F1168" s="26" t="s">
        <v>2137</v>
      </c>
      <c r="G1168" s="26" t="s">
        <v>118</v>
      </c>
      <c r="H1168" s="26" t="s">
        <v>110</v>
      </c>
      <c r="I1168" s="29">
        <v>41262</v>
      </c>
      <c r="J1168" s="26" t="s">
        <v>599</v>
      </c>
      <c r="K1168" s="26" t="s">
        <v>2135</v>
      </c>
      <c r="L1168" s="26" t="s">
        <v>599</v>
      </c>
      <c r="M1168" s="26" t="s">
        <v>2136</v>
      </c>
      <c r="N1168" s="27">
        <v>1.92</v>
      </c>
      <c r="O1168" s="26" t="s">
        <v>599</v>
      </c>
      <c r="P1168" s="26" t="s">
        <v>615</v>
      </c>
      <c r="Q1168" s="27">
        <v>1.88</v>
      </c>
      <c r="R1168" s="171" t="str">
        <f t="shared" si="212"/>
        <v>B</v>
      </c>
      <c r="S1168" s="174">
        <f t="shared" si="213"/>
        <v>0</v>
      </c>
      <c r="T1168" s="174">
        <f t="shared" si="214"/>
        <v>0</v>
      </c>
      <c r="U1168" s="174">
        <f t="shared" si="215"/>
        <v>1</v>
      </c>
      <c r="V1168" s="178" t="str">
        <f t="shared" si="216"/>
        <v>Clostridium botulinum</v>
      </c>
      <c r="W1168" s="178" t="str">
        <f t="shared" si="217"/>
        <v>Clostridium sporogenes</v>
      </c>
      <c r="X1168" s="174">
        <f t="shared" si="218"/>
        <v>0</v>
      </c>
      <c r="Y1168" s="174">
        <f t="shared" si="219"/>
        <v>0</v>
      </c>
      <c r="Z1168" s="174">
        <f t="shared" si="220"/>
        <v>0</v>
      </c>
      <c r="AA1168" s="174">
        <f t="shared" si="221"/>
        <v>0</v>
      </c>
    </row>
    <row r="1169" spans="4:27" ht="15" customHeight="1" x14ac:dyDescent="0.25">
      <c r="D1169" s="176">
        <v>1</v>
      </c>
      <c r="E1169" s="169">
        <f t="shared" si="211"/>
        <v>0</v>
      </c>
      <c r="F1169" s="26" t="s">
        <v>2138</v>
      </c>
      <c r="G1169" s="26" t="s">
        <v>118</v>
      </c>
      <c r="H1169" s="26" t="s">
        <v>110</v>
      </c>
      <c r="I1169" s="29">
        <v>41262</v>
      </c>
      <c r="J1169" s="26" t="s">
        <v>599</v>
      </c>
      <c r="K1169" s="26" t="s">
        <v>2135</v>
      </c>
      <c r="L1169" s="26" t="s">
        <v>599</v>
      </c>
      <c r="M1169" s="26" t="s">
        <v>615</v>
      </c>
      <c r="N1169" s="27">
        <v>2.0099999999999998</v>
      </c>
      <c r="O1169" s="26" t="s">
        <v>599</v>
      </c>
      <c r="P1169" s="26" t="s">
        <v>2136</v>
      </c>
      <c r="Q1169" s="27">
        <v>1.99</v>
      </c>
      <c r="R1169" s="171" t="str">
        <f t="shared" si="212"/>
        <v>A</v>
      </c>
      <c r="S1169" s="174">
        <f t="shared" si="213"/>
        <v>0</v>
      </c>
      <c r="T1169" s="174">
        <f t="shared" si="214"/>
        <v>0</v>
      </c>
      <c r="U1169" s="174">
        <f t="shared" si="215"/>
        <v>1</v>
      </c>
      <c r="V1169" s="178" t="str">
        <f t="shared" si="216"/>
        <v>Clostridium sporogenes</v>
      </c>
      <c r="W1169" s="178" t="str">
        <f t="shared" si="217"/>
        <v>Clostridium botulinum</v>
      </c>
      <c r="X1169" s="174">
        <f t="shared" si="218"/>
        <v>0</v>
      </c>
      <c r="Y1169" s="174">
        <f t="shared" si="219"/>
        <v>0</v>
      </c>
      <c r="Z1169" s="174">
        <f t="shared" si="220"/>
        <v>0</v>
      </c>
      <c r="AA1169" s="174">
        <f t="shared" si="221"/>
        <v>0</v>
      </c>
    </row>
    <row r="1170" spans="4:27" ht="15" customHeight="1" x14ac:dyDescent="0.25">
      <c r="D1170" s="176">
        <v>1</v>
      </c>
      <c r="E1170" s="169">
        <f t="shared" si="211"/>
        <v>0</v>
      </c>
      <c r="F1170" s="26" t="s">
        <v>2139</v>
      </c>
      <c r="G1170" s="26" t="s">
        <v>118</v>
      </c>
      <c r="H1170" s="26" t="s">
        <v>110</v>
      </c>
      <c r="I1170" s="29">
        <v>41262</v>
      </c>
      <c r="J1170" s="26" t="s">
        <v>599</v>
      </c>
      <c r="K1170" s="26" t="s">
        <v>2135</v>
      </c>
      <c r="L1170" s="26" t="s">
        <v>599</v>
      </c>
      <c r="M1170" s="26" t="s">
        <v>2136</v>
      </c>
      <c r="N1170" s="27">
        <v>2.16</v>
      </c>
      <c r="O1170" s="26" t="s">
        <v>599</v>
      </c>
      <c r="P1170" s="26" t="s">
        <v>615</v>
      </c>
      <c r="Q1170" s="27">
        <v>1.59</v>
      </c>
      <c r="R1170" s="171" t="str">
        <f t="shared" si="212"/>
        <v>A</v>
      </c>
      <c r="S1170" s="174">
        <f t="shared" si="213"/>
        <v>0</v>
      </c>
      <c r="T1170" s="174">
        <f t="shared" si="214"/>
        <v>0</v>
      </c>
      <c r="U1170" s="174">
        <f t="shared" si="215"/>
        <v>1</v>
      </c>
      <c r="V1170" s="178" t="str">
        <f t="shared" si="216"/>
        <v>Clostridium botulinum</v>
      </c>
      <c r="W1170" s="178" t="str">
        <f t="shared" si="217"/>
        <v>Clostridium sporogenes</v>
      </c>
      <c r="X1170" s="174">
        <f t="shared" si="218"/>
        <v>0</v>
      </c>
      <c r="Y1170" s="174">
        <f t="shared" si="219"/>
        <v>0</v>
      </c>
      <c r="Z1170" s="174">
        <f t="shared" si="220"/>
        <v>0</v>
      </c>
      <c r="AA1170" s="174">
        <f t="shared" si="221"/>
        <v>0</v>
      </c>
    </row>
    <row r="1171" spans="4:27" ht="15" customHeight="1" x14ac:dyDescent="0.25">
      <c r="D1171" s="176">
        <v>1</v>
      </c>
      <c r="E1171" s="169">
        <f t="shared" si="211"/>
        <v>0</v>
      </c>
      <c r="F1171" s="26" t="s">
        <v>2140</v>
      </c>
      <c r="G1171" s="26" t="s">
        <v>118</v>
      </c>
      <c r="H1171" s="26" t="s">
        <v>110</v>
      </c>
      <c r="I1171" s="29">
        <v>41262</v>
      </c>
      <c r="J1171" s="26" t="s">
        <v>599</v>
      </c>
      <c r="K1171" s="26" t="s">
        <v>2135</v>
      </c>
      <c r="L1171" s="26" t="s">
        <v>599</v>
      </c>
      <c r="M1171" s="26" t="s">
        <v>2136</v>
      </c>
      <c r="N1171" s="27">
        <v>1.99</v>
      </c>
      <c r="O1171" s="26" t="s">
        <v>599</v>
      </c>
      <c r="P1171" s="26" t="s">
        <v>615</v>
      </c>
      <c r="Q1171" s="27">
        <v>1.67</v>
      </c>
      <c r="R1171" s="171" t="str">
        <f t="shared" si="212"/>
        <v>B</v>
      </c>
      <c r="S1171" s="174">
        <f t="shared" si="213"/>
        <v>0</v>
      </c>
      <c r="T1171" s="174">
        <f t="shared" si="214"/>
        <v>0</v>
      </c>
      <c r="U1171" s="174">
        <f t="shared" si="215"/>
        <v>1</v>
      </c>
      <c r="V1171" s="178" t="str">
        <f t="shared" si="216"/>
        <v>Clostridium botulinum</v>
      </c>
      <c r="W1171" s="178" t="str">
        <f t="shared" si="217"/>
        <v>Clostridium sporogenes</v>
      </c>
      <c r="X1171" s="174">
        <f t="shared" si="218"/>
        <v>0</v>
      </c>
      <c r="Y1171" s="174">
        <f t="shared" si="219"/>
        <v>0</v>
      </c>
      <c r="Z1171" s="174">
        <f t="shared" si="220"/>
        <v>0</v>
      </c>
      <c r="AA1171" s="174">
        <f t="shared" si="221"/>
        <v>0</v>
      </c>
    </row>
    <row r="1172" spans="4:27" ht="15" customHeight="1" x14ac:dyDescent="0.25">
      <c r="D1172" s="176">
        <v>1</v>
      </c>
      <c r="E1172" s="169">
        <f t="shared" si="211"/>
        <v>0</v>
      </c>
      <c r="F1172" s="26" t="s">
        <v>2141</v>
      </c>
      <c r="G1172" s="26" t="s">
        <v>118</v>
      </c>
      <c r="H1172" s="26" t="s">
        <v>110</v>
      </c>
      <c r="I1172" s="29">
        <v>41262</v>
      </c>
      <c r="J1172" s="26" t="s">
        <v>599</v>
      </c>
      <c r="K1172" s="26" t="s">
        <v>2135</v>
      </c>
      <c r="L1172" s="26" t="s">
        <v>599</v>
      </c>
      <c r="M1172" s="26" t="s">
        <v>2136</v>
      </c>
      <c r="N1172" s="27">
        <v>1.84</v>
      </c>
      <c r="O1172" s="26" t="s">
        <v>2142</v>
      </c>
      <c r="P1172" s="26" t="s">
        <v>2143</v>
      </c>
      <c r="Q1172" s="27">
        <v>1.51</v>
      </c>
      <c r="R1172" s="171" t="str">
        <f t="shared" si="212"/>
        <v>B</v>
      </c>
      <c r="S1172" s="174">
        <f t="shared" si="213"/>
        <v>0</v>
      </c>
      <c r="T1172" s="174">
        <f t="shared" si="214"/>
        <v>0</v>
      </c>
      <c r="U1172" s="174">
        <f t="shared" si="215"/>
        <v>1</v>
      </c>
      <c r="V1172" s="178" t="str">
        <f t="shared" si="216"/>
        <v>Clostridium botulinum</v>
      </c>
      <c r="W1172" s="178" t="str">
        <f t="shared" si="217"/>
        <v>Arthrobacter ramosus</v>
      </c>
      <c r="X1172" s="174">
        <f t="shared" si="218"/>
        <v>0</v>
      </c>
      <c r="Y1172" s="174">
        <f t="shared" si="219"/>
        <v>0</v>
      </c>
      <c r="Z1172" s="174">
        <f t="shared" si="220"/>
        <v>0</v>
      </c>
      <c r="AA1172" s="174">
        <f t="shared" si="221"/>
        <v>0</v>
      </c>
    </row>
    <row r="1173" spans="4:27" ht="15" customHeight="1" x14ac:dyDescent="0.25">
      <c r="D1173" s="176">
        <v>1</v>
      </c>
      <c r="E1173" s="169">
        <f t="shared" si="211"/>
        <v>1</v>
      </c>
      <c r="F1173" s="26" t="s">
        <v>2144</v>
      </c>
      <c r="G1173" s="26" t="s">
        <v>133</v>
      </c>
      <c r="H1173" s="26" t="s">
        <v>112</v>
      </c>
      <c r="I1173" s="29">
        <v>42908</v>
      </c>
      <c r="J1173" s="26" t="s">
        <v>599</v>
      </c>
      <c r="K1173" s="26" t="s">
        <v>2136</v>
      </c>
      <c r="L1173" s="26" t="s">
        <v>599</v>
      </c>
      <c r="M1173" s="26" t="s">
        <v>2136</v>
      </c>
      <c r="N1173" s="27">
        <v>2.36</v>
      </c>
      <c r="O1173" s="26" t="s">
        <v>1027</v>
      </c>
      <c r="P1173" s="26" t="s">
        <v>1105</v>
      </c>
      <c r="Q1173" s="27">
        <v>1.49</v>
      </c>
      <c r="R1173" s="171" t="str">
        <f t="shared" si="212"/>
        <v>A</v>
      </c>
      <c r="S1173" s="174">
        <f t="shared" si="213"/>
        <v>1</v>
      </c>
      <c r="T1173" s="174">
        <f t="shared" si="214"/>
        <v>1</v>
      </c>
      <c r="U1173" s="174">
        <f t="shared" si="215"/>
        <v>0</v>
      </c>
      <c r="V1173" s="178" t="str">
        <f t="shared" si="216"/>
        <v>Clostridium botulinum</v>
      </c>
      <c r="W1173" s="178" t="str">
        <f t="shared" si="217"/>
        <v>Bacillus subtilis</v>
      </c>
      <c r="X1173" s="174">
        <f t="shared" si="218"/>
        <v>0</v>
      </c>
      <c r="Y1173" s="174">
        <f t="shared" si="219"/>
        <v>0</v>
      </c>
      <c r="Z1173" s="174">
        <f t="shared" si="220"/>
        <v>0</v>
      </c>
      <c r="AA1173" s="174">
        <f t="shared" si="221"/>
        <v>0</v>
      </c>
    </row>
    <row r="1174" spans="4:27" ht="15" customHeight="1" x14ac:dyDescent="0.25">
      <c r="D1174" s="176">
        <v>1</v>
      </c>
      <c r="E1174" s="169">
        <f t="shared" si="211"/>
        <v>1</v>
      </c>
      <c r="F1174" s="26" t="s">
        <v>2145</v>
      </c>
      <c r="G1174" s="26" t="s">
        <v>176</v>
      </c>
      <c r="H1174" s="26" t="s">
        <v>112</v>
      </c>
      <c r="I1174" s="29">
        <v>43332</v>
      </c>
      <c r="J1174" s="26" t="s">
        <v>599</v>
      </c>
      <c r="K1174" s="26" t="s">
        <v>606</v>
      </c>
      <c r="L1174" s="26" t="s">
        <v>599</v>
      </c>
      <c r="M1174" s="26" t="s">
        <v>606</v>
      </c>
      <c r="N1174" s="27">
        <v>2.38</v>
      </c>
      <c r="O1174" s="26" t="s">
        <v>599</v>
      </c>
      <c r="P1174" s="26" t="s">
        <v>606</v>
      </c>
      <c r="Q1174" s="27">
        <v>2.17</v>
      </c>
      <c r="R1174" s="171" t="str">
        <f t="shared" si="212"/>
        <v>A</v>
      </c>
      <c r="S1174" s="174">
        <f t="shared" si="213"/>
        <v>1</v>
      </c>
      <c r="T1174" s="174">
        <f t="shared" si="214"/>
        <v>1</v>
      </c>
      <c r="U1174" s="174">
        <f t="shared" si="215"/>
        <v>0</v>
      </c>
      <c r="V1174" s="178" t="str">
        <f t="shared" si="216"/>
        <v>Clostridium chauvoei</v>
      </c>
      <c r="W1174" s="178" t="str">
        <f t="shared" si="217"/>
        <v>Clostridium chauvoei</v>
      </c>
      <c r="X1174" s="174">
        <f t="shared" si="218"/>
        <v>0</v>
      </c>
      <c r="Y1174" s="174">
        <f t="shared" si="219"/>
        <v>0</v>
      </c>
      <c r="Z1174" s="174">
        <f t="shared" si="220"/>
        <v>0</v>
      </c>
      <c r="AA1174" s="174">
        <f t="shared" si="221"/>
        <v>0</v>
      </c>
    </row>
    <row r="1175" spans="4:27" ht="15" customHeight="1" x14ac:dyDescent="0.25">
      <c r="D1175" s="176">
        <v>1</v>
      </c>
      <c r="E1175" s="169">
        <f t="shared" si="211"/>
        <v>1</v>
      </c>
      <c r="F1175" s="26" t="s">
        <v>2146</v>
      </c>
      <c r="G1175" s="26" t="s">
        <v>124</v>
      </c>
      <c r="H1175" s="26" t="s">
        <v>110</v>
      </c>
      <c r="I1175" s="29">
        <v>41990</v>
      </c>
      <c r="J1175" s="26" t="s">
        <v>599</v>
      </c>
      <c r="K1175" s="26" t="s">
        <v>2147</v>
      </c>
      <c r="L1175" s="26" t="s">
        <v>599</v>
      </c>
      <c r="M1175" s="26" t="s">
        <v>2147</v>
      </c>
      <c r="N1175" s="27">
        <v>2.13</v>
      </c>
      <c r="O1175" s="26" t="s">
        <v>599</v>
      </c>
      <c r="P1175" s="26" t="s">
        <v>2147</v>
      </c>
      <c r="Q1175" s="27">
        <v>1.6</v>
      </c>
      <c r="R1175" s="171" t="str">
        <f t="shared" si="212"/>
        <v>A</v>
      </c>
      <c r="S1175" s="174">
        <f t="shared" si="213"/>
        <v>1</v>
      </c>
      <c r="T1175" s="174">
        <f t="shared" si="214"/>
        <v>1</v>
      </c>
      <c r="U1175" s="174">
        <f t="shared" si="215"/>
        <v>0</v>
      </c>
      <c r="V1175" s="178" t="str">
        <f t="shared" si="216"/>
        <v>Clostridium isatidis</v>
      </c>
      <c r="W1175" s="178" t="str">
        <f t="shared" si="217"/>
        <v>Clostridium isatidis</v>
      </c>
      <c r="X1175" s="174">
        <f t="shared" si="218"/>
        <v>0</v>
      </c>
      <c r="Y1175" s="174">
        <f t="shared" si="219"/>
        <v>0</v>
      </c>
      <c r="Z1175" s="174">
        <f t="shared" si="220"/>
        <v>0</v>
      </c>
      <c r="AA1175" s="174">
        <f t="shared" si="221"/>
        <v>0</v>
      </c>
    </row>
    <row r="1176" spans="4:27" ht="15" customHeight="1" x14ac:dyDescent="0.25">
      <c r="D1176" s="176">
        <v>0</v>
      </c>
      <c r="E1176" s="169">
        <f t="shared" si="211"/>
        <v>0</v>
      </c>
      <c r="F1176" s="26" t="s">
        <v>2148</v>
      </c>
      <c r="G1176" s="26" t="s">
        <v>2149</v>
      </c>
      <c r="H1176" s="26" t="s">
        <v>114</v>
      </c>
      <c r="I1176" s="29">
        <v>0</v>
      </c>
      <c r="J1176" s="26" t="s">
        <v>599</v>
      </c>
      <c r="K1176" s="26" t="s">
        <v>2150</v>
      </c>
      <c r="L1176" s="26" t="s">
        <v>599</v>
      </c>
      <c r="M1176" s="26" t="s">
        <v>2150</v>
      </c>
      <c r="N1176" s="27">
        <v>2.4500000000000002</v>
      </c>
      <c r="O1176" s="26" t="s">
        <v>599</v>
      </c>
      <c r="P1176" s="26" t="s">
        <v>2151</v>
      </c>
      <c r="Q1176" s="27">
        <v>1.43</v>
      </c>
      <c r="R1176" s="171" t="str">
        <f t="shared" si="212"/>
        <v>A</v>
      </c>
      <c r="S1176" s="174">
        <f t="shared" si="213"/>
        <v>1</v>
      </c>
      <c r="T1176" s="174">
        <f t="shared" si="214"/>
        <v>1</v>
      </c>
      <c r="U1176" s="174">
        <f t="shared" si="215"/>
        <v>0</v>
      </c>
      <c r="V1176" s="178" t="str">
        <f t="shared" si="216"/>
        <v>Clostridium leptum</v>
      </c>
      <c r="W1176" s="178" t="str">
        <f t="shared" si="217"/>
        <v>Clostridium paraputrificum</v>
      </c>
      <c r="X1176" s="174">
        <f t="shared" si="218"/>
        <v>0</v>
      </c>
      <c r="Y1176" s="174">
        <f t="shared" si="219"/>
        <v>0</v>
      </c>
      <c r="Z1176" s="174">
        <f t="shared" si="220"/>
        <v>0</v>
      </c>
      <c r="AA1176" s="174">
        <f t="shared" si="221"/>
        <v>0</v>
      </c>
    </row>
    <row r="1177" spans="4:27" ht="15" customHeight="1" x14ac:dyDescent="0.25">
      <c r="D1177" s="176">
        <v>0</v>
      </c>
      <c r="E1177" s="169">
        <f t="shared" si="211"/>
        <v>0</v>
      </c>
      <c r="F1177" s="26" t="s">
        <v>2152</v>
      </c>
      <c r="G1177" s="26" t="s">
        <v>2153</v>
      </c>
      <c r="H1177" s="26" t="s">
        <v>114</v>
      </c>
      <c r="I1177" s="29">
        <v>0</v>
      </c>
      <c r="J1177" s="26" t="s">
        <v>599</v>
      </c>
      <c r="K1177" s="26" t="s">
        <v>2154</v>
      </c>
      <c r="L1177" s="26" t="s">
        <v>2155</v>
      </c>
      <c r="M1177" s="26" t="s">
        <v>2156</v>
      </c>
      <c r="N1177" s="27">
        <v>1.27</v>
      </c>
      <c r="O1177" s="26" t="s">
        <v>1254</v>
      </c>
      <c r="P1177" s="26" t="s">
        <v>210</v>
      </c>
      <c r="Q1177" s="27">
        <v>1.24</v>
      </c>
      <c r="R1177" s="171" t="str">
        <f t="shared" si="212"/>
        <v>B</v>
      </c>
      <c r="S1177" s="174">
        <f t="shared" si="213"/>
        <v>0</v>
      </c>
      <c r="T1177" s="174">
        <f t="shared" si="214"/>
        <v>0</v>
      </c>
      <c r="U1177" s="174">
        <f t="shared" si="215"/>
        <v>1</v>
      </c>
      <c r="V1177" s="178" t="str">
        <f t="shared" si="216"/>
        <v>Sellimonas intestinalis</v>
      </c>
      <c r="W1177" s="178" t="str">
        <f t="shared" si="217"/>
        <v>Aeromonas caviae</v>
      </c>
      <c r="X1177" s="174">
        <f t="shared" si="218"/>
        <v>0</v>
      </c>
      <c r="Y1177" s="174">
        <f t="shared" si="219"/>
        <v>0</v>
      </c>
      <c r="Z1177" s="174">
        <f t="shared" si="220"/>
        <v>0</v>
      </c>
      <c r="AA1177" s="174">
        <f t="shared" si="221"/>
        <v>0</v>
      </c>
    </row>
    <row r="1178" spans="4:27" ht="15" customHeight="1" x14ac:dyDescent="0.25">
      <c r="D1178" s="176">
        <v>1</v>
      </c>
      <c r="E1178" s="169">
        <f t="shared" si="211"/>
        <v>1</v>
      </c>
      <c r="F1178" s="26" t="s">
        <v>2157</v>
      </c>
      <c r="G1178" s="26" t="s">
        <v>124</v>
      </c>
      <c r="H1178" s="26" t="s">
        <v>110</v>
      </c>
      <c r="I1178" s="29">
        <v>41325</v>
      </c>
      <c r="J1178" s="26" t="s">
        <v>599</v>
      </c>
      <c r="K1178" s="26" t="s">
        <v>2158</v>
      </c>
      <c r="L1178" s="26" t="s">
        <v>599</v>
      </c>
      <c r="M1178" s="26" t="s">
        <v>2158</v>
      </c>
      <c r="N1178" s="27">
        <v>2.58</v>
      </c>
      <c r="O1178" s="26" t="s">
        <v>599</v>
      </c>
      <c r="P1178" s="26" t="s">
        <v>617</v>
      </c>
      <c r="Q1178" s="27">
        <v>1.75</v>
      </c>
      <c r="R1178" s="171" t="str">
        <f t="shared" si="212"/>
        <v>A</v>
      </c>
      <c r="S1178" s="174">
        <f t="shared" si="213"/>
        <v>1</v>
      </c>
      <c r="T1178" s="174">
        <f t="shared" si="214"/>
        <v>1</v>
      </c>
      <c r="U1178" s="174">
        <f t="shared" si="215"/>
        <v>0</v>
      </c>
      <c r="V1178" s="178" t="str">
        <f t="shared" si="216"/>
        <v>Clostridium nigeriense</v>
      </c>
      <c r="W1178" s="178" t="str">
        <f t="shared" si="217"/>
        <v>Clostridium tertium</v>
      </c>
      <c r="X1178" s="174">
        <f t="shared" si="218"/>
        <v>0</v>
      </c>
      <c r="Y1178" s="174">
        <f t="shared" si="219"/>
        <v>0</v>
      </c>
      <c r="Z1178" s="174">
        <f t="shared" si="220"/>
        <v>0</v>
      </c>
      <c r="AA1178" s="174">
        <f t="shared" si="221"/>
        <v>0</v>
      </c>
    </row>
    <row r="1179" spans="4:27" ht="15" customHeight="1" x14ac:dyDescent="0.25">
      <c r="D1179" s="176">
        <v>1</v>
      </c>
      <c r="E1179" s="169">
        <f t="shared" si="211"/>
        <v>1</v>
      </c>
      <c r="F1179" s="26" t="s">
        <v>2159</v>
      </c>
      <c r="G1179" s="26" t="s">
        <v>165</v>
      </c>
      <c r="H1179" s="26" t="s">
        <v>110</v>
      </c>
      <c r="I1179" s="29">
        <v>41262</v>
      </c>
      <c r="J1179" s="26" t="s">
        <v>599</v>
      </c>
      <c r="K1179" s="26" t="s">
        <v>2160</v>
      </c>
      <c r="L1179" s="26" t="s">
        <v>599</v>
      </c>
      <c r="M1179" s="26" t="s">
        <v>2160</v>
      </c>
      <c r="N1179" s="27">
        <v>2.09</v>
      </c>
      <c r="O1179" s="26" t="s">
        <v>599</v>
      </c>
      <c r="P1179" s="26" t="s">
        <v>2160</v>
      </c>
      <c r="Q1179" s="27">
        <v>1.9</v>
      </c>
      <c r="R1179" s="171" t="str">
        <f t="shared" si="212"/>
        <v>A</v>
      </c>
      <c r="S1179" s="174">
        <f t="shared" si="213"/>
        <v>1</v>
      </c>
      <c r="T1179" s="174">
        <f t="shared" si="214"/>
        <v>1</v>
      </c>
      <c r="U1179" s="174">
        <f t="shared" si="215"/>
        <v>0</v>
      </c>
      <c r="V1179" s="178" t="str">
        <f t="shared" si="216"/>
        <v>Clostridium perfringens</v>
      </c>
      <c r="W1179" s="178" t="str">
        <f t="shared" si="217"/>
        <v>Clostridium perfringens</v>
      </c>
      <c r="X1179" s="174">
        <f t="shared" si="218"/>
        <v>0</v>
      </c>
      <c r="Y1179" s="174">
        <f t="shared" si="219"/>
        <v>0</v>
      </c>
      <c r="Z1179" s="174">
        <f t="shared" si="220"/>
        <v>0</v>
      </c>
      <c r="AA1179" s="174">
        <f t="shared" si="221"/>
        <v>0</v>
      </c>
    </row>
    <row r="1180" spans="4:27" ht="15" customHeight="1" x14ac:dyDescent="0.25">
      <c r="D1180" s="176">
        <v>1</v>
      </c>
      <c r="E1180" s="169">
        <f t="shared" si="211"/>
        <v>1</v>
      </c>
      <c r="F1180" s="26" t="s">
        <v>2161</v>
      </c>
      <c r="G1180" s="26" t="s">
        <v>2162</v>
      </c>
      <c r="H1180" s="26" t="s">
        <v>110</v>
      </c>
      <c r="I1180" s="29">
        <v>41492</v>
      </c>
      <c r="J1180" s="26" t="s">
        <v>599</v>
      </c>
      <c r="K1180" s="26" t="s">
        <v>2160</v>
      </c>
      <c r="L1180" s="26" t="s">
        <v>599</v>
      </c>
      <c r="M1180" s="26" t="s">
        <v>2160</v>
      </c>
      <c r="N1180" s="27">
        <v>2.4300000000000002</v>
      </c>
      <c r="O1180" s="26" t="s">
        <v>599</v>
      </c>
      <c r="P1180" s="26" t="s">
        <v>2160</v>
      </c>
      <c r="Q1180" s="27">
        <v>2.4</v>
      </c>
      <c r="R1180" s="171" t="str">
        <f t="shared" si="212"/>
        <v>A</v>
      </c>
      <c r="S1180" s="174">
        <f t="shared" si="213"/>
        <v>1</v>
      </c>
      <c r="T1180" s="174">
        <f t="shared" si="214"/>
        <v>1</v>
      </c>
      <c r="U1180" s="174">
        <f t="shared" si="215"/>
        <v>0</v>
      </c>
      <c r="V1180" s="178" t="str">
        <f t="shared" si="216"/>
        <v>Clostridium perfringens</v>
      </c>
      <c r="W1180" s="178" t="str">
        <f t="shared" si="217"/>
        <v>Clostridium perfringens</v>
      </c>
      <c r="X1180" s="174">
        <f t="shared" si="218"/>
        <v>0</v>
      </c>
      <c r="Y1180" s="174">
        <f t="shared" si="219"/>
        <v>0</v>
      </c>
      <c r="Z1180" s="174">
        <f t="shared" si="220"/>
        <v>0</v>
      </c>
      <c r="AA1180" s="174">
        <f t="shared" si="221"/>
        <v>0</v>
      </c>
    </row>
    <row r="1181" spans="4:27" ht="15" customHeight="1" x14ac:dyDescent="0.25">
      <c r="D1181" s="176">
        <v>0</v>
      </c>
      <c r="E1181" s="169">
        <f t="shared" si="211"/>
        <v>0</v>
      </c>
      <c r="F1181" s="26" t="s">
        <v>2163</v>
      </c>
      <c r="G1181" s="26" t="s">
        <v>2149</v>
      </c>
      <c r="H1181" s="26" t="s">
        <v>112</v>
      </c>
      <c r="I1181" s="29">
        <v>44495</v>
      </c>
      <c r="J1181" s="26" t="s">
        <v>599</v>
      </c>
      <c r="K1181" s="26" t="s">
        <v>2164</v>
      </c>
      <c r="L1181" s="26" t="s">
        <v>599</v>
      </c>
      <c r="M1181" s="26" t="s">
        <v>2164</v>
      </c>
      <c r="N1181" s="27">
        <v>2.23</v>
      </c>
      <c r="O1181" s="26" t="s">
        <v>599</v>
      </c>
      <c r="P1181" s="26" t="s">
        <v>2164</v>
      </c>
      <c r="Q1181" s="27">
        <v>2.15</v>
      </c>
      <c r="R1181" s="171" t="str">
        <f t="shared" si="212"/>
        <v>A</v>
      </c>
      <c r="S1181" s="174">
        <f t="shared" si="213"/>
        <v>1</v>
      </c>
      <c r="T1181" s="174">
        <f t="shared" si="214"/>
        <v>1</v>
      </c>
      <c r="U1181" s="174">
        <f t="shared" si="215"/>
        <v>0</v>
      </c>
      <c r="V1181" s="178" t="str">
        <f t="shared" si="216"/>
        <v>Clostridium scindens</v>
      </c>
      <c r="W1181" s="178" t="str">
        <f t="shared" si="217"/>
        <v>Clostridium scindens</v>
      </c>
      <c r="X1181" s="174">
        <f t="shared" si="218"/>
        <v>0</v>
      </c>
      <c r="Y1181" s="174">
        <f t="shared" si="219"/>
        <v>0</v>
      </c>
      <c r="Z1181" s="174">
        <f t="shared" si="220"/>
        <v>0</v>
      </c>
      <c r="AA1181" s="174">
        <f t="shared" si="221"/>
        <v>0</v>
      </c>
    </row>
    <row r="1182" spans="4:27" ht="15" customHeight="1" x14ac:dyDescent="0.25">
      <c r="D1182" s="176">
        <v>0</v>
      </c>
      <c r="E1182" s="169">
        <f t="shared" si="211"/>
        <v>0</v>
      </c>
      <c r="F1182" s="26" t="s">
        <v>2165</v>
      </c>
      <c r="G1182" s="26" t="s">
        <v>2153</v>
      </c>
      <c r="H1182" s="26" t="s">
        <v>112</v>
      </c>
      <c r="I1182" s="29">
        <v>0</v>
      </c>
      <c r="J1182" s="26" t="s">
        <v>599</v>
      </c>
      <c r="K1182" s="26" t="s">
        <v>2164</v>
      </c>
      <c r="L1182" s="26" t="s">
        <v>599</v>
      </c>
      <c r="M1182" s="26" t="s">
        <v>2164</v>
      </c>
      <c r="N1182" s="27">
        <v>2.2000000000000002</v>
      </c>
      <c r="O1182" s="26" t="s">
        <v>599</v>
      </c>
      <c r="P1182" s="26" t="s">
        <v>2164</v>
      </c>
      <c r="Q1182" s="27">
        <v>2.06</v>
      </c>
      <c r="R1182" s="171" t="str">
        <f t="shared" si="212"/>
        <v>A</v>
      </c>
      <c r="S1182" s="174">
        <f t="shared" si="213"/>
        <v>1</v>
      </c>
      <c r="T1182" s="174">
        <f t="shared" si="214"/>
        <v>1</v>
      </c>
      <c r="U1182" s="174">
        <f t="shared" si="215"/>
        <v>0</v>
      </c>
      <c r="V1182" s="178" t="str">
        <f t="shared" si="216"/>
        <v>Clostridium scindens</v>
      </c>
      <c r="W1182" s="178" t="str">
        <f t="shared" si="217"/>
        <v>Clostridium scindens</v>
      </c>
      <c r="X1182" s="174">
        <f t="shared" si="218"/>
        <v>0</v>
      </c>
      <c r="Y1182" s="174">
        <f t="shared" si="219"/>
        <v>0</v>
      </c>
      <c r="Z1182" s="174">
        <f t="shared" si="220"/>
        <v>0</v>
      </c>
      <c r="AA1182" s="174">
        <f t="shared" si="221"/>
        <v>0</v>
      </c>
    </row>
    <row r="1183" spans="4:27" ht="15" customHeight="1" x14ac:dyDescent="0.25">
      <c r="D1183" s="176">
        <v>1</v>
      </c>
      <c r="E1183" s="169">
        <f t="shared" si="211"/>
        <v>1</v>
      </c>
      <c r="F1183" s="26" t="s">
        <v>2166</v>
      </c>
      <c r="G1183" s="26" t="s">
        <v>176</v>
      </c>
      <c r="H1183" s="26" t="s">
        <v>112</v>
      </c>
      <c r="I1183" s="29">
        <v>43332</v>
      </c>
      <c r="J1183" s="26" t="s">
        <v>599</v>
      </c>
      <c r="K1183" s="26" t="s">
        <v>613</v>
      </c>
      <c r="L1183" s="26" t="s">
        <v>599</v>
      </c>
      <c r="M1183" s="26" t="s">
        <v>613</v>
      </c>
      <c r="N1183" s="27">
        <v>2.27</v>
      </c>
      <c r="O1183" s="26" t="s">
        <v>599</v>
      </c>
      <c r="P1183" s="26" t="s">
        <v>613</v>
      </c>
      <c r="Q1183" s="27">
        <v>2.23</v>
      </c>
      <c r="R1183" s="171" t="str">
        <f t="shared" si="212"/>
        <v>A</v>
      </c>
      <c r="S1183" s="174">
        <f t="shared" si="213"/>
        <v>1</v>
      </c>
      <c r="T1183" s="174">
        <f t="shared" si="214"/>
        <v>1</v>
      </c>
      <c r="U1183" s="174">
        <f t="shared" si="215"/>
        <v>0</v>
      </c>
      <c r="V1183" s="178" t="str">
        <f t="shared" si="216"/>
        <v>Clostridium septicum</v>
      </c>
      <c r="W1183" s="178" t="str">
        <f t="shared" si="217"/>
        <v>Clostridium septicum</v>
      </c>
      <c r="X1183" s="174">
        <f t="shared" si="218"/>
        <v>0</v>
      </c>
      <c r="Y1183" s="174">
        <f t="shared" si="219"/>
        <v>0</v>
      </c>
      <c r="Z1183" s="174">
        <f t="shared" si="220"/>
        <v>0</v>
      </c>
      <c r="AA1183" s="174">
        <f t="shared" si="221"/>
        <v>0</v>
      </c>
    </row>
    <row r="1184" spans="4:27" ht="15" customHeight="1" x14ac:dyDescent="0.25">
      <c r="D1184" s="176">
        <v>1</v>
      </c>
      <c r="E1184" s="169">
        <f t="shared" si="211"/>
        <v>1</v>
      </c>
      <c r="F1184" s="26" t="s">
        <v>2167</v>
      </c>
      <c r="G1184" s="26" t="s">
        <v>124</v>
      </c>
      <c r="H1184" s="26" t="s">
        <v>162</v>
      </c>
      <c r="I1184" s="29">
        <v>44778</v>
      </c>
      <c r="J1184" s="26" t="s">
        <v>599</v>
      </c>
      <c r="K1184" s="26" t="s">
        <v>2168</v>
      </c>
      <c r="L1184" s="26" t="s">
        <v>599</v>
      </c>
      <c r="M1184" s="26" t="s">
        <v>2168</v>
      </c>
      <c r="N1184" s="27">
        <v>2.4</v>
      </c>
      <c r="O1184" s="26" t="s">
        <v>599</v>
      </c>
      <c r="P1184" s="26" t="s">
        <v>2158</v>
      </c>
      <c r="Q1184" s="27">
        <v>1.8</v>
      </c>
      <c r="R1184" s="171" t="str">
        <f t="shared" si="212"/>
        <v>A</v>
      </c>
      <c r="S1184" s="174">
        <f t="shared" si="213"/>
        <v>1</v>
      </c>
      <c r="T1184" s="174">
        <f t="shared" si="214"/>
        <v>1</v>
      </c>
      <c r="U1184" s="174">
        <f t="shared" si="215"/>
        <v>0</v>
      </c>
      <c r="V1184" s="178" t="str">
        <f t="shared" si="216"/>
        <v>Clostridium sp-CVUAS-34091</v>
      </c>
      <c r="W1184" s="178" t="str">
        <f t="shared" si="217"/>
        <v>Clostridium nigeriense</v>
      </c>
      <c r="X1184" s="174">
        <f t="shared" si="218"/>
        <v>0</v>
      </c>
      <c r="Y1184" s="174">
        <f t="shared" si="219"/>
        <v>0</v>
      </c>
      <c r="Z1184" s="174">
        <f t="shared" si="220"/>
        <v>0</v>
      </c>
      <c r="AA1184" s="174">
        <f t="shared" si="221"/>
        <v>0</v>
      </c>
    </row>
    <row r="1185" spans="4:27" ht="15" customHeight="1" x14ac:dyDescent="0.25">
      <c r="D1185" s="176">
        <v>1</v>
      </c>
      <c r="E1185" s="169">
        <f t="shared" si="211"/>
        <v>0</v>
      </c>
      <c r="F1185" s="26" t="s">
        <v>2169</v>
      </c>
      <c r="G1185" s="26" t="s">
        <v>190</v>
      </c>
      <c r="H1185" s="26" t="s">
        <v>110</v>
      </c>
      <c r="I1185" s="29">
        <v>41262</v>
      </c>
      <c r="J1185" s="26" t="s">
        <v>599</v>
      </c>
      <c r="K1185" s="26" t="s">
        <v>2170</v>
      </c>
      <c r="L1185" s="26" t="s">
        <v>599</v>
      </c>
      <c r="M1185" s="26" t="s">
        <v>2136</v>
      </c>
      <c r="N1185" s="27">
        <v>2.2599999999999998</v>
      </c>
      <c r="O1185" s="26" t="s">
        <v>687</v>
      </c>
      <c r="P1185" s="26" t="s">
        <v>688</v>
      </c>
      <c r="Q1185" s="27">
        <v>1.33</v>
      </c>
      <c r="R1185" s="171" t="str">
        <f t="shared" si="212"/>
        <v>A</v>
      </c>
      <c r="S1185" s="174">
        <f t="shared" si="213"/>
        <v>0</v>
      </c>
      <c r="T1185" s="174">
        <f t="shared" si="214"/>
        <v>0</v>
      </c>
      <c r="U1185" s="174">
        <f t="shared" si="215"/>
        <v>1</v>
      </c>
      <c r="V1185" s="178" t="str">
        <f t="shared" si="216"/>
        <v>Clostridium botulinum</v>
      </c>
      <c r="W1185" s="178" t="str">
        <f t="shared" si="217"/>
        <v>Campylobacter jejuni</v>
      </c>
      <c r="X1185" s="174">
        <f t="shared" si="218"/>
        <v>0</v>
      </c>
      <c r="Y1185" s="174">
        <f t="shared" si="219"/>
        <v>0</v>
      </c>
      <c r="Z1185" s="174">
        <f t="shared" si="220"/>
        <v>0</v>
      </c>
      <c r="AA1185" s="174">
        <f t="shared" si="221"/>
        <v>0</v>
      </c>
    </row>
    <row r="1186" spans="4:27" ht="15" customHeight="1" x14ac:dyDescent="0.25">
      <c r="D1186" s="176">
        <v>1</v>
      </c>
      <c r="E1186" s="169">
        <f t="shared" si="211"/>
        <v>0</v>
      </c>
      <c r="F1186" s="26" t="s">
        <v>2171</v>
      </c>
      <c r="G1186" s="26" t="s">
        <v>124</v>
      </c>
      <c r="H1186" s="26" t="s">
        <v>110</v>
      </c>
      <c r="I1186" s="29">
        <v>41325</v>
      </c>
      <c r="J1186" s="26" t="s">
        <v>599</v>
      </c>
      <c r="K1186" s="26" t="s">
        <v>615</v>
      </c>
      <c r="L1186" s="26" t="s">
        <v>599</v>
      </c>
      <c r="M1186" s="26" t="s">
        <v>615</v>
      </c>
      <c r="N1186" s="27">
        <v>1.95</v>
      </c>
      <c r="O1186" s="26" t="s">
        <v>599</v>
      </c>
      <c r="P1186" s="26" t="s">
        <v>615</v>
      </c>
      <c r="Q1186" s="27">
        <v>1.79</v>
      </c>
      <c r="R1186" s="171" t="str">
        <f t="shared" si="212"/>
        <v>B</v>
      </c>
      <c r="S1186" s="174">
        <f t="shared" si="213"/>
        <v>0</v>
      </c>
      <c r="T1186" s="174">
        <f t="shared" si="214"/>
        <v>0</v>
      </c>
      <c r="U1186" s="174">
        <f t="shared" si="215"/>
        <v>1</v>
      </c>
      <c r="V1186" s="178" t="str">
        <f t="shared" si="216"/>
        <v>Clostridium sporogenes</v>
      </c>
      <c r="W1186" s="178" t="str">
        <f t="shared" si="217"/>
        <v>Clostridium sporogenes</v>
      </c>
      <c r="X1186" s="174">
        <f t="shared" si="218"/>
        <v>0</v>
      </c>
      <c r="Y1186" s="174">
        <f t="shared" si="219"/>
        <v>0</v>
      </c>
      <c r="Z1186" s="174">
        <f t="shared" si="220"/>
        <v>0</v>
      </c>
      <c r="AA1186" s="174">
        <f t="shared" si="221"/>
        <v>0</v>
      </c>
    </row>
    <row r="1187" spans="4:27" ht="15" customHeight="1" x14ac:dyDescent="0.25">
      <c r="D1187" s="176">
        <v>0</v>
      </c>
      <c r="E1187" s="169">
        <f t="shared" si="211"/>
        <v>0</v>
      </c>
      <c r="F1187" s="26" t="s">
        <v>2172</v>
      </c>
      <c r="G1187" s="26" t="s">
        <v>2153</v>
      </c>
      <c r="H1187" s="26" t="s">
        <v>112</v>
      </c>
      <c r="I1187" s="29">
        <v>0</v>
      </c>
      <c r="J1187" s="26" t="s">
        <v>599</v>
      </c>
      <c r="K1187" s="26" t="s">
        <v>2173</v>
      </c>
      <c r="L1187" s="26" t="s">
        <v>599</v>
      </c>
      <c r="M1187" s="26" t="s">
        <v>2173</v>
      </c>
      <c r="N1187" s="27">
        <v>2.4300000000000002</v>
      </c>
      <c r="O1187" s="26" t="s">
        <v>599</v>
      </c>
      <c r="P1187" s="26" t="s">
        <v>2173</v>
      </c>
      <c r="Q1187" s="27">
        <v>1.96</v>
      </c>
      <c r="R1187" s="171" t="str">
        <f t="shared" si="212"/>
        <v>A</v>
      </c>
      <c r="S1187" s="174">
        <f t="shared" si="213"/>
        <v>1</v>
      </c>
      <c r="T1187" s="174">
        <f t="shared" si="214"/>
        <v>1</v>
      </c>
      <c r="U1187" s="174">
        <f t="shared" si="215"/>
        <v>0</v>
      </c>
      <c r="V1187" s="178" t="str">
        <f t="shared" si="216"/>
        <v>Clostridium symbiosum</v>
      </c>
      <c r="W1187" s="178" t="str">
        <f t="shared" si="217"/>
        <v>Clostridium symbiosum</v>
      </c>
      <c r="X1187" s="174">
        <f t="shared" si="218"/>
        <v>0</v>
      </c>
      <c r="Y1187" s="174">
        <f t="shared" si="219"/>
        <v>0</v>
      </c>
      <c r="Z1187" s="174">
        <f t="shared" si="220"/>
        <v>0</v>
      </c>
      <c r="AA1187" s="174">
        <f t="shared" si="221"/>
        <v>0</v>
      </c>
    </row>
    <row r="1188" spans="4:27" ht="15" customHeight="1" x14ac:dyDescent="0.25">
      <c r="D1188" s="176">
        <v>0</v>
      </c>
      <c r="E1188" s="169">
        <f t="shared" si="211"/>
        <v>0</v>
      </c>
      <c r="F1188" s="26" t="s">
        <v>2174</v>
      </c>
      <c r="G1188" s="26" t="s">
        <v>2153</v>
      </c>
      <c r="H1188" s="26" t="s">
        <v>112</v>
      </c>
      <c r="I1188" s="29">
        <v>0</v>
      </c>
      <c r="J1188" s="26" t="s">
        <v>599</v>
      </c>
      <c r="K1188" s="26" t="s">
        <v>2173</v>
      </c>
      <c r="L1188" s="26" t="s">
        <v>599</v>
      </c>
      <c r="M1188" s="26" t="s">
        <v>2173</v>
      </c>
      <c r="N1188" s="27">
        <v>2.4500000000000002</v>
      </c>
      <c r="O1188" s="26" t="s">
        <v>599</v>
      </c>
      <c r="P1188" s="26" t="s">
        <v>2173</v>
      </c>
      <c r="Q1188" s="27">
        <v>2.0699999999999998</v>
      </c>
      <c r="R1188" s="171" t="str">
        <f t="shared" si="212"/>
        <v>A</v>
      </c>
      <c r="S1188" s="174">
        <f t="shared" si="213"/>
        <v>1</v>
      </c>
      <c r="T1188" s="174">
        <f t="shared" si="214"/>
        <v>1</v>
      </c>
      <c r="U1188" s="174">
        <f t="shared" si="215"/>
        <v>0</v>
      </c>
      <c r="V1188" s="178" t="str">
        <f t="shared" si="216"/>
        <v>Clostridium symbiosum</v>
      </c>
      <c r="W1188" s="178" t="str">
        <f t="shared" si="217"/>
        <v>Clostridium symbiosum</v>
      </c>
      <c r="X1188" s="174">
        <f t="shared" si="218"/>
        <v>0</v>
      </c>
      <c r="Y1188" s="174">
        <f t="shared" si="219"/>
        <v>0</v>
      </c>
      <c r="Z1188" s="174">
        <f t="shared" si="220"/>
        <v>0</v>
      </c>
      <c r="AA1188" s="174">
        <f t="shared" si="221"/>
        <v>0</v>
      </c>
    </row>
    <row r="1189" spans="4:27" ht="15" customHeight="1" x14ac:dyDescent="0.25">
      <c r="D1189" s="176">
        <v>1</v>
      </c>
      <c r="E1189" s="169">
        <f t="shared" si="211"/>
        <v>1</v>
      </c>
      <c r="F1189" s="26" t="s">
        <v>2175</v>
      </c>
      <c r="G1189" s="26" t="s">
        <v>118</v>
      </c>
      <c r="H1189" s="26" t="s">
        <v>110</v>
      </c>
      <c r="I1189" s="29">
        <v>41325</v>
      </c>
      <c r="J1189" s="26" t="s">
        <v>599</v>
      </c>
      <c r="K1189" s="26" t="s">
        <v>617</v>
      </c>
      <c r="L1189" s="26" t="s">
        <v>599</v>
      </c>
      <c r="M1189" s="26" t="s">
        <v>617</v>
      </c>
      <c r="N1189" s="27">
        <v>2.33</v>
      </c>
      <c r="O1189" s="26" t="s">
        <v>599</v>
      </c>
      <c r="P1189" s="26" t="s">
        <v>617</v>
      </c>
      <c r="Q1189" s="27">
        <v>2.2799999999999998</v>
      </c>
      <c r="R1189" s="171" t="str">
        <f t="shared" si="212"/>
        <v>A</v>
      </c>
      <c r="S1189" s="174">
        <f t="shared" si="213"/>
        <v>1</v>
      </c>
      <c r="T1189" s="174">
        <f t="shared" si="214"/>
        <v>1</v>
      </c>
      <c r="U1189" s="174">
        <f t="shared" si="215"/>
        <v>0</v>
      </c>
      <c r="V1189" s="178" t="str">
        <f t="shared" si="216"/>
        <v>Clostridium tertium</v>
      </c>
      <c r="W1189" s="178" t="str">
        <f t="shared" si="217"/>
        <v>Clostridium tertium</v>
      </c>
      <c r="X1189" s="174">
        <f t="shared" si="218"/>
        <v>0</v>
      </c>
      <c r="Y1189" s="174">
        <f t="shared" si="219"/>
        <v>0</v>
      </c>
      <c r="Z1189" s="174">
        <f t="shared" si="220"/>
        <v>0</v>
      </c>
      <c r="AA1189" s="174">
        <f t="shared" si="221"/>
        <v>0</v>
      </c>
    </row>
    <row r="1190" spans="4:27" ht="15" customHeight="1" x14ac:dyDescent="0.25">
      <c r="D1190" s="176">
        <v>1</v>
      </c>
      <c r="E1190" s="169">
        <f t="shared" si="211"/>
        <v>1</v>
      </c>
      <c r="F1190" s="26" t="s">
        <v>2176</v>
      </c>
      <c r="G1190" s="26" t="s">
        <v>118</v>
      </c>
      <c r="H1190" s="26" t="s">
        <v>110</v>
      </c>
      <c r="I1190" s="29">
        <v>41262</v>
      </c>
      <c r="J1190" s="26" t="s">
        <v>599</v>
      </c>
      <c r="K1190" s="26" t="s">
        <v>618</v>
      </c>
      <c r="L1190" s="26" t="s">
        <v>599</v>
      </c>
      <c r="M1190" s="26" t="s">
        <v>618</v>
      </c>
      <c r="N1190" s="27">
        <v>2.5499999999999998</v>
      </c>
      <c r="O1190" s="26" t="s">
        <v>599</v>
      </c>
      <c r="P1190" s="26" t="s">
        <v>618</v>
      </c>
      <c r="Q1190" s="27">
        <v>2.4700000000000002</v>
      </c>
      <c r="R1190" s="171" t="str">
        <f t="shared" si="212"/>
        <v>A</v>
      </c>
      <c r="S1190" s="174">
        <f t="shared" si="213"/>
        <v>1</v>
      </c>
      <c r="T1190" s="174">
        <f t="shared" si="214"/>
        <v>1</v>
      </c>
      <c r="U1190" s="174">
        <f t="shared" si="215"/>
        <v>0</v>
      </c>
      <c r="V1190" s="178" t="str">
        <f t="shared" si="216"/>
        <v>Clostridium tetani</v>
      </c>
      <c r="W1190" s="178" t="str">
        <f t="shared" si="217"/>
        <v>Clostridium tetani</v>
      </c>
      <c r="X1190" s="174">
        <f t="shared" si="218"/>
        <v>0</v>
      </c>
      <c r="Y1190" s="174">
        <f t="shared" si="219"/>
        <v>0</v>
      </c>
      <c r="Z1190" s="174">
        <f t="shared" si="220"/>
        <v>0</v>
      </c>
      <c r="AA1190" s="174">
        <f t="shared" si="221"/>
        <v>0</v>
      </c>
    </row>
    <row r="1191" spans="4:27" ht="15" customHeight="1" x14ac:dyDescent="0.25">
      <c r="D1191" s="176">
        <v>0</v>
      </c>
      <c r="E1191" s="169">
        <f t="shared" si="211"/>
        <v>0</v>
      </c>
      <c r="F1191" s="26" t="s">
        <v>2177</v>
      </c>
      <c r="G1191" s="26" t="s">
        <v>2149</v>
      </c>
      <c r="H1191" s="26" t="s">
        <v>114</v>
      </c>
      <c r="I1191" s="29">
        <v>0</v>
      </c>
      <c r="J1191" s="26" t="s">
        <v>2178</v>
      </c>
      <c r="K1191" s="26" t="s">
        <v>2179</v>
      </c>
      <c r="L1191" s="26" t="s">
        <v>2178</v>
      </c>
      <c r="M1191" s="26" t="s">
        <v>2179</v>
      </c>
      <c r="N1191" s="27">
        <v>2.4900000000000002</v>
      </c>
      <c r="O1191" s="26" t="s">
        <v>1992</v>
      </c>
      <c r="P1191" s="26" t="s">
        <v>2180</v>
      </c>
      <c r="Q1191" s="27">
        <v>1.38</v>
      </c>
      <c r="R1191" s="171" t="str">
        <f t="shared" si="212"/>
        <v>A</v>
      </c>
      <c r="S1191" s="174">
        <f t="shared" si="213"/>
        <v>1</v>
      </c>
      <c r="T1191" s="174">
        <f t="shared" si="214"/>
        <v>1</v>
      </c>
      <c r="U1191" s="174">
        <f t="shared" si="215"/>
        <v>0</v>
      </c>
      <c r="V1191" s="178" t="str">
        <f t="shared" si="216"/>
        <v>Eubacterium ramulus</v>
      </c>
      <c r="W1191" s="178" t="str">
        <f t="shared" si="217"/>
        <v>Lacticaseibacillus paracasei</v>
      </c>
      <c r="X1191" s="174">
        <f t="shared" si="218"/>
        <v>0</v>
      </c>
      <c r="Y1191" s="174">
        <f t="shared" si="219"/>
        <v>0</v>
      </c>
      <c r="Z1191" s="174">
        <f t="shared" si="220"/>
        <v>0</v>
      </c>
      <c r="AA1191" s="174">
        <f t="shared" si="221"/>
        <v>0</v>
      </c>
    </row>
    <row r="1192" spans="4:27" ht="15" customHeight="1" x14ac:dyDescent="0.25">
      <c r="D1192" s="176">
        <v>0</v>
      </c>
      <c r="E1192" s="169">
        <f t="shared" si="211"/>
        <v>0</v>
      </c>
      <c r="F1192" s="26" t="s">
        <v>2181</v>
      </c>
      <c r="G1192" s="26" t="s">
        <v>2153</v>
      </c>
      <c r="H1192" s="26" t="s">
        <v>112</v>
      </c>
      <c r="I1192" s="29">
        <v>0</v>
      </c>
      <c r="J1192" s="26" t="s">
        <v>2182</v>
      </c>
      <c r="K1192" s="26" t="s">
        <v>2183</v>
      </c>
      <c r="L1192" s="26" t="s">
        <v>2182</v>
      </c>
      <c r="M1192" s="26" t="s">
        <v>2183</v>
      </c>
      <c r="N1192" s="27">
        <v>2.39</v>
      </c>
      <c r="O1192" s="26" t="s">
        <v>220</v>
      </c>
      <c r="P1192" s="26" t="s">
        <v>673</v>
      </c>
      <c r="Q1192" s="27">
        <v>1.45</v>
      </c>
      <c r="R1192" s="171" t="str">
        <f t="shared" si="212"/>
        <v>A</v>
      </c>
      <c r="S1192" s="174">
        <f t="shared" si="213"/>
        <v>1</v>
      </c>
      <c r="T1192" s="174">
        <f t="shared" si="214"/>
        <v>1</v>
      </c>
      <c r="U1192" s="174">
        <f t="shared" si="215"/>
        <v>0</v>
      </c>
      <c r="V1192" s="178" t="str">
        <f t="shared" si="216"/>
        <v>Agathobacter rectalis</v>
      </c>
      <c r="W1192" s="178" t="str">
        <f t="shared" si="217"/>
        <v>Pseudomonas putida</v>
      </c>
      <c r="X1192" s="174">
        <f t="shared" si="218"/>
        <v>0</v>
      </c>
      <c r="Y1192" s="174">
        <f t="shared" si="219"/>
        <v>0</v>
      </c>
      <c r="Z1192" s="174">
        <f t="shared" si="220"/>
        <v>0</v>
      </c>
      <c r="AA1192" s="174">
        <f t="shared" si="221"/>
        <v>0</v>
      </c>
    </row>
    <row r="1193" spans="4:27" ht="15" customHeight="1" x14ac:dyDescent="0.25">
      <c r="D1193" s="176">
        <v>0</v>
      </c>
      <c r="E1193" s="169">
        <f t="shared" si="211"/>
        <v>0</v>
      </c>
      <c r="F1193" s="26" t="s">
        <v>2184</v>
      </c>
      <c r="G1193" s="26" t="s">
        <v>2153</v>
      </c>
      <c r="H1193" s="26" t="s">
        <v>112</v>
      </c>
      <c r="I1193" s="29">
        <v>0</v>
      </c>
      <c r="J1193" s="26" t="s">
        <v>2182</v>
      </c>
      <c r="K1193" s="26" t="s">
        <v>2183</v>
      </c>
      <c r="L1193" s="26" t="s">
        <v>2182</v>
      </c>
      <c r="M1193" s="26" t="s">
        <v>2183</v>
      </c>
      <c r="N1193" s="27">
        <v>2.14</v>
      </c>
      <c r="O1193" s="26" t="s">
        <v>220</v>
      </c>
      <c r="P1193" s="26" t="s">
        <v>673</v>
      </c>
      <c r="Q1193" s="27">
        <v>1.39</v>
      </c>
      <c r="R1193" s="171" t="str">
        <f t="shared" si="212"/>
        <v>A</v>
      </c>
      <c r="S1193" s="174">
        <f t="shared" si="213"/>
        <v>1</v>
      </c>
      <c r="T1193" s="174">
        <f t="shared" si="214"/>
        <v>1</v>
      </c>
      <c r="U1193" s="174">
        <f t="shared" si="215"/>
        <v>0</v>
      </c>
      <c r="V1193" s="178" t="str">
        <f t="shared" si="216"/>
        <v>Agathobacter rectalis</v>
      </c>
      <c r="W1193" s="178" t="str">
        <f t="shared" si="217"/>
        <v>Pseudomonas putida</v>
      </c>
      <c r="X1193" s="174">
        <f t="shared" si="218"/>
        <v>0</v>
      </c>
      <c r="Y1193" s="174">
        <f t="shared" si="219"/>
        <v>0</v>
      </c>
      <c r="Z1193" s="174">
        <f t="shared" si="220"/>
        <v>0</v>
      </c>
      <c r="AA1193" s="174">
        <f t="shared" si="221"/>
        <v>0</v>
      </c>
    </row>
    <row r="1194" spans="4:27" ht="15" customHeight="1" x14ac:dyDescent="0.25">
      <c r="D1194" s="176">
        <v>0</v>
      </c>
      <c r="E1194" s="169">
        <f t="shared" si="211"/>
        <v>0</v>
      </c>
      <c r="F1194" s="26" t="s">
        <v>2185</v>
      </c>
      <c r="G1194" s="26" t="s">
        <v>2153</v>
      </c>
      <c r="H1194" s="26" t="s">
        <v>114</v>
      </c>
      <c r="I1194" s="29">
        <v>0</v>
      </c>
      <c r="J1194" s="26" t="s">
        <v>2186</v>
      </c>
      <c r="K1194" s="26" t="s">
        <v>2187</v>
      </c>
      <c r="L1194" s="26" t="s">
        <v>2186</v>
      </c>
      <c r="M1194" s="26" t="s">
        <v>2187</v>
      </c>
      <c r="N1194" s="27">
        <v>2.36</v>
      </c>
      <c r="O1194" s="26" t="s">
        <v>2186</v>
      </c>
      <c r="P1194" s="26" t="s">
        <v>2187</v>
      </c>
      <c r="Q1194" s="27">
        <v>2.08</v>
      </c>
      <c r="R1194" s="171" t="str">
        <f t="shared" si="212"/>
        <v>A</v>
      </c>
      <c r="S1194" s="174">
        <f t="shared" si="213"/>
        <v>1</v>
      </c>
      <c r="T1194" s="174">
        <f t="shared" si="214"/>
        <v>1</v>
      </c>
      <c r="U1194" s="174">
        <f t="shared" si="215"/>
        <v>0</v>
      </c>
      <c r="V1194" s="178" t="str">
        <f t="shared" si="216"/>
        <v>Anaerobutyricum hallii</v>
      </c>
      <c r="W1194" s="178" t="str">
        <f t="shared" si="217"/>
        <v>Anaerobutyricum hallii</v>
      </c>
      <c r="X1194" s="174">
        <f t="shared" si="218"/>
        <v>0</v>
      </c>
      <c r="Y1194" s="174">
        <f t="shared" si="219"/>
        <v>0</v>
      </c>
      <c r="Z1194" s="174">
        <f t="shared" si="220"/>
        <v>0</v>
      </c>
      <c r="AA1194" s="174">
        <f t="shared" si="221"/>
        <v>0</v>
      </c>
    </row>
    <row r="1195" spans="4:27" ht="15" customHeight="1" x14ac:dyDescent="0.25">
      <c r="D1195" s="176">
        <v>0</v>
      </c>
      <c r="E1195" s="169">
        <f t="shared" si="211"/>
        <v>0</v>
      </c>
      <c r="F1195" s="26" t="s">
        <v>2188</v>
      </c>
      <c r="G1195" s="26" t="s">
        <v>2153</v>
      </c>
      <c r="H1195" s="26" t="s">
        <v>114</v>
      </c>
      <c r="I1195" s="29">
        <v>0</v>
      </c>
      <c r="J1195" s="26" t="s">
        <v>2189</v>
      </c>
      <c r="K1195" s="26" t="s">
        <v>2190</v>
      </c>
      <c r="L1195" s="26" t="s">
        <v>2189</v>
      </c>
      <c r="M1195" s="26" t="s">
        <v>2190</v>
      </c>
      <c r="N1195" s="27">
        <v>2.23</v>
      </c>
      <c r="O1195" s="26" t="s">
        <v>2189</v>
      </c>
      <c r="P1195" s="26" t="s">
        <v>2190</v>
      </c>
      <c r="Q1195" s="27">
        <v>1.54</v>
      </c>
      <c r="R1195" s="171" t="str">
        <f t="shared" si="212"/>
        <v>A</v>
      </c>
      <c r="S1195" s="174">
        <f t="shared" si="213"/>
        <v>1</v>
      </c>
      <c r="T1195" s="174">
        <f t="shared" si="214"/>
        <v>1</v>
      </c>
      <c r="U1195" s="174">
        <f t="shared" si="215"/>
        <v>0</v>
      </c>
      <c r="V1195" s="178" t="str">
        <f t="shared" si="216"/>
        <v>Anaerostipes hadrus</v>
      </c>
      <c r="W1195" s="178" t="str">
        <f t="shared" si="217"/>
        <v>Anaerostipes hadrus</v>
      </c>
      <c r="X1195" s="174">
        <f t="shared" si="218"/>
        <v>0</v>
      </c>
      <c r="Y1195" s="174">
        <f t="shared" si="219"/>
        <v>0</v>
      </c>
      <c r="Z1195" s="174">
        <f t="shared" si="220"/>
        <v>0</v>
      </c>
      <c r="AA1195" s="174">
        <f t="shared" si="221"/>
        <v>0</v>
      </c>
    </row>
    <row r="1196" spans="4:27" ht="15" customHeight="1" x14ac:dyDescent="0.25">
      <c r="D1196" s="176">
        <v>0</v>
      </c>
      <c r="E1196" s="169">
        <f t="shared" si="211"/>
        <v>0</v>
      </c>
      <c r="F1196" s="26" t="s">
        <v>2191</v>
      </c>
      <c r="G1196" s="26" t="s">
        <v>176</v>
      </c>
      <c r="H1196" s="26" t="s">
        <v>114</v>
      </c>
      <c r="I1196" s="29">
        <v>0</v>
      </c>
      <c r="J1196" s="26" t="s">
        <v>2192</v>
      </c>
      <c r="K1196" s="26" t="s">
        <v>2193</v>
      </c>
      <c r="L1196" s="26" t="s">
        <v>2192</v>
      </c>
      <c r="M1196" s="26" t="s">
        <v>2193</v>
      </c>
      <c r="N1196" s="27">
        <v>2.72</v>
      </c>
      <c r="O1196" s="26" t="s">
        <v>2194</v>
      </c>
      <c r="P1196" s="26" t="s">
        <v>2195</v>
      </c>
      <c r="Q1196" s="27">
        <v>1.27</v>
      </c>
      <c r="R1196" s="171" t="str">
        <f t="shared" si="212"/>
        <v>A</v>
      </c>
      <c r="S1196" s="174">
        <f t="shared" si="213"/>
        <v>1</v>
      </c>
      <c r="T1196" s="174">
        <f t="shared" si="214"/>
        <v>1</v>
      </c>
      <c r="U1196" s="174">
        <f t="shared" si="215"/>
        <v>0</v>
      </c>
      <c r="V1196" s="178" t="str">
        <f t="shared" si="216"/>
        <v>Blautia caecimuris</v>
      </c>
      <c r="W1196" s="178" t="str">
        <f t="shared" si="217"/>
        <v>Rhizorhabdus wittichii</v>
      </c>
      <c r="X1196" s="174">
        <f t="shared" si="218"/>
        <v>0</v>
      </c>
      <c r="Y1196" s="174">
        <f t="shared" si="219"/>
        <v>0</v>
      </c>
      <c r="Z1196" s="174">
        <f t="shared" si="220"/>
        <v>0</v>
      </c>
      <c r="AA1196" s="174">
        <f t="shared" si="221"/>
        <v>0</v>
      </c>
    </row>
    <row r="1197" spans="4:27" ht="15" customHeight="1" x14ac:dyDescent="0.25">
      <c r="D1197" s="176">
        <v>0</v>
      </c>
      <c r="E1197" s="169">
        <f t="shared" si="211"/>
        <v>0</v>
      </c>
      <c r="F1197" s="26" t="s">
        <v>2196</v>
      </c>
      <c r="G1197" s="26" t="s">
        <v>2153</v>
      </c>
      <c r="H1197" s="26" t="s">
        <v>114</v>
      </c>
      <c r="I1197" s="29">
        <v>0</v>
      </c>
      <c r="J1197" s="26" t="s">
        <v>2192</v>
      </c>
      <c r="K1197" s="26" t="s">
        <v>2197</v>
      </c>
      <c r="L1197" s="26" t="s">
        <v>2192</v>
      </c>
      <c r="M1197" s="26" t="s">
        <v>2197</v>
      </c>
      <c r="N1197" s="27">
        <v>2.27</v>
      </c>
      <c r="O1197" s="26" t="s">
        <v>2198</v>
      </c>
      <c r="P1197" s="26" t="s">
        <v>2199</v>
      </c>
      <c r="Q1197" s="27">
        <v>1.39</v>
      </c>
      <c r="R1197" s="171" t="str">
        <f t="shared" si="212"/>
        <v>A</v>
      </c>
      <c r="S1197" s="174">
        <f t="shared" si="213"/>
        <v>1</v>
      </c>
      <c r="T1197" s="174">
        <f t="shared" si="214"/>
        <v>1</v>
      </c>
      <c r="U1197" s="174">
        <f t="shared" si="215"/>
        <v>0</v>
      </c>
      <c r="V1197" s="178" t="str">
        <f t="shared" si="216"/>
        <v>Blautia faecis</v>
      </c>
      <c r="W1197" s="178" t="str">
        <f t="shared" si="217"/>
        <v>Lacrimispora celerecrescens_II</v>
      </c>
      <c r="X1197" s="174">
        <f t="shared" si="218"/>
        <v>0</v>
      </c>
      <c r="Y1197" s="174">
        <f t="shared" si="219"/>
        <v>0</v>
      </c>
      <c r="Z1197" s="174">
        <f t="shared" si="220"/>
        <v>0</v>
      </c>
      <c r="AA1197" s="174">
        <f t="shared" si="221"/>
        <v>0</v>
      </c>
    </row>
    <row r="1198" spans="4:27" ht="15" customHeight="1" x14ac:dyDescent="0.25">
      <c r="D1198" s="176">
        <v>0</v>
      </c>
      <c r="E1198" s="169">
        <f t="shared" si="211"/>
        <v>0</v>
      </c>
      <c r="F1198" s="26" t="s">
        <v>2200</v>
      </c>
      <c r="G1198" s="26" t="s">
        <v>176</v>
      </c>
      <c r="H1198" s="26" t="s">
        <v>114</v>
      </c>
      <c r="I1198" s="29">
        <v>0</v>
      </c>
      <c r="J1198" s="26" t="s">
        <v>2192</v>
      </c>
      <c r="K1198" s="26" t="s">
        <v>2201</v>
      </c>
      <c r="L1198" s="26" t="s">
        <v>2192</v>
      </c>
      <c r="M1198" s="26" t="s">
        <v>2193</v>
      </c>
      <c r="N1198" s="27">
        <v>1.99</v>
      </c>
      <c r="O1198" s="26" t="s">
        <v>2202</v>
      </c>
      <c r="P1198" s="26" t="s">
        <v>262</v>
      </c>
      <c r="Q1198" s="27">
        <v>1.29</v>
      </c>
      <c r="R1198" s="171" t="str">
        <f t="shared" si="212"/>
        <v>B</v>
      </c>
      <c r="S1198" s="174">
        <f t="shared" si="213"/>
        <v>0</v>
      </c>
      <c r="T1198" s="174">
        <f t="shared" si="214"/>
        <v>0</v>
      </c>
      <c r="U1198" s="174">
        <f t="shared" si="215"/>
        <v>1</v>
      </c>
      <c r="V1198" s="178" t="str">
        <f t="shared" si="216"/>
        <v>Blautia caecimuris</v>
      </c>
      <c r="W1198" s="178" t="str">
        <f t="shared" si="217"/>
        <v>Neisseria oralis</v>
      </c>
      <c r="X1198" s="174">
        <f t="shared" si="218"/>
        <v>0</v>
      </c>
      <c r="Y1198" s="174">
        <f t="shared" si="219"/>
        <v>0</v>
      </c>
      <c r="Z1198" s="174">
        <f t="shared" si="220"/>
        <v>0</v>
      </c>
      <c r="AA1198" s="174">
        <f t="shared" si="221"/>
        <v>0</v>
      </c>
    </row>
    <row r="1199" spans="4:27" ht="15" customHeight="1" x14ac:dyDescent="0.25">
      <c r="D1199" s="176">
        <v>0</v>
      </c>
      <c r="E1199" s="169">
        <f t="shared" si="211"/>
        <v>0</v>
      </c>
      <c r="F1199" s="26" t="s">
        <v>2203</v>
      </c>
      <c r="G1199" s="26" t="s">
        <v>176</v>
      </c>
      <c r="H1199" s="26" t="s">
        <v>114</v>
      </c>
      <c r="I1199" s="29">
        <v>0</v>
      </c>
      <c r="J1199" s="26" t="s">
        <v>2192</v>
      </c>
      <c r="K1199" s="26" t="s">
        <v>788</v>
      </c>
      <c r="L1199" s="26" t="s">
        <v>1254</v>
      </c>
      <c r="M1199" s="26" t="s">
        <v>2204</v>
      </c>
      <c r="N1199" s="27">
        <v>1.4</v>
      </c>
      <c r="O1199" s="26" t="s">
        <v>512</v>
      </c>
      <c r="P1199" s="26" t="s">
        <v>1236</v>
      </c>
      <c r="Q1199" s="27">
        <v>1.34</v>
      </c>
      <c r="R1199" s="171" t="str">
        <f t="shared" si="212"/>
        <v>B</v>
      </c>
      <c r="S1199" s="174">
        <f t="shared" si="213"/>
        <v>0</v>
      </c>
      <c r="T1199" s="174">
        <f t="shared" si="214"/>
        <v>0</v>
      </c>
      <c r="U1199" s="174">
        <f t="shared" si="215"/>
        <v>1</v>
      </c>
      <c r="V1199" s="178" t="str">
        <f t="shared" si="216"/>
        <v>Aeromonas molluscorum</v>
      </c>
      <c r="W1199" s="178" t="str">
        <f t="shared" si="217"/>
        <v>Staphylococcus simiae</v>
      </c>
      <c r="X1199" s="174">
        <f t="shared" si="218"/>
        <v>0</v>
      </c>
      <c r="Y1199" s="174">
        <f t="shared" si="219"/>
        <v>0</v>
      </c>
      <c r="Z1199" s="174">
        <f t="shared" si="220"/>
        <v>0</v>
      </c>
      <c r="AA1199" s="174">
        <f t="shared" si="221"/>
        <v>0</v>
      </c>
    </row>
    <row r="1200" spans="4:27" ht="15" customHeight="1" x14ac:dyDescent="0.25">
      <c r="D1200" s="176">
        <v>0</v>
      </c>
      <c r="E1200" s="169">
        <f t="shared" si="211"/>
        <v>0</v>
      </c>
      <c r="F1200" s="26" t="s">
        <v>2205</v>
      </c>
      <c r="G1200" s="26" t="s">
        <v>2153</v>
      </c>
      <c r="H1200" s="26" t="s">
        <v>112</v>
      </c>
      <c r="I1200" s="29">
        <v>0</v>
      </c>
      <c r="J1200" s="26" t="s">
        <v>2192</v>
      </c>
      <c r="K1200" s="26" t="s">
        <v>256</v>
      </c>
      <c r="L1200" s="26" t="s">
        <v>2192</v>
      </c>
      <c r="M1200" s="26" t="s">
        <v>2206</v>
      </c>
      <c r="N1200" s="27">
        <v>2.16</v>
      </c>
      <c r="O1200" s="26" t="s">
        <v>2192</v>
      </c>
      <c r="P1200" s="26" t="s">
        <v>2197</v>
      </c>
      <c r="Q1200" s="27">
        <v>1.51</v>
      </c>
      <c r="R1200" s="171" t="str">
        <f t="shared" si="212"/>
        <v>A</v>
      </c>
      <c r="S1200" s="174">
        <f t="shared" si="213"/>
        <v>0</v>
      </c>
      <c r="T1200" s="174">
        <f t="shared" si="214"/>
        <v>0</v>
      </c>
      <c r="U1200" s="174">
        <f t="shared" si="215"/>
        <v>1</v>
      </c>
      <c r="V1200" s="178" t="str">
        <f t="shared" si="216"/>
        <v>Blautia schinkii_II</v>
      </c>
      <c r="W1200" s="178" t="str">
        <f t="shared" si="217"/>
        <v>Blautia faecis</v>
      </c>
      <c r="X1200" s="174">
        <f t="shared" si="218"/>
        <v>0</v>
      </c>
      <c r="Y1200" s="174">
        <f t="shared" si="219"/>
        <v>0</v>
      </c>
      <c r="Z1200" s="174">
        <f t="shared" si="220"/>
        <v>0</v>
      </c>
      <c r="AA1200" s="174">
        <f t="shared" si="221"/>
        <v>0</v>
      </c>
    </row>
    <row r="1201" spans="4:27" ht="15" customHeight="1" x14ac:dyDescent="0.25">
      <c r="D1201" s="176">
        <v>0</v>
      </c>
      <c r="E1201" s="169">
        <f t="shared" si="211"/>
        <v>0</v>
      </c>
      <c r="F1201" s="26" t="s">
        <v>2207</v>
      </c>
      <c r="G1201" s="26" t="s">
        <v>2153</v>
      </c>
      <c r="H1201" s="26" t="s">
        <v>112</v>
      </c>
      <c r="I1201" s="29">
        <v>0</v>
      </c>
      <c r="J1201" s="26" t="s">
        <v>2192</v>
      </c>
      <c r="K1201" s="26" t="s">
        <v>256</v>
      </c>
      <c r="L1201" s="26" t="s">
        <v>2192</v>
      </c>
      <c r="M1201" s="26" t="s">
        <v>2206</v>
      </c>
      <c r="N1201" s="27">
        <v>2.27</v>
      </c>
      <c r="O1201" s="26" t="s">
        <v>2208</v>
      </c>
      <c r="P1201" s="26" t="s">
        <v>2209</v>
      </c>
      <c r="Q1201" s="27">
        <v>1.44</v>
      </c>
      <c r="R1201" s="171" t="str">
        <f t="shared" si="212"/>
        <v>A</v>
      </c>
      <c r="S1201" s="174">
        <f t="shared" si="213"/>
        <v>0</v>
      </c>
      <c r="T1201" s="174">
        <f t="shared" si="214"/>
        <v>0</v>
      </c>
      <c r="U1201" s="174">
        <f t="shared" si="215"/>
        <v>1</v>
      </c>
      <c r="V1201" s="178" t="str">
        <f t="shared" si="216"/>
        <v>Blautia schinkii_II</v>
      </c>
      <c r="W1201" s="178" t="str">
        <f t="shared" si="217"/>
        <v>Weissella viridescens</v>
      </c>
      <c r="X1201" s="174">
        <f t="shared" si="218"/>
        <v>0</v>
      </c>
      <c r="Y1201" s="174">
        <f t="shared" si="219"/>
        <v>0</v>
      </c>
      <c r="Z1201" s="174">
        <f t="shared" si="220"/>
        <v>0</v>
      </c>
      <c r="AA1201" s="174">
        <f t="shared" si="221"/>
        <v>0</v>
      </c>
    </row>
    <row r="1202" spans="4:27" ht="15" customHeight="1" x14ac:dyDescent="0.25">
      <c r="D1202" s="176">
        <v>0</v>
      </c>
      <c r="E1202" s="169">
        <f t="shared" ref="E1202:E1265" si="222">D1202*S1202</f>
        <v>0</v>
      </c>
      <c r="F1202" s="26" t="s">
        <v>2210</v>
      </c>
      <c r="G1202" s="26" t="s">
        <v>2153</v>
      </c>
      <c r="H1202" s="26" t="s">
        <v>112</v>
      </c>
      <c r="I1202" s="29">
        <v>0</v>
      </c>
      <c r="J1202" s="26" t="s">
        <v>2192</v>
      </c>
      <c r="K1202" s="26" t="s">
        <v>2211</v>
      </c>
      <c r="L1202" s="26" t="s">
        <v>2192</v>
      </c>
      <c r="M1202" s="26" t="s">
        <v>2211</v>
      </c>
      <c r="N1202" s="27">
        <v>2.13</v>
      </c>
      <c r="O1202" s="26" t="s">
        <v>2192</v>
      </c>
      <c r="P1202" s="26" t="s">
        <v>2211</v>
      </c>
      <c r="Q1202" s="27">
        <v>1.93</v>
      </c>
      <c r="R1202" s="171" t="str">
        <f t="shared" si="212"/>
        <v>A</v>
      </c>
      <c r="S1202" s="174">
        <f t="shared" si="213"/>
        <v>1</v>
      </c>
      <c r="T1202" s="174">
        <f t="shared" si="214"/>
        <v>1</v>
      </c>
      <c r="U1202" s="174">
        <f t="shared" si="215"/>
        <v>0</v>
      </c>
      <c r="V1202" s="178" t="str">
        <f t="shared" si="216"/>
        <v>Blautia obeum</v>
      </c>
      <c r="W1202" s="178" t="str">
        <f t="shared" si="217"/>
        <v>Blautia obeum</v>
      </c>
      <c r="X1202" s="174">
        <f t="shared" si="218"/>
        <v>0</v>
      </c>
      <c r="Y1202" s="174">
        <f t="shared" si="219"/>
        <v>0</v>
      </c>
      <c r="Z1202" s="174">
        <f t="shared" si="220"/>
        <v>0</v>
      </c>
      <c r="AA1202" s="174">
        <f t="shared" si="221"/>
        <v>0</v>
      </c>
    </row>
    <row r="1203" spans="4:27" ht="15" customHeight="1" x14ac:dyDescent="0.25">
      <c r="D1203" s="176">
        <v>0</v>
      </c>
      <c r="E1203" s="169">
        <f t="shared" si="222"/>
        <v>0</v>
      </c>
      <c r="F1203" s="26" t="s">
        <v>2212</v>
      </c>
      <c r="G1203" s="26" t="s">
        <v>176</v>
      </c>
      <c r="H1203" s="26" t="s">
        <v>112</v>
      </c>
      <c r="I1203" s="29">
        <v>0</v>
      </c>
      <c r="J1203" s="26" t="s">
        <v>2192</v>
      </c>
      <c r="K1203" s="26" t="s">
        <v>2213</v>
      </c>
      <c r="L1203" s="26" t="s">
        <v>2192</v>
      </c>
      <c r="M1203" s="26" t="s">
        <v>2214</v>
      </c>
      <c r="N1203" s="27">
        <v>2.0299999999999998</v>
      </c>
      <c r="O1203" s="26" t="s">
        <v>963</v>
      </c>
      <c r="P1203" s="26" t="s">
        <v>2215</v>
      </c>
      <c r="Q1203" s="27">
        <v>1.29</v>
      </c>
      <c r="R1203" s="171" t="str">
        <f t="shared" si="212"/>
        <v>A</v>
      </c>
      <c r="S1203" s="174">
        <f t="shared" si="213"/>
        <v>0</v>
      </c>
      <c r="T1203" s="174">
        <f t="shared" si="214"/>
        <v>0</v>
      </c>
      <c r="U1203" s="174">
        <f t="shared" si="215"/>
        <v>1</v>
      </c>
      <c r="V1203" s="178" t="str">
        <f t="shared" si="216"/>
        <v>Blautia coccoides</v>
      </c>
      <c r="W1203" s="178" t="str">
        <f t="shared" si="217"/>
        <v>Lactobacillus paraplantarum</v>
      </c>
      <c r="X1203" s="174">
        <f t="shared" si="218"/>
        <v>0</v>
      </c>
      <c r="Y1203" s="174">
        <f t="shared" si="219"/>
        <v>0</v>
      </c>
      <c r="Z1203" s="174">
        <f t="shared" si="220"/>
        <v>0</v>
      </c>
      <c r="AA1203" s="174">
        <f t="shared" si="221"/>
        <v>0</v>
      </c>
    </row>
    <row r="1204" spans="4:27" ht="15" customHeight="1" x14ac:dyDescent="0.25">
      <c r="D1204" s="176">
        <v>0</v>
      </c>
      <c r="E1204" s="169">
        <f t="shared" si="222"/>
        <v>0</v>
      </c>
      <c r="F1204" s="26" t="s">
        <v>2216</v>
      </c>
      <c r="G1204" s="26" t="s">
        <v>2217</v>
      </c>
      <c r="H1204" s="26" t="s">
        <v>112</v>
      </c>
      <c r="I1204" s="29">
        <v>0</v>
      </c>
      <c r="J1204" s="26" t="s">
        <v>2192</v>
      </c>
      <c r="K1204" s="26" t="s">
        <v>2213</v>
      </c>
      <c r="L1204" s="26" t="s">
        <v>599</v>
      </c>
      <c r="M1204" s="26" t="s">
        <v>697</v>
      </c>
      <c r="N1204" s="27">
        <v>1.43</v>
      </c>
      <c r="O1204" s="26" t="s">
        <v>599</v>
      </c>
      <c r="P1204" s="26" t="s">
        <v>602</v>
      </c>
      <c r="Q1204" s="27">
        <v>1.4</v>
      </c>
      <c r="R1204" s="171" t="str">
        <f t="shared" si="212"/>
        <v>B</v>
      </c>
      <c r="S1204" s="174">
        <f t="shared" si="213"/>
        <v>0</v>
      </c>
      <c r="T1204" s="174">
        <f t="shared" si="214"/>
        <v>0</v>
      </c>
      <c r="U1204" s="174">
        <f t="shared" si="215"/>
        <v>1</v>
      </c>
      <c r="V1204" s="178" t="str">
        <f t="shared" si="216"/>
        <v>Clostridium haemolyticum</v>
      </c>
      <c r="W1204" s="178" t="str">
        <f t="shared" si="217"/>
        <v>Clostridium baratii</v>
      </c>
      <c r="X1204" s="174">
        <f t="shared" si="218"/>
        <v>0</v>
      </c>
      <c r="Y1204" s="174">
        <f t="shared" si="219"/>
        <v>0</v>
      </c>
      <c r="Z1204" s="174">
        <f t="shared" si="220"/>
        <v>0</v>
      </c>
      <c r="AA1204" s="174">
        <f t="shared" si="221"/>
        <v>0</v>
      </c>
    </row>
    <row r="1205" spans="4:27" ht="15" customHeight="1" x14ac:dyDescent="0.25">
      <c r="D1205" s="176">
        <v>0</v>
      </c>
      <c r="E1205" s="169">
        <f t="shared" si="222"/>
        <v>0</v>
      </c>
      <c r="F1205" s="26" t="s">
        <v>2218</v>
      </c>
      <c r="G1205" s="26" t="s">
        <v>2149</v>
      </c>
      <c r="H1205" s="26" t="s">
        <v>114</v>
      </c>
      <c r="I1205" s="29">
        <v>0</v>
      </c>
      <c r="J1205" s="26" t="s">
        <v>2192</v>
      </c>
      <c r="K1205" s="26" t="s">
        <v>2219</v>
      </c>
      <c r="L1205" s="26" t="s">
        <v>2192</v>
      </c>
      <c r="M1205" s="26" t="s">
        <v>2214</v>
      </c>
      <c r="N1205" s="27">
        <v>1.61</v>
      </c>
      <c r="O1205" s="26" t="s">
        <v>2220</v>
      </c>
      <c r="P1205" s="26" t="s">
        <v>2221</v>
      </c>
      <c r="Q1205" s="27">
        <v>1.28</v>
      </c>
      <c r="R1205" s="171" t="str">
        <f t="shared" si="212"/>
        <v>B</v>
      </c>
      <c r="S1205" s="174">
        <f t="shared" si="213"/>
        <v>0</v>
      </c>
      <c r="T1205" s="174">
        <f t="shared" si="214"/>
        <v>0</v>
      </c>
      <c r="U1205" s="174">
        <f t="shared" si="215"/>
        <v>1</v>
      </c>
      <c r="V1205" s="178" t="str">
        <f t="shared" si="216"/>
        <v>Blautia coccoides</v>
      </c>
      <c r="W1205" s="178" t="str">
        <f t="shared" si="217"/>
        <v>Acinetobacter tjernbergiae</v>
      </c>
      <c r="X1205" s="174">
        <f t="shared" si="218"/>
        <v>0</v>
      </c>
      <c r="Y1205" s="174">
        <f t="shared" si="219"/>
        <v>0</v>
      </c>
      <c r="Z1205" s="174">
        <f t="shared" si="220"/>
        <v>0</v>
      </c>
      <c r="AA1205" s="174">
        <f t="shared" si="221"/>
        <v>0</v>
      </c>
    </row>
    <row r="1206" spans="4:27" ht="15" customHeight="1" x14ac:dyDescent="0.25">
      <c r="D1206" s="176">
        <v>0</v>
      </c>
      <c r="E1206" s="169">
        <f t="shared" si="222"/>
        <v>0</v>
      </c>
      <c r="F1206" s="26" t="s">
        <v>2222</v>
      </c>
      <c r="G1206" s="26" t="s">
        <v>2153</v>
      </c>
      <c r="H1206" s="26" t="s">
        <v>114</v>
      </c>
      <c r="I1206" s="29">
        <v>44489</v>
      </c>
      <c r="J1206" s="26" t="s">
        <v>2192</v>
      </c>
      <c r="K1206" s="26" t="s">
        <v>2223</v>
      </c>
      <c r="L1206" s="26" t="s">
        <v>2192</v>
      </c>
      <c r="M1206" s="26" t="s">
        <v>2206</v>
      </c>
      <c r="N1206" s="27">
        <v>2.44</v>
      </c>
      <c r="O1206" s="26" t="s">
        <v>2192</v>
      </c>
      <c r="P1206" s="26" t="s">
        <v>2197</v>
      </c>
      <c r="Q1206" s="27">
        <v>1.3</v>
      </c>
      <c r="R1206" s="171" t="str">
        <f t="shared" si="212"/>
        <v>A</v>
      </c>
      <c r="S1206" s="174">
        <f t="shared" si="213"/>
        <v>0</v>
      </c>
      <c r="T1206" s="174">
        <f t="shared" si="214"/>
        <v>0</v>
      </c>
      <c r="U1206" s="174">
        <f t="shared" si="215"/>
        <v>1</v>
      </c>
      <c r="V1206" s="178" t="str">
        <f t="shared" si="216"/>
        <v>Blautia schinkii_II</v>
      </c>
      <c r="W1206" s="178" t="str">
        <f t="shared" si="217"/>
        <v>Blautia faecis</v>
      </c>
      <c r="X1206" s="174">
        <f t="shared" si="218"/>
        <v>0</v>
      </c>
      <c r="Y1206" s="174">
        <f t="shared" si="219"/>
        <v>0</v>
      </c>
      <c r="Z1206" s="174">
        <f t="shared" si="220"/>
        <v>0</v>
      </c>
      <c r="AA1206" s="174">
        <f t="shared" si="221"/>
        <v>0</v>
      </c>
    </row>
    <row r="1207" spans="4:27" ht="15" customHeight="1" x14ac:dyDescent="0.25">
      <c r="D1207" s="176">
        <v>0</v>
      </c>
      <c r="E1207" s="169">
        <f t="shared" si="222"/>
        <v>0</v>
      </c>
      <c r="F1207" s="26" t="s">
        <v>2224</v>
      </c>
      <c r="G1207" s="26" t="s">
        <v>2153</v>
      </c>
      <c r="H1207" s="26" t="s">
        <v>112</v>
      </c>
      <c r="I1207" s="29">
        <v>44489</v>
      </c>
      <c r="J1207" s="26" t="s">
        <v>2192</v>
      </c>
      <c r="K1207" s="26" t="s">
        <v>2223</v>
      </c>
      <c r="L1207" s="26" t="s">
        <v>2192</v>
      </c>
      <c r="M1207" s="26" t="s">
        <v>2206</v>
      </c>
      <c r="N1207" s="27">
        <v>2.44</v>
      </c>
      <c r="O1207" s="26" t="s">
        <v>2192</v>
      </c>
      <c r="P1207" s="26" t="s">
        <v>2197</v>
      </c>
      <c r="Q1207" s="27">
        <v>1.43</v>
      </c>
      <c r="R1207" s="171" t="str">
        <f t="shared" si="212"/>
        <v>A</v>
      </c>
      <c r="S1207" s="174">
        <f t="shared" si="213"/>
        <v>0</v>
      </c>
      <c r="T1207" s="174">
        <f t="shared" si="214"/>
        <v>0</v>
      </c>
      <c r="U1207" s="174">
        <f t="shared" si="215"/>
        <v>1</v>
      </c>
      <c r="V1207" s="178" t="str">
        <f t="shared" si="216"/>
        <v>Blautia schinkii_II</v>
      </c>
      <c r="W1207" s="178" t="str">
        <f t="shared" si="217"/>
        <v>Blautia faecis</v>
      </c>
      <c r="X1207" s="174">
        <f t="shared" si="218"/>
        <v>0</v>
      </c>
      <c r="Y1207" s="174">
        <f t="shared" si="219"/>
        <v>0</v>
      </c>
      <c r="Z1207" s="174">
        <f t="shared" si="220"/>
        <v>0</v>
      </c>
      <c r="AA1207" s="174">
        <f t="shared" si="221"/>
        <v>0</v>
      </c>
    </row>
    <row r="1208" spans="4:27" ht="15" customHeight="1" x14ac:dyDescent="0.25">
      <c r="D1208" s="176">
        <v>0</v>
      </c>
      <c r="E1208" s="169">
        <f t="shared" si="222"/>
        <v>0</v>
      </c>
      <c r="F1208" s="26" t="s">
        <v>2225</v>
      </c>
      <c r="G1208" s="26" t="s">
        <v>2153</v>
      </c>
      <c r="H1208" s="26" t="s">
        <v>112</v>
      </c>
      <c r="I1208" s="29">
        <v>44489</v>
      </c>
      <c r="J1208" s="26" t="s">
        <v>2192</v>
      </c>
      <c r="K1208" s="26" t="s">
        <v>2226</v>
      </c>
      <c r="L1208" s="26" t="s">
        <v>2192</v>
      </c>
      <c r="M1208" s="26" t="s">
        <v>2226</v>
      </c>
      <c r="N1208" s="27">
        <v>2.3199999999999998</v>
      </c>
      <c r="O1208" s="26" t="s">
        <v>2192</v>
      </c>
      <c r="P1208" s="26" t="s">
        <v>2226</v>
      </c>
      <c r="Q1208" s="27">
        <v>2.1800000000000002</v>
      </c>
      <c r="R1208" s="171" t="str">
        <f t="shared" si="212"/>
        <v>A</v>
      </c>
      <c r="S1208" s="174">
        <f t="shared" si="213"/>
        <v>1</v>
      </c>
      <c r="T1208" s="174">
        <f t="shared" si="214"/>
        <v>1</v>
      </c>
      <c r="U1208" s="174">
        <f t="shared" si="215"/>
        <v>0</v>
      </c>
      <c r="V1208" s="178" t="str">
        <f t="shared" si="216"/>
        <v>Blautia wexlerae</v>
      </c>
      <c r="W1208" s="178" t="str">
        <f t="shared" si="217"/>
        <v>Blautia wexlerae</v>
      </c>
      <c r="X1208" s="174">
        <f t="shared" si="218"/>
        <v>0</v>
      </c>
      <c r="Y1208" s="174">
        <f t="shared" si="219"/>
        <v>0</v>
      </c>
      <c r="Z1208" s="174">
        <f t="shared" si="220"/>
        <v>0</v>
      </c>
      <c r="AA1208" s="174">
        <f t="shared" si="221"/>
        <v>0</v>
      </c>
    </row>
    <row r="1209" spans="4:27" ht="15" customHeight="1" x14ac:dyDescent="0.25">
      <c r="D1209" s="176">
        <v>0</v>
      </c>
      <c r="E1209" s="169">
        <f t="shared" si="222"/>
        <v>0</v>
      </c>
      <c r="F1209" s="26" t="s">
        <v>2227</v>
      </c>
      <c r="G1209" s="26" t="s">
        <v>2149</v>
      </c>
      <c r="H1209" s="26" t="s">
        <v>112</v>
      </c>
      <c r="I1209" s="29">
        <v>44489</v>
      </c>
      <c r="J1209" s="26" t="s">
        <v>2228</v>
      </c>
      <c r="K1209" s="26" t="s">
        <v>2229</v>
      </c>
      <c r="L1209" s="26" t="s">
        <v>2228</v>
      </c>
      <c r="M1209" s="26" t="s">
        <v>2229</v>
      </c>
      <c r="N1209" s="27">
        <v>2.33</v>
      </c>
      <c r="O1209" s="26" t="s">
        <v>599</v>
      </c>
      <c r="P1209" s="26" t="s">
        <v>602</v>
      </c>
      <c r="Q1209" s="27">
        <v>1.28</v>
      </c>
      <c r="R1209" s="171" t="str">
        <f t="shared" si="212"/>
        <v>A</v>
      </c>
      <c r="S1209" s="174">
        <f t="shared" si="213"/>
        <v>1</v>
      </c>
      <c r="T1209" s="174">
        <f t="shared" si="214"/>
        <v>1</v>
      </c>
      <c r="U1209" s="174">
        <f t="shared" si="215"/>
        <v>0</v>
      </c>
      <c r="V1209" s="178" t="str">
        <f t="shared" si="216"/>
        <v>Coprococcus comes</v>
      </c>
      <c r="W1209" s="178" t="str">
        <f t="shared" si="217"/>
        <v>Clostridium baratii</v>
      </c>
      <c r="X1209" s="174">
        <f t="shared" si="218"/>
        <v>0</v>
      </c>
      <c r="Y1209" s="174">
        <f t="shared" si="219"/>
        <v>0</v>
      </c>
      <c r="Z1209" s="174">
        <f t="shared" si="220"/>
        <v>0</v>
      </c>
      <c r="AA1209" s="174">
        <f t="shared" si="221"/>
        <v>0</v>
      </c>
    </row>
    <row r="1210" spans="4:27" ht="15" customHeight="1" x14ac:dyDescent="0.25">
      <c r="D1210" s="176">
        <v>0</v>
      </c>
      <c r="E1210" s="169">
        <f t="shared" si="222"/>
        <v>0</v>
      </c>
      <c r="F1210" s="26" t="s">
        <v>2230</v>
      </c>
      <c r="G1210" s="26" t="s">
        <v>2153</v>
      </c>
      <c r="H1210" s="26" t="s">
        <v>112</v>
      </c>
      <c r="I1210" s="29">
        <v>44489</v>
      </c>
      <c r="J1210" s="26" t="s">
        <v>2228</v>
      </c>
      <c r="K1210" s="26" t="s">
        <v>2229</v>
      </c>
      <c r="L1210" s="26" t="s">
        <v>2228</v>
      </c>
      <c r="M1210" s="26" t="s">
        <v>2229</v>
      </c>
      <c r="N1210" s="27">
        <v>2.2799999999999998</v>
      </c>
      <c r="O1210" s="26" t="s">
        <v>599</v>
      </c>
      <c r="P1210" s="26" t="s">
        <v>602</v>
      </c>
      <c r="Q1210" s="27">
        <v>1.38</v>
      </c>
      <c r="R1210" s="171" t="str">
        <f t="shared" si="212"/>
        <v>A</v>
      </c>
      <c r="S1210" s="174">
        <f t="shared" si="213"/>
        <v>1</v>
      </c>
      <c r="T1210" s="174">
        <f t="shared" si="214"/>
        <v>1</v>
      </c>
      <c r="U1210" s="174">
        <f t="shared" si="215"/>
        <v>0</v>
      </c>
      <c r="V1210" s="178" t="str">
        <f t="shared" si="216"/>
        <v>Coprococcus comes</v>
      </c>
      <c r="W1210" s="178" t="str">
        <f t="shared" si="217"/>
        <v>Clostridium baratii</v>
      </c>
      <c r="X1210" s="174">
        <f t="shared" si="218"/>
        <v>0</v>
      </c>
      <c r="Y1210" s="174">
        <f t="shared" si="219"/>
        <v>0</v>
      </c>
      <c r="Z1210" s="174">
        <f t="shared" si="220"/>
        <v>0</v>
      </c>
      <c r="AA1210" s="174">
        <f t="shared" si="221"/>
        <v>0</v>
      </c>
    </row>
    <row r="1211" spans="4:27" ht="15" customHeight="1" x14ac:dyDescent="0.25">
      <c r="D1211" s="176">
        <v>0</v>
      </c>
      <c r="E1211" s="169">
        <f t="shared" si="222"/>
        <v>0</v>
      </c>
      <c r="F1211" s="26" t="s">
        <v>2231</v>
      </c>
      <c r="G1211" s="26" t="s">
        <v>2153</v>
      </c>
      <c r="H1211" s="26" t="s">
        <v>114</v>
      </c>
      <c r="I1211" s="29">
        <v>44489</v>
      </c>
      <c r="J1211" s="26" t="s">
        <v>2228</v>
      </c>
      <c r="K1211" s="26" t="s">
        <v>2232</v>
      </c>
      <c r="L1211" s="26" t="s">
        <v>512</v>
      </c>
      <c r="M1211" s="26" t="s">
        <v>1893</v>
      </c>
      <c r="N1211" s="27">
        <v>1.4</v>
      </c>
      <c r="O1211" s="26" t="s">
        <v>220</v>
      </c>
      <c r="P1211" s="26" t="s">
        <v>2233</v>
      </c>
      <c r="Q1211" s="27">
        <v>1.33</v>
      </c>
      <c r="R1211" s="171" t="str">
        <f t="shared" si="212"/>
        <v>B</v>
      </c>
      <c r="S1211" s="174">
        <f t="shared" si="213"/>
        <v>0</v>
      </c>
      <c r="T1211" s="174">
        <f t="shared" si="214"/>
        <v>0</v>
      </c>
      <c r="U1211" s="174">
        <f t="shared" si="215"/>
        <v>1</v>
      </c>
      <c r="V1211" s="178" t="str">
        <f t="shared" si="216"/>
        <v>Staphylococcus schleiferi</v>
      </c>
      <c r="W1211" s="178" t="str">
        <f t="shared" si="217"/>
        <v>Pseudomonas thermotolerans</v>
      </c>
      <c r="X1211" s="174">
        <f t="shared" si="218"/>
        <v>0</v>
      </c>
      <c r="Y1211" s="174">
        <f t="shared" si="219"/>
        <v>0</v>
      </c>
      <c r="Z1211" s="174">
        <f t="shared" si="220"/>
        <v>0</v>
      </c>
      <c r="AA1211" s="174">
        <f t="shared" si="221"/>
        <v>0</v>
      </c>
    </row>
    <row r="1212" spans="4:27" ht="15" customHeight="1" x14ac:dyDescent="0.25">
      <c r="D1212" s="176">
        <v>0</v>
      </c>
      <c r="E1212" s="169">
        <f t="shared" si="222"/>
        <v>0</v>
      </c>
      <c r="F1212" s="26" t="s">
        <v>2234</v>
      </c>
      <c r="G1212" s="26" t="s">
        <v>2149</v>
      </c>
      <c r="H1212" s="26" t="s">
        <v>112</v>
      </c>
      <c r="I1212" s="29">
        <v>0</v>
      </c>
      <c r="J1212" s="26" t="s">
        <v>2235</v>
      </c>
      <c r="K1212" s="26" t="s">
        <v>2236</v>
      </c>
      <c r="L1212" s="26" t="s">
        <v>2235</v>
      </c>
      <c r="M1212" s="26" t="s">
        <v>2236</v>
      </c>
      <c r="N1212" s="27">
        <v>2.2599999999999998</v>
      </c>
      <c r="O1212" s="26" t="s">
        <v>2235</v>
      </c>
      <c r="P1212" s="26" t="s">
        <v>2236</v>
      </c>
      <c r="Q1212" s="27">
        <v>1.56</v>
      </c>
      <c r="R1212" s="171" t="str">
        <f t="shared" si="212"/>
        <v>A</v>
      </c>
      <c r="S1212" s="174">
        <f t="shared" si="213"/>
        <v>1</v>
      </c>
      <c r="T1212" s="174">
        <f t="shared" si="214"/>
        <v>1</v>
      </c>
      <c r="U1212" s="174">
        <f t="shared" si="215"/>
        <v>0</v>
      </c>
      <c r="V1212" s="178" t="str">
        <f t="shared" si="216"/>
        <v>Dorea formicigenerans</v>
      </c>
      <c r="W1212" s="178" t="str">
        <f t="shared" si="217"/>
        <v>Dorea formicigenerans</v>
      </c>
      <c r="X1212" s="174">
        <f t="shared" si="218"/>
        <v>0</v>
      </c>
      <c r="Y1212" s="174">
        <f t="shared" si="219"/>
        <v>0</v>
      </c>
      <c r="Z1212" s="174">
        <f t="shared" si="220"/>
        <v>0</v>
      </c>
      <c r="AA1212" s="174">
        <f t="shared" si="221"/>
        <v>0</v>
      </c>
    </row>
    <row r="1213" spans="4:27" ht="15" customHeight="1" x14ac:dyDescent="0.25">
      <c r="D1213" s="176">
        <v>0</v>
      </c>
      <c r="E1213" s="169">
        <f t="shared" si="222"/>
        <v>0</v>
      </c>
      <c r="F1213" s="26" t="s">
        <v>2237</v>
      </c>
      <c r="G1213" s="26" t="s">
        <v>2153</v>
      </c>
      <c r="H1213" s="26" t="s">
        <v>112</v>
      </c>
      <c r="I1213" s="29">
        <v>0</v>
      </c>
      <c r="J1213" s="26" t="s">
        <v>2235</v>
      </c>
      <c r="K1213" s="26" t="s">
        <v>2236</v>
      </c>
      <c r="L1213" s="26" t="s">
        <v>2235</v>
      </c>
      <c r="M1213" s="26" t="s">
        <v>2236</v>
      </c>
      <c r="N1213" s="27">
        <v>2.15</v>
      </c>
      <c r="O1213" s="26" t="s">
        <v>2235</v>
      </c>
      <c r="P1213" s="26" t="s">
        <v>2236</v>
      </c>
      <c r="Q1213" s="27">
        <v>1.52</v>
      </c>
      <c r="R1213" s="171" t="str">
        <f t="shared" si="212"/>
        <v>A</v>
      </c>
      <c r="S1213" s="174">
        <f t="shared" si="213"/>
        <v>1</v>
      </c>
      <c r="T1213" s="174">
        <f t="shared" si="214"/>
        <v>1</v>
      </c>
      <c r="U1213" s="174">
        <f t="shared" si="215"/>
        <v>0</v>
      </c>
      <c r="V1213" s="178" t="str">
        <f t="shared" si="216"/>
        <v>Dorea formicigenerans</v>
      </c>
      <c r="W1213" s="178" t="str">
        <f t="shared" si="217"/>
        <v>Dorea formicigenerans</v>
      </c>
      <c r="X1213" s="174">
        <f t="shared" si="218"/>
        <v>0</v>
      </c>
      <c r="Y1213" s="174">
        <f t="shared" si="219"/>
        <v>0</v>
      </c>
      <c r="Z1213" s="174">
        <f t="shared" si="220"/>
        <v>0</v>
      </c>
      <c r="AA1213" s="174">
        <f t="shared" si="221"/>
        <v>0</v>
      </c>
    </row>
    <row r="1214" spans="4:27" ht="15" customHeight="1" x14ac:dyDescent="0.25">
      <c r="D1214" s="176">
        <v>0</v>
      </c>
      <c r="E1214" s="169">
        <f t="shared" si="222"/>
        <v>0</v>
      </c>
      <c r="F1214" s="26" t="s">
        <v>2238</v>
      </c>
      <c r="G1214" s="26" t="s">
        <v>2153</v>
      </c>
      <c r="H1214" s="26" t="s">
        <v>112</v>
      </c>
      <c r="I1214" s="29">
        <v>0</v>
      </c>
      <c r="J1214" s="26" t="s">
        <v>2235</v>
      </c>
      <c r="K1214" s="26" t="s">
        <v>2239</v>
      </c>
      <c r="L1214" s="26" t="s">
        <v>2235</v>
      </c>
      <c r="M1214" s="26" t="s">
        <v>2239</v>
      </c>
      <c r="N1214" s="27">
        <v>2.06</v>
      </c>
      <c r="O1214" s="26" t="s">
        <v>963</v>
      </c>
      <c r="P1214" s="26" t="s">
        <v>2240</v>
      </c>
      <c r="Q1214" s="27">
        <v>1.37</v>
      </c>
      <c r="R1214" s="171" t="str">
        <f t="shared" si="212"/>
        <v>A</v>
      </c>
      <c r="S1214" s="174">
        <f t="shared" si="213"/>
        <v>1</v>
      </c>
      <c r="T1214" s="174">
        <f t="shared" si="214"/>
        <v>1</v>
      </c>
      <c r="U1214" s="174">
        <f t="shared" si="215"/>
        <v>0</v>
      </c>
      <c r="V1214" s="178" t="str">
        <f t="shared" si="216"/>
        <v>Dorea longicatena</v>
      </c>
      <c r="W1214" s="178" t="str">
        <f t="shared" si="217"/>
        <v>Lactobacillus helveticus</v>
      </c>
      <c r="X1214" s="174">
        <f t="shared" si="218"/>
        <v>0</v>
      </c>
      <c r="Y1214" s="174">
        <f t="shared" si="219"/>
        <v>0</v>
      </c>
      <c r="Z1214" s="174">
        <f t="shared" si="220"/>
        <v>0</v>
      </c>
      <c r="AA1214" s="174">
        <f t="shared" si="221"/>
        <v>0</v>
      </c>
    </row>
    <row r="1215" spans="4:27" ht="15" customHeight="1" x14ac:dyDescent="0.25">
      <c r="D1215" s="176">
        <v>0</v>
      </c>
      <c r="E1215" s="169">
        <f t="shared" si="222"/>
        <v>0</v>
      </c>
      <c r="F1215" s="26" t="s">
        <v>2241</v>
      </c>
      <c r="G1215" s="26" t="s">
        <v>2149</v>
      </c>
      <c r="H1215" s="26" t="s">
        <v>114</v>
      </c>
      <c r="I1215" s="29">
        <v>0</v>
      </c>
      <c r="J1215" s="26" t="s">
        <v>2242</v>
      </c>
      <c r="K1215" s="26" t="s">
        <v>2243</v>
      </c>
      <c r="L1215" s="26" t="s">
        <v>2242</v>
      </c>
      <c r="M1215" s="26" t="s">
        <v>2243</v>
      </c>
      <c r="N1215" s="27">
        <v>2.34</v>
      </c>
      <c r="O1215" s="26" t="s">
        <v>2242</v>
      </c>
      <c r="P1215" s="26" t="s">
        <v>2243</v>
      </c>
      <c r="Q1215" s="27">
        <v>2.3199999999999998</v>
      </c>
      <c r="R1215" s="171" t="str">
        <f t="shared" si="212"/>
        <v>A</v>
      </c>
      <c r="S1215" s="174">
        <f t="shared" si="213"/>
        <v>1</v>
      </c>
      <c r="T1215" s="174">
        <f t="shared" si="214"/>
        <v>1</v>
      </c>
      <c r="U1215" s="174">
        <f t="shared" si="215"/>
        <v>0</v>
      </c>
      <c r="V1215" s="178" t="str">
        <f t="shared" si="216"/>
        <v>Enterocloster clostridioformis</v>
      </c>
      <c r="W1215" s="178" t="str">
        <f t="shared" si="217"/>
        <v>Enterocloster clostridioformis</v>
      </c>
      <c r="X1215" s="174">
        <f t="shared" si="218"/>
        <v>0</v>
      </c>
      <c r="Y1215" s="174">
        <f t="shared" si="219"/>
        <v>0</v>
      </c>
      <c r="Z1215" s="174">
        <f t="shared" si="220"/>
        <v>0</v>
      </c>
      <c r="AA1215" s="174">
        <f t="shared" si="221"/>
        <v>0</v>
      </c>
    </row>
    <row r="1216" spans="4:27" ht="15" customHeight="1" x14ac:dyDescent="0.25">
      <c r="D1216" s="176">
        <v>0</v>
      </c>
      <c r="E1216" s="169">
        <f t="shared" si="222"/>
        <v>0</v>
      </c>
      <c r="F1216" s="26" t="s">
        <v>2244</v>
      </c>
      <c r="G1216" s="26" t="s">
        <v>2153</v>
      </c>
      <c r="H1216" s="26" t="s">
        <v>112</v>
      </c>
      <c r="I1216" s="29">
        <v>0</v>
      </c>
      <c r="J1216" s="26" t="s">
        <v>2245</v>
      </c>
      <c r="K1216" s="26" t="s">
        <v>2246</v>
      </c>
      <c r="L1216" s="26" t="s">
        <v>2245</v>
      </c>
      <c r="M1216" s="26" t="s">
        <v>2247</v>
      </c>
      <c r="N1216" s="27">
        <v>2.17</v>
      </c>
      <c r="O1216" s="26" t="s">
        <v>1097</v>
      </c>
      <c r="P1216" s="26" t="s">
        <v>2248</v>
      </c>
      <c r="Q1216" s="27">
        <v>1.35</v>
      </c>
      <c r="R1216" s="171" t="str">
        <f t="shared" si="212"/>
        <v>A</v>
      </c>
      <c r="S1216" s="174">
        <f t="shared" si="213"/>
        <v>0</v>
      </c>
      <c r="T1216" s="174">
        <f t="shared" si="214"/>
        <v>0</v>
      </c>
      <c r="U1216" s="174">
        <f t="shared" si="215"/>
        <v>1</v>
      </c>
      <c r="V1216" s="178" t="str">
        <f t="shared" si="216"/>
        <v>Faecalicatena fissicatena_II</v>
      </c>
      <c r="W1216" s="178" t="str">
        <f t="shared" si="217"/>
        <v>Stenotrophomonas maltophilia</v>
      </c>
      <c r="X1216" s="174">
        <f t="shared" si="218"/>
        <v>0</v>
      </c>
      <c r="Y1216" s="174">
        <f t="shared" si="219"/>
        <v>0</v>
      </c>
      <c r="Z1216" s="174">
        <f t="shared" si="220"/>
        <v>0</v>
      </c>
      <c r="AA1216" s="174">
        <f t="shared" si="221"/>
        <v>0</v>
      </c>
    </row>
    <row r="1217" spans="4:27" ht="15" customHeight="1" x14ac:dyDescent="0.25">
      <c r="D1217" s="176">
        <v>0</v>
      </c>
      <c r="E1217" s="169">
        <f t="shared" si="222"/>
        <v>0</v>
      </c>
      <c r="F1217" s="26" t="s">
        <v>2249</v>
      </c>
      <c r="G1217" s="26" t="s">
        <v>2153</v>
      </c>
      <c r="H1217" s="26" t="s">
        <v>112</v>
      </c>
      <c r="I1217" s="29">
        <v>0</v>
      </c>
      <c r="J1217" s="26" t="s">
        <v>2245</v>
      </c>
      <c r="K1217" s="26" t="s">
        <v>2246</v>
      </c>
      <c r="L1217" s="26" t="s">
        <v>2245</v>
      </c>
      <c r="M1217" s="26" t="s">
        <v>2247</v>
      </c>
      <c r="N1217" s="27">
        <v>2.35</v>
      </c>
      <c r="O1217" s="26" t="s">
        <v>2250</v>
      </c>
      <c r="P1217" s="26" t="s">
        <v>2251</v>
      </c>
      <c r="Q1217" s="27">
        <v>1.25</v>
      </c>
      <c r="R1217" s="171" t="str">
        <f t="shared" si="212"/>
        <v>A</v>
      </c>
      <c r="S1217" s="174">
        <f t="shared" si="213"/>
        <v>0</v>
      </c>
      <c r="T1217" s="174">
        <f t="shared" si="214"/>
        <v>0</v>
      </c>
      <c r="U1217" s="174">
        <f t="shared" si="215"/>
        <v>1</v>
      </c>
      <c r="V1217" s="178" t="str">
        <f t="shared" si="216"/>
        <v>Faecalicatena fissicatena_II</v>
      </c>
      <c r="W1217" s="178" t="str">
        <f t="shared" si="217"/>
        <v>Metabacillus indicus</v>
      </c>
      <c r="X1217" s="174">
        <f t="shared" si="218"/>
        <v>0</v>
      </c>
      <c r="Y1217" s="174">
        <f t="shared" si="219"/>
        <v>0</v>
      </c>
      <c r="Z1217" s="174">
        <f t="shared" si="220"/>
        <v>0</v>
      </c>
      <c r="AA1217" s="174">
        <f t="shared" si="221"/>
        <v>0</v>
      </c>
    </row>
    <row r="1218" spans="4:27" ht="15" customHeight="1" x14ac:dyDescent="0.25">
      <c r="D1218" s="176">
        <v>0</v>
      </c>
      <c r="E1218" s="169">
        <f t="shared" si="222"/>
        <v>0</v>
      </c>
      <c r="F1218" s="26" t="s">
        <v>2252</v>
      </c>
      <c r="G1218" s="26" t="s">
        <v>2153</v>
      </c>
      <c r="H1218" s="26" t="s">
        <v>112</v>
      </c>
      <c r="I1218" s="29">
        <v>0</v>
      </c>
      <c r="J1218" s="26" t="s">
        <v>2253</v>
      </c>
      <c r="K1218" s="26" t="s">
        <v>2254</v>
      </c>
      <c r="L1218" s="26" t="s">
        <v>2253</v>
      </c>
      <c r="M1218" s="26" t="s">
        <v>2254</v>
      </c>
      <c r="N1218" s="27">
        <v>2.4500000000000002</v>
      </c>
      <c r="O1218" s="26" t="s">
        <v>2255</v>
      </c>
      <c r="P1218" s="26" t="s">
        <v>2256</v>
      </c>
      <c r="Q1218" s="27">
        <v>1.35</v>
      </c>
      <c r="R1218" s="171" t="str">
        <f t="shared" si="212"/>
        <v>A</v>
      </c>
      <c r="S1218" s="174">
        <f t="shared" si="213"/>
        <v>1</v>
      </c>
      <c r="T1218" s="174">
        <f t="shared" si="214"/>
        <v>1</v>
      </c>
      <c r="U1218" s="174">
        <f t="shared" si="215"/>
        <v>0</v>
      </c>
      <c r="V1218" s="178" t="str">
        <f t="shared" si="216"/>
        <v>Fusicatenibacter saccharivorans</v>
      </c>
      <c r="W1218" s="178" t="str">
        <f t="shared" si="217"/>
        <v>Serratia rubidaea</v>
      </c>
      <c r="X1218" s="174">
        <f t="shared" si="218"/>
        <v>0</v>
      </c>
      <c r="Y1218" s="174">
        <f t="shared" si="219"/>
        <v>0</v>
      </c>
      <c r="Z1218" s="174">
        <f t="shared" si="220"/>
        <v>0</v>
      </c>
      <c r="AA1218" s="174">
        <f t="shared" si="221"/>
        <v>0</v>
      </c>
    </row>
    <row r="1219" spans="4:27" ht="15" customHeight="1" x14ac:dyDescent="0.25">
      <c r="D1219" s="176">
        <v>0</v>
      </c>
      <c r="E1219" s="169">
        <f t="shared" si="222"/>
        <v>0</v>
      </c>
      <c r="F1219" s="26" t="s">
        <v>2257</v>
      </c>
      <c r="G1219" s="26" t="s">
        <v>2153</v>
      </c>
      <c r="H1219" s="26" t="s">
        <v>112</v>
      </c>
      <c r="I1219" s="29">
        <v>0</v>
      </c>
      <c r="J1219" s="26" t="s">
        <v>2253</v>
      </c>
      <c r="K1219" s="26" t="s">
        <v>2254</v>
      </c>
      <c r="L1219" s="26" t="s">
        <v>2253</v>
      </c>
      <c r="M1219" s="26" t="s">
        <v>2254</v>
      </c>
      <c r="N1219" s="27">
        <v>2.52</v>
      </c>
      <c r="O1219" s="26" t="s">
        <v>220</v>
      </c>
      <c r="P1219" s="26" t="s">
        <v>2258</v>
      </c>
      <c r="Q1219" s="27">
        <v>1.38</v>
      </c>
      <c r="R1219" s="171" t="str">
        <f t="shared" ref="R1219:R1282" si="223">IF(OR(AND(N1219&gt;=$B$20,Q1219&lt;$B$21),AND(L1219=O1219,M1219=P1219,N1219&gt;=$B$20,Q1219&gt;=$B$20),AND(L1219=O1219,N1219&gt;=$B$20,Q1219&lt;2,Q1219&gt;=$B$21)),"A",IF(OR(AND(N1219&lt;$B$20,Q1219&lt;$B$21),AND(L1219=O1219,OR(M1219&lt;&gt;P1219,M1219=P1219),N1219&gt;=$B$21,Q1219&gt;=$B$21)),"B",
IF(AND(L1219&lt;&gt;O1219,N1219&gt;=$B$21,Q1219&gt;=$B$21),"C",0)))</f>
        <v>A</v>
      </c>
      <c r="S1219" s="174">
        <f t="shared" ref="S1219:S1282" si="224">1-U1219+Z1219</f>
        <v>1</v>
      </c>
      <c r="T1219" s="174">
        <f t="shared" ref="T1219:T1282" si="225">IF(AND(L1219=J1219,M1219=K1219,N1219&gt;=$B$20,R1219="A"),1,0)</f>
        <v>1</v>
      </c>
      <c r="U1219" s="174">
        <f t="shared" ref="U1219:U1282" si="226">IF(T1219=1,0,1)</f>
        <v>0</v>
      </c>
      <c r="V1219" s="178" t="str">
        <f t="shared" ref="V1219:V1282" si="227">L1219&amp;" "&amp;M1219</f>
        <v>Fusicatenibacter saccharivorans</v>
      </c>
      <c r="W1219" s="178" t="str">
        <f t="shared" ref="W1219:W1282" si="228">O1219&amp;" "&amp;P1219</f>
        <v>Pseudomonas antarctica</v>
      </c>
      <c r="X1219" s="174">
        <f t="shared" ref="X1219:X1282" si="229">IF(AND(V1219=$B$1,N1219&gt;=$B$20),1,0)</f>
        <v>0</v>
      </c>
      <c r="Y1219" s="174">
        <f t="shared" ref="Y1219:Y1282" si="230">IF(AND(W1219=$B$1,Q1219&gt;=$B$20),1,0)</f>
        <v>0</v>
      </c>
      <c r="Z1219" s="174">
        <f t="shared" ref="Z1219:Z1282" si="231">IF(AND(V1219=$B$1,N1219&gt;=$B$20,R1219="A"),1,0)</f>
        <v>0</v>
      </c>
      <c r="AA1219" s="174">
        <f t="shared" ref="AA1219:AA1282" si="232">IF(1-(X1219+Y1219)&gt;0,0,1)</f>
        <v>0</v>
      </c>
    </row>
    <row r="1220" spans="4:27" ht="15" customHeight="1" x14ac:dyDescent="0.25">
      <c r="D1220" s="176">
        <v>0</v>
      </c>
      <c r="E1220" s="169">
        <f t="shared" si="222"/>
        <v>0</v>
      </c>
      <c r="F1220" s="26" t="s">
        <v>2259</v>
      </c>
      <c r="G1220" s="26" t="s">
        <v>2153</v>
      </c>
      <c r="H1220" s="26" t="s">
        <v>114</v>
      </c>
      <c r="I1220" s="29">
        <v>0</v>
      </c>
      <c r="J1220" s="26" t="s">
        <v>2260</v>
      </c>
      <c r="K1220" s="26" t="s">
        <v>2261</v>
      </c>
      <c r="L1220" s="26" t="s">
        <v>2260</v>
      </c>
      <c r="M1220" s="26" t="s">
        <v>2261</v>
      </c>
      <c r="N1220" s="27">
        <v>2.39</v>
      </c>
      <c r="O1220" s="26" t="s">
        <v>2260</v>
      </c>
      <c r="P1220" s="26" t="s">
        <v>2261</v>
      </c>
      <c r="Q1220" s="27">
        <v>2.1800000000000002</v>
      </c>
      <c r="R1220" s="171" t="str">
        <f t="shared" si="223"/>
        <v>A</v>
      </c>
      <c r="S1220" s="174">
        <f t="shared" si="224"/>
        <v>1</v>
      </c>
      <c r="T1220" s="174">
        <f t="shared" si="225"/>
        <v>1</v>
      </c>
      <c r="U1220" s="174">
        <f t="shared" si="226"/>
        <v>0</v>
      </c>
      <c r="V1220" s="178" t="str">
        <f t="shared" si="227"/>
        <v>Lachnospira eligens</v>
      </c>
      <c r="W1220" s="178" t="str">
        <f t="shared" si="228"/>
        <v>Lachnospira eligens</v>
      </c>
      <c r="X1220" s="174">
        <f t="shared" si="229"/>
        <v>0</v>
      </c>
      <c r="Y1220" s="174">
        <f t="shared" si="230"/>
        <v>0</v>
      </c>
      <c r="Z1220" s="174">
        <f t="shared" si="231"/>
        <v>0</v>
      </c>
      <c r="AA1220" s="174">
        <f t="shared" si="232"/>
        <v>0</v>
      </c>
    </row>
    <row r="1221" spans="4:27" ht="15" customHeight="1" x14ac:dyDescent="0.25">
      <c r="D1221" s="176">
        <v>0</v>
      </c>
      <c r="E1221" s="169">
        <f t="shared" si="222"/>
        <v>0</v>
      </c>
      <c r="F1221" s="26" t="s">
        <v>2262</v>
      </c>
      <c r="G1221" s="26" t="s">
        <v>2149</v>
      </c>
      <c r="H1221" s="26" t="s">
        <v>114</v>
      </c>
      <c r="I1221" s="29">
        <v>0</v>
      </c>
      <c r="J1221" s="26" t="s">
        <v>2198</v>
      </c>
      <c r="K1221" s="26" t="s">
        <v>2263</v>
      </c>
      <c r="L1221" s="26" t="s">
        <v>2198</v>
      </c>
      <c r="M1221" s="26" t="s">
        <v>2263</v>
      </c>
      <c r="N1221" s="27">
        <v>2.33</v>
      </c>
      <c r="O1221" s="26" t="s">
        <v>2198</v>
      </c>
      <c r="P1221" s="26" t="s">
        <v>2264</v>
      </c>
      <c r="Q1221" s="27">
        <v>2.1800000000000002</v>
      </c>
      <c r="R1221" s="171" t="str">
        <f t="shared" si="223"/>
        <v>B</v>
      </c>
      <c r="S1221" s="174">
        <f t="shared" si="224"/>
        <v>0</v>
      </c>
      <c r="T1221" s="174">
        <f t="shared" si="225"/>
        <v>0</v>
      </c>
      <c r="U1221" s="174">
        <f t="shared" si="226"/>
        <v>1</v>
      </c>
      <c r="V1221" s="178" t="str">
        <f t="shared" si="227"/>
        <v>Lacrimispora celerecrescens</v>
      </c>
      <c r="W1221" s="178" t="str">
        <f t="shared" si="228"/>
        <v>Lacrimispora sphenoides</v>
      </c>
      <c r="X1221" s="174">
        <f t="shared" si="229"/>
        <v>0</v>
      </c>
      <c r="Y1221" s="174">
        <f t="shared" si="230"/>
        <v>0</v>
      </c>
      <c r="Z1221" s="174">
        <f t="shared" si="231"/>
        <v>0</v>
      </c>
      <c r="AA1221" s="174">
        <f t="shared" si="232"/>
        <v>0</v>
      </c>
    </row>
    <row r="1222" spans="4:27" ht="15" customHeight="1" x14ac:dyDescent="0.25">
      <c r="D1222" s="176">
        <v>0</v>
      </c>
      <c r="E1222" s="169">
        <f t="shared" si="222"/>
        <v>0</v>
      </c>
      <c r="F1222" s="26" t="s">
        <v>2265</v>
      </c>
      <c r="G1222" s="26" t="s">
        <v>2153</v>
      </c>
      <c r="H1222" s="26" t="s">
        <v>114</v>
      </c>
      <c r="I1222" s="29">
        <v>0</v>
      </c>
      <c r="J1222" s="26" t="s">
        <v>2266</v>
      </c>
      <c r="K1222" s="26" t="s">
        <v>2197</v>
      </c>
      <c r="L1222" s="26" t="s">
        <v>2266</v>
      </c>
      <c r="M1222" s="26" t="s">
        <v>2197</v>
      </c>
      <c r="N1222" s="27">
        <v>2.17</v>
      </c>
      <c r="O1222" s="26" t="s">
        <v>512</v>
      </c>
      <c r="P1222" s="26" t="s">
        <v>1786</v>
      </c>
      <c r="Q1222" s="27">
        <v>1.42</v>
      </c>
      <c r="R1222" s="171" t="str">
        <f t="shared" si="223"/>
        <v>A</v>
      </c>
      <c r="S1222" s="174">
        <f t="shared" si="224"/>
        <v>1</v>
      </c>
      <c r="T1222" s="174">
        <f t="shared" si="225"/>
        <v>1</v>
      </c>
      <c r="U1222" s="174">
        <f t="shared" si="226"/>
        <v>0</v>
      </c>
      <c r="V1222" s="178" t="str">
        <f t="shared" si="227"/>
        <v>Roseburia faecis</v>
      </c>
      <c r="W1222" s="178" t="str">
        <f t="shared" si="228"/>
        <v>Staphylococcus ureilyticus</v>
      </c>
      <c r="X1222" s="174">
        <f t="shared" si="229"/>
        <v>0</v>
      </c>
      <c r="Y1222" s="174">
        <f t="shared" si="230"/>
        <v>0</v>
      </c>
      <c r="Z1222" s="174">
        <f t="shared" si="231"/>
        <v>0</v>
      </c>
      <c r="AA1222" s="174">
        <f t="shared" si="232"/>
        <v>0</v>
      </c>
    </row>
    <row r="1223" spans="4:27" ht="15" customHeight="1" x14ac:dyDescent="0.25">
      <c r="D1223" s="176">
        <v>0</v>
      </c>
      <c r="E1223" s="169">
        <f t="shared" si="222"/>
        <v>0</v>
      </c>
      <c r="F1223" s="26" t="s">
        <v>2267</v>
      </c>
      <c r="G1223" s="26" t="s">
        <v>176</v>
      </c>
      <c r="H1223" s="26" t="s">
        <v>114</v>
      </c>
      <c r="I1223" s="29">
        <v>0</v>
      </c>
      <c r="J1223" s="26" t="s">
        <v>2266</v>
      </c>
      <c r="K1223" s="26" t="s">
        <v>1844</v>
      </c>
      <c r="L1223" s="26" t="s">
        <v>2266</v>
      </c>
      <c r="M1223" s="26" t="s">
        <v>1844</v>
      </c>
      <c r="N1223" s="27">
        <v>2.14</v>
      </c>
      <c r="O1223" s="26" t="s">
        <v>1998</v>
      </c>
      <c r="P1223" s="26" t="s">
        <v>2268</v>
      </c>
      <c r="Q1223" s="27">
        <v>1.4</v>
      </c>
      <c r="R1223" s="171" t="str">
        <f t="shared" si="223"/>
        <v>A</v>
      </c>
      <c r="S1223" s="174">
        <f t="shared" si="224"/>
        <v>1</v>
      </c>
      <c r="T1223" s="174">
        <f t="shared" si="225"/>
        <v>1</v>
      </c>
      <c r="U1223" s="174">
        <f t="shared" si="226"/>
        <v>0</v>
      </c>
      <c r="V1223" s="178" t="str">
        <f t="shared" si="227"/>
        <v>Roseburia hominis</v>
      </c>
      <c r="W1223" s="178" t="str">
        <f t="shared" si="228"/>
        <v>Limosilactobacillus mucosae</v>
      </c>
      <c r="X1223" s="174">
        <f t="shared" si="229"/>
        <v>0</v>
      </c>
      <c r="Y1223" s="174">
        <f t="shared" si="230"/>
        <v>0</v>
      </c>
      <c r="Z1223" s="174">
        <f t="shared" si="231"/>
        <v>0</v>
      </c>
      <c r="AA1223" s="174">
        <f t="shared" si="232"/>
        <v>0</v>
      </c>
    </row>
    <row r="1224" spans="4:27" ht="15" customHeight="1" x14ac:dyDescent="0.25">
      <c r="D1224" s="176">
        <v>0</v>
      </c>
      <c r="E1224" s="169">
        <f t="shared" si="222"/>
        <v>0</v>
      </c>
      <c r="F1224" s="26" t="s">
        <v>2269</v>
      </c>
      <c r="G1224" s="26" t="s">
        <v>2149</v>
      </c>
      <c r="H1224" s="26" t="s">
        <v>114</v>
      </c>
      <c r="I1224" s="29">
        <v>0</v>
      </c>
      <c r="J1224" s="26" t="s">
        <v>2266</v>
      </c>
      <c r="K1224" s="26" t="s">
        <v>2270</v>
      </c>
      <c r="L1224" s="26" t="s">
        <v>2266</v>
      </c>
      <c r="M1224" s="26" t="s">
        <v>2270</v>
      </c>
      <c r="N1224" s="27">
        <v>2.2999999999999998</v>
      </c>
      <c r="O1224" s="26" t="s">
        <v>1027</v>
      </c>
      <c r="P1224" s="26" t="s">
        <v>1146</v>
      </c>
      <c r="Q1224" s="27">
        <v>1.49</v>
      </c>
      <c r="R1224" s="171" t="str">
        <f t="shared" si="223"/>
        <v>A</v>
      </c>
      <c r="S1224" s="174">
        <f t="shared" si="224"/>
        <v>1</v>
      </c>
      <c r="T1224" s="174">
        <f t="shared" si="225"/>
        <v>1</v>
      </c>
      <c r="U1224" s="174">
        <f t="shared" si="226"/>
        <v>0</v>
      </c>
      <c r="V1224" s="178" t="str">
        <f t="shared" si="227"/>
        <v>Roseburia inulinivorans</v>
      </c>
      <c r="W1224" s="178" t="str">
        <f t="shared" si="228"/>
        <v>Bacillus pumilus</v>
      </c>
      <c r="X1224" s="174">
        <f t="shared" si="229"/>
        <v>0</v>
      </c>
      <c r="Y1224" s="174">
        <f t="shared" si="230"/>
        <v>0</v>
      </c>
      <c r="Z1224" s="174">
        <f t="shared" si="231"/>
        <v>0</v>
      </c>
      <c r="AA1224" s="174">
        <f t="shared" si="232"/>
        <v>0</v>
      </c>
    </row>
    <row r="1225" spans="4:27" ht="15" customHeight="1" x14ac:dyDescent="0.25">
      <c r="D1225" s="176">
        <v>0</v>
      </c>
      <c r="E1225" s="169">
        <f t="shared" si="222"/>
        <v>0</v>
      </c>
      <c r="F1225" s="26" t="s">
        <v>2271</v>
      </c>
      <c r="G1225" s="26" t="s">
        <v>2153</v>
      </c>
      <c r="H1225" s="26" t="s">
        <v>112</v>
      </c>
      <c r="I1225" s="29">
        <v>0</v>
      </c>
      <c r="J1225" s="26" t="s">
        <v>2155</v>
      </c>
      <c r="K1225" s="26" t="s">
        <v>2156</v>
      </c>
      <c r="L1225" s="26" t="s">
        <v>2155</v>
      </c>
      <c r="M1225" s="26" t="s">
        <v>2156</v>
      </c>
      <c r="N1225" s="27">
        <v>2.11</v>
      </c>
      <c r="O1225" s="26" t="s">
        <v>2272</v>
      </c>
      <c r="P1225" s="26" t="s">
        <v>2273</v>
      </c>
      <c r="Q1225" s="27">
        <v>1.4</v>
      </c>
      <c r="R1225" s="171" t="str">
        <f t="shared" si="223"/>
        <v>A</v>
      </c>
      <c r="S1225" s="174">
        <f t="shared" si="224"/>
        <v>1</v>
      </c>
      <c r="T1225" s="174">
        <f t="shared" si="225"/>
        <v>1</v>
      </c>
      <c r="U1225" s="174">
        <f t="shared" si="226"/>
        <v>0</v>
      </c>
      <c r="V1225" s="178" t="str">
        <f t="shared" si="227"/>
        <v>Sellimonas intestinalis</v>
      </c>
      <c r="W1225" s="178" t="str">
        <f t="shared" si="228"/>
        <v>Magnusiomyces capitatus</v>
      </c>
      <c r="X1225" s="174">
        <f t="shared" si="229"/>
        <v>0</v>
      </c>
      <c r="Y1225" s="174">
        <f t="shared" si="230"/>
        <v>0</v>
      </c>
      <c r="Z1225" s="174">
        <f t="shared" si="231"/>
        <v>0</v>
      </c>
      <c r="AA1225" s="174">
        <f t="shared" si="232"/>
        <v>0</v>
      </c>
    </row>
    <row r="1226" spans="4:27" ht="15" customHeight="1" x14ac:dyDescent="0.25">
      <c r="D1226" s="176">
        <v>0</v>
      </c>
      <c r="E1226" s="169">
        <f t="shared" si="222"/>
        <v>0</v>
      </c>
      <c r="F1226" s="26" t="s">
        <v>2274</v>
      </c>
      <c r="G1226" s="26" t="s">
        <v>2149</v>
      </c>
      <c r="H1226" s="26" t="s">
        <v>112</v>
      </c>
      <c r="I1226" s="29">
        <v>0</v>
      </c>
      <c r="J1226" s="26" t="s">
        <v>2275</v>
      </c>
      <c r="K1226" s="26" t="s">
        <v>2276</v>
      </c>
      <c r="L1226" s="26" t="s">
        <v>2275</v>
      </c>
      <c r="M1226" s="26" t="s">
        <v>2276</v>
      </c>
      <c r="N1226" s="27">
        <v>2.38</v>
      </c>
      <c r="O1226" s="26" t="s">
        <v>2275</v>
      </c>
      <c r="P1226" s="26" t="s">
        <v>2276</v>
      </c>
      <c r="Q1226" s="27">
        <v>2.2400000000000002</v>
      </c>
      <c r="R1226" s="171" t="str">
        <f t="shared" si="223"/>
        <v>A</v>
      </c>
      <c r="S1226" s="174">
        <f t="shared" si="224"/>
        <v>1</v>
      </c>
      <c r="T1226" s="174">
        <f t="shared" si="225"/>
        <v>1</v>
      </c>
      <c r="U1226" s="174">
        <f t="shared" si="226"/>
        <v>0</v>
      </c>
      <c r="V1226" s="178" t="str">
        <f t="shared" si="227"/>
        <v>Anaerotruncus colihominis</v>
      </c>
      <c r="W1226" s="178" t="str">
        <f t="shared" si="228"/>
        <v>Anaerotruncus colihominis</v>
      </c>
      <c r="X1226" s="174">
        <f t="shared" si="229"/>
        <v>0</v>
      </c>
      <c r="Y1226" s="174">
        <f t="shared" si="230"/>
        <v>0</v>
      </c>
      <c r="Z1226" s="174">
        <f t="shared" si="231"/>
        <v>0</v>
      </c>
      <c r="AA1226" s="174">
        <f t="shared" si="232"/>
        <v>0</v>
      </c>
    </row>
    <row r="1227" spans="4:27" ht="15" customHeight="1" x14ac:dyDescent="0.25">
      <c r="D1227" s="176">
        <v>0</v>
      </c>
      <c r="E1227" s="169">
        <f t="shared" si="222"/>
        <v>0</v>
      </c>
      <c r="F1227" s="26" t="s">
        <v>2277</v>
      </c>
      <c r="G1227" s="26" t="s">
        <v>2153</v>
      </c>
      <c r="H1227" s="26" t="s">
        <v>114</v>
      </c>
      <c r="I1227" s="29">
        <v>0</v>
      </c>
      <c r="J1227" s="26" t="s">
        <v>2278</v>
      </c>
      <c r="K1227" s="26" t="s">
        <v>2279</v>
      </c>
      <c r="L1227" s="26" t="s">
        <v>2278</v>
      </c>
      <c r="M1227" s="26" t="s">
        <v>2279</v>
      </c>
      <c r="N1227" s="27">
        <v>2.06</v>
      </c>
      <c r="O1227" s="26" t="s">
        <v>2278</v>
      </c>
      <c r="P1227" s="26" t="s">
        <v>2280</v>
      </c>
      <c r="Q1227" s="27">
        <v>1.64</v>
      </c>
      <c r="R1227" s="171" t="str">
        <f t="shared" si="223"/>
        <v>A</v>
      </c>
      <c r="S1227" s="174">
        <f t="shared" si="224"/>
        <v>1</v>
      </c>
      <c r="T1227" s="174">
        <f t="shared" si="225"/>
        <v>1</v>
      </c>
      <c r="U1227" s="174">
        <f t="shared" si="226"/>
        <v>0</v>
      </c>
      <c r="V1227" s="178" t="str">
        <f t="shared" si="227"/>
        <v>Faecalibacterium prausnitzii</v>
      </c>
      <c r="W1227" s="178" t="str">
        <f t="shared" si="228"/>
        <v>Faecalibacterium longum</v>
      </c>
      <c r="X1227" s="174">
        <f t="shared" si="229"/>
        <v>0</v>
      </c>
      <c r="Y1227" s="174">
        <f t="shared" si="230"/>
        <v>0</v>
      </c>
      <c r="Z1227" s="174">
        <f t="shared" si="231"/>
        <v>0</v>
      </c>
      <c r="AA1227" s="174">
        <f t="shared" si="232"/>
        <v>0</v>
      </c>
    </row>
    <row r="1228" spans="4:27" ht="15" customHeight="1" x14ac:dyDescent="0.25">
      <c r="D1228" s="176">
        <v>0</v>
      </c>
      <c r="E1228" s="169">
        <f t="shared" si="222"/>
        <v>0</v>
      </c>
      <c r="F1228" s="26" t="s">
        <v>2281</v>
      </c>
      <c r="G1228" s="26" t="s">
        <v>2153</v>
      </c>
      <c r="H1228" s="26" t="s">
        <v>112</v>
      </c>
      <c r="I1228" s="29">
        <v>0</v>
      </c>
      <c r="J1228" s="26" t="s">
        <v>2282</v>
      </c>
      <c r="K1228" s="26" t="s">
        <v>2283</v>
      </c>
      <c r="L1228" s="26" t="s">
        <v>2282</v>
      </c>
      <c r="M1228" s="26" t="s">
        <v>2283</v>
      </c>
      <c r="N1228" s="27">
        <v>1.98</v>
      </c>
      <c r="O1228" s="26" t="s">
        <v>599</v>
      </c>
      <c r="P1228" s="26" t="s">
        <v>601</v>
      </c>
      <c r="Q1228" s="27">
        <v>1.31</v>
      </c>
      <c r="R1228" s="171" t="str">
        <f t="shared" si="223"/>
        <v>B</v>
      </c>
      <c r="S1228" s="174">
        <f t="shared" si="224"/>
        <v>0</v>
      </c>
      <c r="T1228" s="174">
        <f t="shared" si="225"/>
        <v>0</v>
      </c>
      <c r="U1228" s="174">
        <f t="shared" si="226"/>
        <v>1</v>
      </c>
      <c r="V1228" s="178" t="str">
        <f t="shared" si="227"/>
        <v>Ruminococcus bromii</v>
      </c>
      <c r="W1228" s="178" t="str">
        <f t="shared" si="228"/>
        <v>Clostridium budayi</v>
      </c>
      <c r="X1228" s="174">
        <f t="shared" si="229"/>
        <v>0</v>
      </c>
      <c r="Y1228" s="174">
        <f t="shared" si="230"/>
        <v>0</v>
      </c>
      <c r="Z1228" s="174">
        <f t="shared" si="231"/>
        <v>0</v>
      </c>
      <c r="AA1228" s="174">
        <f t="shared" si="232"/>
        <v>0</v>
      </c>
    </row>
    <row r="1229" spans="4:27" ht="15" customHeight="1" x14ac:dyDescent="0.25">
      <c r="D1229" s="176">
        <v>0</v>
      </c>
      <c r="E1229" s="169">
        <f t="shared" si="222"/>
        <v>0</v>
      </c>
      <c r="F1229" s="26" t="s">
        <v>2284</v>
      </c>
      <c r="G1229" s="26" t="s">
        <v>2153</v>
      </c>
      <c r="H1229" s="26" t="s">
        <v>112</v>
      </c>
      <c r="I1229" s="29">
        <v>0</v>
      </c>
      <c r="J1229" s="26" t="s">
        <v>2282</v>
      </c>
      <c r="K1229" s="26" t="s">
        <v>2285</v>
      </c>
      <c r="L1229" s="26" t="s">
        <v>2282</v>
      </c>
      <c r="M1229" s="26" t="s">
        <v>2285</v>
      </c>
      <c r="N1229" s="27">
        <v>2.13</v>
      </c>
      <c r="O1229" s="26" t="s">
        <v>2282</v>
      </c>
      <c r="P1229" s="26" t="s">
        <v>2285</v>
      </c>
      <c r="Q1229" s="27">
        <v>1.97</v>
      </c>
      <c r="R1229" s="171" t="str">
        <f t="shared" si="223"/>
        <v>A</v>
      </c>
      <c r="S1229" s="174">
        <f t="shared" si="224"/>
        <v>1</v>
      </c>
      <c r="T1229" s="174">
        <f t="shared" si="225"/>
        <v>1</v>
      </c>
      <c r="U1229" s="174">
        <f t="shared" si="226"/>
        <v>0</v>
      </c>
      <c r="V1229" s="178" t="str">
        <f t="shared" si="227"/>
        <v>Ruminococcus gnavus</v>
      </c>
      <c r="W1229" s="178" t="str">
        <f t="shared" si="228"/>
        <v>Ruminococcus gnavus</v>
      </c>
      <c r="X1229" s="174">
        <f t="shared" si="229"/>
        <v>0</v>
      </c>
      <c r="Y1229" s="174">
        <f t="shared" si="230"/>
        <v>0</v>
      </c>
      <c r="Z1229" s="174">
        <f t="shared" si="231"/>
        <v>0</v>
      </c>
      <c r="AA1229" s="174">
        <f t="shared" si="232"/>
        <v>0</v>
      </c>
    </row>
    <row r="1230" spans="4:27" ht="15" customHeight="1" x14ac:dyDescent="0.25">
      <c r="D1230" s="176">
        <v>0</v>
      </c>
      <c r="E1230" s="169">
        <f t="shared" si="222"/>
        <v>0</v>
      </c>
      <c r="F1230" s="26" t="s">
        <v>2286</v>
      </c>
      <c r="G1230" s="26" t="s">
        <v>2153</v>
      </c>
      <c r="H1230" s="26" t="s">
        <v>112</v>
      </c>
      <c r="I1230" s="29">
        <v>0</v>
      </c>
      <c r="J1230" s="26" t="s">
        <v>2282</v>
      </c>
      <c r="K1230" s="26" t="s">
        <v>2285</v>
      </c>
      <c r="L1230" s="26" t="s">
        <v>2282</v>
      </c>
      <c r="M1230" s="26" t="s">
        <v>2285</v>
      </c>
      <c r="N1230" s="27">
        <v>2.13</v>
      </c>
      <c r="O1230" s="26" t="s">
        <v>2282</v>
      </c>
      <c r="P1230" s="26" t="s">
        <v>2285</v>
      </c>
      <c r="Q1230" s="27">
        <v>2.0699999999999998</v>
      </c>
      <c r="R1230" s="171" t="str">
        <f t="shared" si="223"/>
        <v>A</v>
      </c>
      <c r="S1230" s="174">
        <f t="shared" si="224"/>
        <v>1</v>
      </c>
      <c r="T1230" s="174">
        <f t="shared" si="225"/>
        <v>1</v>
      </c>
      <c r="U1230" s="174">
        <f t="shared" si="226"/>
        <v>0</v>
      </c>
      <c r="V1230" s="178" t="str">
        <f t="shared" si="227"/>
        <v>Ruminococcus gnavus</v>
      </c>
      <c r="W1230" s="178" t="str">
        <f t="shared" si="228"/>
        <v>Ruminococcus gnavus</v>
      </c>
      <c r="X1230" s="174">
        <f t="shared" si="229"/>
        <v>0</v>
      </c>
      <c r="Y1230" s="174">
        <f t="shared" si="230"/>
        <v>0</v>
      </c>
      <c r="Z1230" s="174">
        <f t="shared" si="231"/>
        <v>0</v>
      </c>
      <c r="AA1230" s="174">
        <f t="shared" si="232"/>
        <v>0</v>
      </c>
    </row>
    <row r="1231" spans="4:27" ht="15" customHeight="1" x14ac:dyDescent="0.25">
      <c r="D1231" s="176">
        <v>0</v>
      </c>
      <c r="E1231" s="169">
        <f t="shared" si="222"/>
        <v>0</v>
      </c>
      <c r="F1231" s="26" t="s">
        <v>2287</v>
      </c>
      <c r="G1231" s="26" t="s">
        <v>2153</v>
      </c>
      <c r="H1231" s="26" t="s">
        <v>114</v>
      </c>
      <c r="I1231" s="29">
        <v>0</v>
      </c>
      <c r="J1231" s="26" t="s">
        <v>2282</v>
      </c>
      <c r="K1231" s="26" t="s">
        <v>2288</v>
      </c>
      <c r="L1231" s="26" t="s">
        <v>2282</v>
      </c>
      <c r="M1231" s="26" t="s">
        <v>2288</v>
      </c>
      <c r="N1231" s="27">
        <v>2.42</v>
      </c>
      <c r="O1231" s="26" t="s">
        <v>2131</v>
      </c>
      <c r="P1231" s="26" t="s">
        <v>2132</v>
      </c>
      <c r="Q1231" s="27">
        <v>1.32</v>
      </c>
      <c r="R1231" s="171" t="str">
        <f t="shared" si="223"/>
        <v>A</v>
      </c>
      <c r="S1231" s="174">
        <f t="shared" si="224"/>
        <v>1</v>
      </c>
      <c r="T1231" s="174">
        <f t="shared" si="225"/>
        <v>1</v>
      </c>
      <c r="U1231" s="174">
        <f t="shared" si="226"/>
        <v>0</v>
      </c>
      <c r="V1231" s="178" t="str">
        <f t="shared" si="227"/>
        <v>Ruminococcus lactaris</v>
      </c>
      <c r="W1231" s="178" t="str">
        <f t="shared" si="228"/>
        <v>Clostridioides difficile</v>
      </c>
      <c r="X1231" s="174">
        <f t="shared" si="229"/>
        <v>0</v>
      </c>
      <c r="Y1231" s="174">
        <f t="shared" si="230"/>
        <v>0</v>
      </c>
      <c r="Z1231" s="174">
        <f t="shared" si="231"/>
        <v>0</v>
      </c>
      <c r="AA1231" s="174">
        <f t="shared" si="232"/>
        <v>0</v>
      </c>
    </row>
    <row r="1232" spans="4:27" ht="15" customHeight="1" x14ac:dyDescent="0.25">
      <c r="D1232" s="176">
        <v>0</v>
      </c>
      <c r="E1232" s="169">
        <f t="shared" si="222"/>
        <v>0</v>
      </c>
      <c r="F1232" s="26" t="s">
        <v>2289</v>
      </c>
      <c r="G1232" s="26" t="s">
        <v>2153</v>
      </c>
      <c r="H1232" s="26" t="s">
        <v>114</v>
      </c>
      <c r="I1232" s="29">
        <v>0</v>
      </c>
      <c r="J1232" s="26" t="s">
        <v>2282</v>
      </c>
      <c r="K1232" s="26" t="s">
        <v>2290</v>
      </c>
      <c r="L1232" s="26" t="s">
        <v>2282</v>
      </c>
      <c r="M1232" s="26" t="s">
        <v>2290</v>
      </c>
      <c r="N1232" s="27">
        <v>2.2599999999999998</v>
      </c>
      <c r="O1232" s="26" t="s">
        <v>512</v>
      </c>
      <c r="P1232" s="26" t="s">
        <v>1593</v>
      </c>
      <c r="Q1232" s="27">
        <v>1.46</v>
      </c>
      <c r="R1232" s="171" t="str">
        <f t="shared" si="223"/>
        <v>A</v>
      </c>
      <c r="S1232" s="174">
        <f t="shared" si="224"/>
        <v>1</v>
      </c>
      <c r="T1232" s="174">
        <f t="shared" si="225"/>
        <v>1</v>
      </c>
      <c r="U1232" s="174">
        <f t="shared" si="226"/>
        <v>0</v>
      </c>
      <c r="V1232" s="178" t="str">
        <f t="shared" si="227"/>
        <v>Ruminococcus torques</v>
      </c>
      <c r="W1232" s="178" t="str">
        <f t="shared" si="228"/>
        <v>Staphylococcus arlettae</v>
      </c>
      <c r="X1232" s="174">
        <f t="shared" si="229"/>
        <v>0</v>
      </c>
      <c r="Y1232" s="174">
        <f t="shared" si="230"/>
        <v>0</v>
      </c>
      <c r="Z1232" s="174">
        <f t="shared" si="231"/>
        <v>0</v>
      </c>
      <c r="AA1232" s="174">
        <f t="shared" si="232"/>
        <v>0</v>
      </c>
    </row>
    <row r="1233" spans="4:27" ht="15" customHeight="1" x14ac:dyDescent="0.25">
      <c r="D1233" s="176">
        <v>1</v>
      </c>
      <c r="E1233" s="169">
        <f t="shared" si="222"/>
        <v>1</v>
      </c>
      <c r="F1233" s="26" t="s">
        <v>2291</v>
      </c>
      <c r="G1233" s="26" t="s">
        <v>2292</v>
      </c>
      <c r="H1233" s="26" t="s">
        <v>2293</v>
      </c>
      <c r="I1233" s="29">
        <v>43258</v>
      </c>
      <c r="J1233" s="26" t="s">
        <v>2294</v>
      </c>
      <c r="K1233" s="26" t="s">
        <v>2295</v>
      </c>
      <c r="L1233" s="26" t="s">
        <v>2294</v>
      </c>
      <c r="M1233" s="26" t="s">
        <v>2295</v>
      </c>
      <c r="N1233" s="27">
        <v>2.41</v>
      </c>
      <c r="O1233" s="26" t="s">
        <v>2294</v>
      </c>
      <c r="P1233" s="26" t="s">
        <v>2295</v>
      </c>
      <c r="Q1233" s="27">
        <v>2.35</v>
      </c>
      <c r="R1233" s="171" t="str">
        <f t="shared" si="223"/>
        <v>A</v>
      </c>
      <c r="S1233" s="174">
        <f t="shared" si="224"/>
        <v>1</v>
      </c>
      <c r="T1233" s="174">
        <f t="shared" si="225"/>
        <v>1</v>
      </c>
      <c r="U1233" s="174">
        <f t="shared" si="226"/>
        <v>0</v>
      </c>
      <c r="V1233" s="178" t="str">
        <f t="shared" si="227"/>
        <v>Erysipelothrix anatis</v>
      </c>
      <c r="W1233" s="178" t="str">
        <f t="shared" si="228"/>
        <v>Erysipelothrix anatis</v>
      </c>
      <c r="X1233" s="174">
        <f t="shared" si="229"/>
        <v>0</v>
      </c>
      <c r="Y1233" s="174">
        <f t="shared" si="230"/>
        <v>0</v>
      </c>
      <c r="Z1233" s="174">
        <f t="shared" si="231"/>
        <v>0</v>
      </c>
      <c r="AA1233" s="174">
        <f t="shared" si="232"/>
        <v>0</v>
      </c>
    </row>
    <row r="1234" spans="4:27" ht="15" customHeight="1" x14ac:dyDescent="0.25">
      <c r="D1234" s="176">
        <v>1</v>
      </c>
      <c r="E1234" s="169">
        <f t="shared" si="222"/>
        <v>1</v>
      </c>
      <c r="F1234" s="26" t="s">
        <v>2296</v>
      </c>
      <c r="G1234" s="26" t="s">
        <v>176</v>
      </c>
      <c r="H1234" s="26" t="s">
        <v>2293</v>
      </c>
      <c r="I1234" s="29">
        <v>43223</v>
      </c>
      <c r="J1234" s="26" t="s">
        <v>2294</v>
      </c>
      <c r="K1234" s="26" t="s">
        <v>2295</v>
      </c>
      <c r="L1234" s="26" t="s">
        <v>2294</v>
      </c>
      <c r="M1234" s="26" t="s">
        <v>2295</v>
      </c>
      <c r="N1234" s="27">
        <v>2.65</v>
      </c>
      <c r="O1234" s="26" t="s">
        <v>2294</v>
      </c>
      <c r="P1234" s="26" t="s">
        <v>2295</v>
      </c>
      <c r="Q1234" s="27">
        <v>2.4300000000000002</v>
      </c>
      <c r="R1234" s="171" t="str">
        <f t="shared" si="223"/>
        <v>A</v>
      </c>
      <c r="S1234" s="174">
        <f t="shared" si="224"/>
        <v>1</v>
      </c>
      <c r="T1234" s="174">
        <f t="shared" si="225"/>
        <v>1</v>
      </c>
      <c r="U1234" s="174">
        <f t="shared" si="226"/>
        <v>0</v>
      </c>
      <c r="V1234" s="178" t="str">
        <f t="shared" si="227"/>
        <v>Erysipelothrix anatis</v>
      </c>
      <c r="W1234" s="178" t="str">
        <f t="shared" si="228"/>
        <v>Erysipelothrix anatis</v>
      </c>
      <c r="X1234" s="174">
        <f t="shared" si="229"/>
        <v>0</v>
      </c>
      <c r="Y1234" s="174">
        <f t="shared" si="230"/>
        <v>0</v>
      </c>
      <c r="Z1234" s="174">
        <f t="shared" si="231"/>
        <v>0</v>
      </c>
      <c r="AA1234" s="174">
        <f t="shared" si="232"/>
        <v>0</v>
      </c>
    </row>
    <row r="1235" spans="4:27" ht="15" customHeight="1" x14ac:dyDescent="0.25">
      <c r="D1235" s="176">
        <v>1</v>
      </c>
      <c r="E1235" s="169">
        <f t="shared" si="222"/>
        <v>1</v>
      </c>
      <c r="F1235" s="26" t="s">
        <v>2297</v>
      </c>
      <c r="G1235" s="26" t="s">
        <v>124</v>
      </c>
      <c r="H1235" s="26" t="s">
        <v>699</v>
      </c>
      <c r="I1235" s="29">
        <v>44881</v>
      </c>
      <c r="J1235" s="26" t="s">
        <v>2294</v>
      </c>
      <c r="K1235" s="26" t="s">
        <v>1360</v>
      </c>
      <c r="L1235" s="26" t="s">
        <v>2294</v>
      </c>
      <c r="M1235" s="26" t="s">
        <v>1360</v>
      </c>
      <c r="N1235" s="27">
        <v>2.48</v>
      </c>
      <c r="O1235" s="26" t="s">
        <v>2294</v>
      </c>
      <c r="P1235" s="26" t="s">
        <v>1360</v>
      </c>
      <c r="Q1235" s="27">
        <v>2.4300000000000002</v>
      </c>
      <c r="R1235" s="171" t="str">
        <f t="shared" si="223"/>
        <v>A</v>
      </c>
      <c r="S1235" s="174">
        <f t="shared" si="224"/>
        <v>1</v>
      </c>
      <c r="T1235" s="174">
        <f t="shared" si="225"/>
        <v>1</v>
      </c>
      <c r="U1235" s="174">
        <f t="shared" si="226"/>
        <v>0</v>
      </c>
      <c r="V1235" s="178" t="str">
        <f t="shared" si="227"/>
        <v>Erysipelothrix aquatica</v>
      </c>
      <c r="W1235" s="178" t="str">
        <f t="shared" si="228"/>
        <v>Erysipelothrix aquatica</v>
      </c>
      <c r="X1235" s="174">
        <f t="shared" si="229"/>
        <v>0</v>
      </c>
      <c r="Y1235" s="174">
        <f t="shared" si="230"/>
        <v>0</v>
      </c>
      <c r="Z1235" s="174">
        <f t="shared" si="231"/>
        <v>0</v>
      </c>
      <c r="AA1235" s="174">
        <f t="shared" si="232"/>
        <v>0</v>
      </c>
    </row>
    <row r="1236" spans="4:27" ht="15" customHeight="1" x14ac:dyDescent="0.25">
      <c r="D1236" s="176">
        <v>1</v>
      </c>
      <c r="E1236" s="169">
        <f t="shared" si="222"/>
        <v>0</v>
      </c>
      <c r="F1236" s="26" t="s">
        <v>2298</v>
      </c>
      <c r="G1236" s="26" t="s">
        <v>176</v>
      </c>
      <c r="H1236" s="26" t="s">
        <v>699</v>
      </c>
      <c r="I1236" s="29">
        <v>43223</v>
      </c>
      <c r="J1236" s="26" t="s">
        <v>2294</v>
      </c>
      <c r="K1236" s="26" t="s">
        <v>1360</v>
      </c>
      <c r="L1236" s="26" t="s">
        <v>2294</v>
      </c>
      <c r="M1236" s="26" t="s">
        <v>585</v>
      </c>
      <c r="N1236" s="27">
        <v>2.68</v>
      </c>
      <c r="O1236" s="26" t="s">
        <v>2294</v>
      </c>
      <c r="P1236" s="26" t="s">
        <v>585</v>
      </c>
      <c r="Q1236" s="27">
        <v>2.15</v>
      </c>
      <c r="R1236" s="171" t="str">
        <f t="shared" si="223"/>
        <v>A</v>
      </c>
      <c r="S1236" s="174">
        <f t="shared" si="224"/>
        <v>0</v>
      </c>
      <c r="T1236" s="174">
        <f t="shared" si="225"/>
        <v>0</v>
      </c>
      <c r="U1236" s="174">
        <f t="shared" si="226"/>
        <v>1</v>
      </c>
      <c r="V1236" s="178" t="str">
        <f t="shared" si="227"/>
        <v>Erysipelothrix larvae</v>
      </c>
      <c r="W1236" s="178" t="str">
        <f t="shared" si="228"/>
        <v>Erysipelothrix larvae</v>
      </c>
      <c r="X1236" s="174">
        <f t="shared" si="229"/>
        <v>0</v>
      </c>
      <c r="Y1236" s="174">
        <f t="shared" si="230"/>
        <v>0</v>
      </c>
      <c r="Z1236" s="174">
        <f t="shared" si="231"/>
        <v>0</v>
      </c>
      <c r="AA1236" s="174">
        <f t="shared" si="232"/>
        <v>0</v>
      </c>
    </row>
    <row r="1237" spans="4:27" ht="15" customHeight="1" x14ac:dyDescent="0.25">
      <c r="D1237" s="176">
        <v>1</v>
      </c>
      <c r="E1237" s="169">
        <f t="shared" si="222"/>
        <v>1</v>
      </c>
      <c r="F1237" s="26" t="s">
        <v>2299</v>
      </c>
      <c r="G1237" s="26" t="s">
        <v>176</v>
      </c>
      <c r="H1237" s="26" t="s">
        <v>699</v>
      </c>
      <c r="I1237" s="29">
        <v>43223</v>
      </c>
      <c r="J1237" s="26" t="s">
        <v>2294</v>
      </c>
      <c r="K1237" s="26" t="s">
        <v>585</v>
      </c>
      <c r="L1237" s="26" t="s">
        <v>2294</v>
      </c>
      <c r="M1237" s="26" t="s">
        <v>585</v>
      </c>
      <c r="N1237" s="27">
        <v>2.5499999999999998</v>
      </c>
      <c r="O1237" s="26" t="s">
        <v>2294</v>
      </c>
      <c r="P1237" s="26" t="s">
        <v>585</v>
      </c>
      <c r="Q1237" s="27">
        <v>2.1800000000000002</v>
      </c>
      <c r="R1237" s="171" t="str">
        <f t="shared" si="223"/>
        <v>A</v>
      </c>
      <c r="S1237" s="174">
        <f t="shared" si="224"/>
        <v>1</v>
      </c>
      <c r="T1237" s="174">
        <f t="shared" si="225"/>
        <v>1</v>
      </c>
      <c r="U1237" s="174">
        <f t="shared" si="226"/>
        <v>0</v>
      </c>
      <c r="V1237" s="178" t="str">
        <f t="shared" si="227"/>
        <v>Erysipelothrix larvae</v>
      </c>
      <c r="W1237" s="178" t="str">
        <f t="shared" si="228"/>
        <v>Erysipelothrix larvae</v>
      </c>
      <c r="X1237" s="174">
        <f t="shared" si="229"/>
        <v>0</v>
      </c>
      <c r="Y1237" s="174">
        <f t="shared" si="230"/>
        <v>0</v>
      </c>
      <c r="Z1237" s="174">
        <f t="shared" si="231"/>
        <v>0</v>
      </c>
      <c r="AA1237" s="174">
        <f t="shared" si="232"/>
        <v>0</v>
      </c>
    </row>
    <row r="1238" spans="4:27" ht="15" customHeight="1" x14ac:dyDescent="0.25">
      <c r="D1238" s="176">
        <v>1</v>
      </c>
      <c r="E1238" s="169">
        <f t="shared" si="222"/>
        <v>1</v>
      </c>
      <c r="F1238" s="26" t="s">
        <v>2300</v>
      </c>
      <c r="G1238" s="26" t="s">
        <v>176</v>
      </c>
      <c r="H1238" s="26" t="s">
        <v>699</v>
      </c>
      <c r="I1238" s="29">
        <v>44487</v>
      </c>
      <c r="J1238" s="26" t="s">
        <v>2294</v>
      </c>
      <c r="K1238" s="26" t="s">
        <v>2301</v>
      </c>
      <c r="L1238" s="26" t="s">
        <v>2294</v>
      </c>
      <c r="M1238" s="26" t="s">
        <v>2301</v>
      </c>
      <c r="N1238" s="27">
        <v>2.6</v>
      </c>
      <c r="O1238" s="26" t="s">
        <v>2294</v>
      </c>
      <c r="P1238" s="26" t="s">
        <v>2301</v>
      </c>
      <c r="Q1238" s="27">
        <v>2.15</v>
      </c>
      <c r="R1238" s="171" t="str">
        <f t="shared" si="223"/>
        <v>A</v>
      </c>
      <c r="S1238" s="174">
        <f t="shared" si="224"/>
        <v>1</v>
      </c>
      <c r="T1238" s="174">
        <f t="shared" si="225"/>
        <v>1</v>
      </c>
      <c r="U1238" s="174">
        <f t="shared" si="226"/>
        <v>0</v>
      </c>
      <c r="V1238" s="178" t="str">
        <f t="shared" si="227"/>
        <v>Erysipelothrix piscisicarius</v>
      </c>
      <c r="W1238" s="178" t="str">
        <f t="shared" si="228"/>
        <v>Erysipelothrix piscisicarius</v>
      </c>
      <c r="X1238" s="174">
        <f t="shared" si="229"/>
        <v>0</v>
      </c>
      <c r="Y1238" s="174">
        <f t="shared" si="230"/>
        <v>0</v>
      </c>
      <c r="Z1238" s="174">
        <f t="shared" si="231"/>
        <v>0</v>
      </c>
      <c r="AA1238" s="174">
        <f t="shared" si="232"/>
        <v>0</v>
      </c>
    </row>
    <row r="1239" spans="4:27" ht="15" customHeight="1" x14ac:dyDescent="0.25">
      <c r="D1239" s="176">
        <v>1</v>
      </c>
      <c r="E1239" s="169">
        <f t="shared" si="222"/>
        <v>1</v>
      </c>
      <c r="F1239" s="26" t="s">
        <v>2302</v>
      </c>
      <c r="G1239" s="26" t="s">
        <v>176</v>
      </c>
      <c r="H1239" s="26" t="s">
        <v>699</v>
      </c>
      <c r="I1239" s="29">
        <v>43223</v>
      </c>
      <c r="J1239" s="26" t="s">
        <v>2294</v>
      </c>
      <c r="K1239" s="26" t="s">
        <v>2303</v>
      </c>
      <c r="L1239" s="26" t="s">
        <v>2294</v>
      </c>
      <c r="M1239" s="26" t="s">
        <v>2303</v>
      </c>
      <c r="N1239" s="27">
        <v>2.7</v>
      </c>
      <c r="O1239" s="26" t="s">
        <v>2294</v>
      </c>
      <c r="P1239" s="26" t="s">
        <v>2303</v>
      </c>
      <c r="Q1239" s="27">
        <v>2.54</v>
      </c>
      <c r="R1239" s="171" t="str">
        <f t="shared" si="223"/>
        <v>A</v>
      </c>
      <c r="S1239" s="174">
        <f t="shared" si="224"/>
        <v>1</v>
      </c>
      <c r="T1239" s="174">
        <f t="shared" si="225"/>
        <v>1</v>
      </c>
      <c r="U1239" s="174">
        <f t="shared" si="226"/>
        <v>0</v>
      </c>
      <c r="V1239" s="178" t="str">
        <f t="shared" si="227"/>
        <v>Erysipelothrix rhusiopathiae</v>
      </c>
      <c r="W1239" s="178" t="str">
        <f t="shared" si="228"/>
        <v>Erysipelothrix rhusiopathiae</v>
      </c>
      <c r="X1239" s="174">
        <f t="shared" si="229"/>
        <v>0</v>
      </c>
      <c r="Y1239" s="174">
        <f t="shared" si="230"/>
        <v>0</v>
      </c>
      <c r="Z1239" s="174">
        <f t="shared" si="231"/>
        <v>0</v>
      </c>
      <c r="AA1239" s="174">
        <f t="shared" si="232"/>
        <v>0</v>
      </c>
    </row>
    <row r="1240" spans="4:27" ht="15" customHeight="1" x14ac:dyDescent="0.25">
      <c r="D1240" s="176">
        <v>1</v>
      </c>
      <c r="E1240" s="169">
        <f t="shared" si="222"/>
        <v>1</v>
      </c>
      <c r="F1240" s="26" t="s">
        <v>2304</v>
      </c>
      <c r="G1240" s="26" t="s">
        <v>118</v>
      </c>
      <c r="H1240" s="26" t="s">
        <v>2293</v>
      </c>
      <c r="I1240" s="29">
        <v>44698</v>
      </c>
      <c r="J1240" s="26" t="s">
        <v>2294</v>
      </c>
      <c r="K1240" s="26" t="s">
        <v>2303</v>
      </c>
      <c r="L1240" s="26" t="s">
        <v>2294</v>
      </c>
      <c r="M1240" s="26" t="s">
        <v>2303</v>
      </c>
      <c r="N1240" s="27">
        <v>2.25</v>
      </c>
      <c r="O1240" s="26" t="s">
        <v>2294</v>
      </c>
      <c r="P1240" s="26" t="s">
        <v>2303</v>
      </c>
      <c r="Q1240" s="27">
        <v>2.2200000000000002</v>
      </c>
      <c r="R1240" s="171" t="str">
        <f t="shared" si="223"/>
        <v>A</v>
      </c>
      <c r="S1240" s="174">
        <f t="shared" si="224"/>
        <v>1</v>
      </c>
      <c r="T1240" s="174">
        <f t="shared" si="225"/>
        <v>1</v>
      </c>
      <c r="U1240" s="174">
        <f t="shared" si="226"/>
        <v>0</v>
      </c>
      <c r="V1240" s="178" t="str">
        <f t="shared" si="227"/>
        <v>Erysipelothrix rhusiopathiae</v>
      </c>
      <c r="W1240" s="178" t="str">
        <f t="shared" si="228"/>
        <v>Erysipelothrix rhusiopathiae</v>
      </c>
      <c r="X1240" s="174">
        <f t="shared" si="229"/>
        <v>0</v>
      </c>
      <c r="Y1240" s="174">
        <f t="shared" si="230"/>
        <v>0</v>
      </c>
      <c r="Z1240" s="174">
        <f t="shared" si="231"/>
        <v>0</v>
      </c>
      <c r="AA1240" s="174">
        <f t="shared" si="232"/>
        <v>0</v>
      </c>
    </row>
    <row r="1241" spans="4:27" ht="15" customHeight="1" x14ac:dyDescent="0.25">
      <c r="D1241" s="176">
        <v>1</v>
      </c>
      <c r="E1241" s="169">
        <f t="shared" si="222"/>
        <v>1</v>
      </c>
      <c r="F1241" s="26" t="s">
        <v>2305</v>
      </c>
      <c r="G1241" s="26" t="s">
        <v>176</v>
      </c>
      <c r="H1241" s="26" t="s">
        <v>2293</v>
      </c>
      <c r="I1241" s="29">
        <v>43431</v>
      </c>
      <c r="J1241" s="26" t="s">
        <v>2294</v>
      </c>
      <c r="K1241" s="26" t="s">
        <v>2306</v>
      </c>
      <c r="L1241" s="26" t="s">
        <v>2294</v>
      </c>
      <c r="M1241" s="26" t="s">
        <v>2306</v>
      </c>
      <c r="N1241" s="27">
        <v>2.62</v>
      </c>
      <c r="O1241" s="26" t="s">
        <v>2294</v>
      </c>
      <c r="P1241" s="26" t="s">
        <v>2306</v>
      </c>
      <c r="Q1241" s="27">
        <v>2.5499999999999998</v>
      </c>
      <c r="R1241" s="171" t="str">
        <f t="shared" si="223"/>
        <v>A</v>
      </c>
      <c r="S1241" s="174">
        <f t="shared" si="224"/>
        <v>1</v>
      </c>
      <c r="T1241" s="174">
        <f t="shared" si="225"/>
        <v>1</v>
      </c>
      <c r="U1241" s="174">
        <f t="shared" si="226"/>
        <v>0</v>
      </c>
      <c r="V1241" s="178" t="str">
        <f t="shared" si="227"/>
        <v>Erysipelothrix tonsillarum</v>
      </c>
      <c r="W1241" s="178" t="str">
        <f t="shared" si="228"/>
        <v>Erysipelothrix tonsillarum</v>
      </c>
      <c r="X1241" s="174">
        <f t="shared" si="229"/>
        <v>0</v>
      </c>
      <c r="Y1241" s="174">
        <f t="shared" si="230"/>
        <v>0</v>
      </c>
      <c r="Z1241" s="174">
        <f t="shared" si="231"/>
        <v>0</v>
      </c>
      <c r="AA1241" s="174">
        <f t="shared" si="232"/>
        <v>0</v>
      </c>
    </row>
    <row r="1242" spans="4:27" ht="15" customHeight="1" x14ac:dyDescent="0.25">
      <c r="D1242" s="176">
        <v>1</v>
      </c>
      <c r="E1242" s="169">
        <f t="shared" si="222"/>
        <v>1</v>
      </c>
      <c r="F1242" s="26" t="s">
        <v>2307</v>
      </c>
      <c r="G1242" s="26" t="s">
        <v>118</v>
      </c>
      <c r="H1242" s="26" t="s">
        <v>699</v>
      </c>
      <c r="I1242" s="29">
        <v>43427</v>
      </c>
      <c r="J1242" s="26" t="s">
        <v>2294</v>
      </c>
      <c r="K1242" s="26" t="s">
        <v>2306</v>
      </c>
      <c r="L1242" s="26" t="s">
        <v>2294</v>
      </c>
      <c r="M1242" s="26" t="s">
        <v>2306</v>
      </c>
      <c r="N1242" s="27">
        <v>2.79</v>
      </c>
      <c r="O1242" s="26" t="s">
        <v>2294</v>
      </c>
      <c r="P1242" s="26" t="s">
        <v>2306</v>
      </c>
      <c r="Q1242" s="27">
        <v>2.5499999999999998</v>
      </c>
      <c r="R1242" s="171" t="str">
        <f t="shared" si="223"/>
        <v>A</v>
      </c>
      <c r="S1242" s="174">
        <f t="shared" si="224"/>
        <v>1</v>
      </c>
      <c r="T1242" s="174">
        <f t="shared" si="225"/>
        <v>1</v>
      </c>
      <c r="U1242" s="174">
        <f t="shared" si="226"/>
        <v>0</v>
      </c>
      <c r="V1242" s="178" t="str">
        <f t="shared" si="227"/>
        <v>Erysipelothrix tonsillarum</v>
      </c>
      <c r="W1242" s="178" t="str">
        <f t="shared" si="228"/>
        <v>Erysipelothrix tonsillarum</v>
      </c>
      <c r="X1242" s="174">
        <f t="shared" si="229"/>
        <v>0</v>
      </c>
      <c r="Y1242" s="174">
        <f t="shared" si="230"/>
        <v>0</v>
      </c>
      <c r="Z1242" s="174">
        <f t="shared" si="231"/>
        <v>0</v>
      </c>
      <c r="AA1242" s="174">
        <f t="shared" si="232"/>
        <v>0</v>
      </c>
    </row>
    <row r="1243" spans="4:27" ht="15" customHeight="1" x14ac:dyDescent="0.25">
      <c r="D1243" s="176">
        <v>1</v>
      </c>
      <c r="E1243" s="169">
        <f t="shared" si="222"/>
        <v>1</v>
      </c>
      <c r="F1243" s="26" t="s">
        <v>2308</v>
      </c>
      <c r="G1243" s="26" t="s">
        <v>124</v>
      </c>
      <c r="H1243" s="26" t="s">
        <v>112</v>
      </c>
      <c r="I1243" s="29">
        <v>41738</v>
      </c>
      <c r="J1243" s="26" t="s">
        <v>2309</v>
      </c>
      <c r="K1243" s="26" t="s">
        <v>2310</v>
      </c>
      <c r="L1243" s="26" t="s">
        <v>2309</v>
      </c>
      <c r="M1243" s="26" t="s">
        <v>2310</v>
      </c>
      <c r="N1243" s="27">
        <v>2.2599999999999998</v>
      </c>
      <c r="O1243" s="26" t="s">
        <v>220</v>
      </c>
      <c r="P1243" s="26" t="s">
        <v>673</v>
      </c>
      <c r="Q1243" s="27">
        <v>1.34</v>
      </c>
      <c r="R1243" s="171" t="str">
        <f t="shared" si="223"/>
        <v>A</v>
      </c>
      <c r="S1243" s="174">
        <f t="shared" si="224"/>
        <v>1</v>
      </c>
      <c r="T1243" s="174">
        <f t="shared" si="225"/>
        <v>1</v>
      </c>
      <c r="U1243" s="174">
        <f t="shared" si="226"/>
        <v>0</v>
      </c>
      <c r="V1243" s="178" t="str">
        <f t="shared" si="227"/>
        <v>Anaerococcus sp-CVUAS-10169</v>
      </c>
      <c r="W1243" s="178" t="str">
        <f t="shared" si="228"/>
        <v>Pseudomonas putida</v>
      </c>
      <c r="X1243" s="174">
        <f t="shared" si="229"/>
        <v>0</v>
      </c>
      <c r="Y1243" s="174">
        <f t="shared" si="230"/>
        <v>0</v>
      </c>
      <c r="Z1243" s="174">
        <f t="shared" si="231"/>
        <v>0</v>
      </c>
      <c r="AA1243" s="174">
        <f t="shared" si="232"/>
        <v>0</v>
      </c>
    </row>
    <row r="1244" spans="4:27" ht="15" customHeight="1" x14ac:dyDescent="0.25">
      <c r="D1244" s="176">
        <v>1</v>
      </c>
      <c r="E1244" s="169">
        <f t="shared" si="222"/>
        <v>1</v>
      </c>
      <c r="F1244" s="26" t="s">
        <v>2311</v>
      </c>
      <c r="G1244" s="26" t="s">
        <v>119</v>
      </c>
      <c r="H1244" s="26" t="s">
        <v>114</v>
      </c>
      <c r="I1244" s="29">
        <v>44245</v>
      </c>
      <c r="J1244" s="26" t="s">
        <v>2312</v>
      </c>
      <c r="K1244" s="26" t="s">
        <v>2313</v>
      </c>
      <c r="L1244" s="26" t="s">
        <v>2312</v>
      </c>
      <c r="M1244" s="26" t="s">
        <v>2313</v>
      </c>
      <c r="N1244" s="27">
        <v>2.2599999999999998</v>
      </c>
      <c r="O1244" s="26" t="s">
        <v>2312</v>
      </c>
      <c r="P1244" s="26" t="s">
        <v>2313</v>
      </c>
      <c r="Q1244" s="27">
        <v>2.08</v>
      </c>
      <c r="R1244" s="171" t="str">
        <f t="shared" si="223"/>
        <v>A</v>
      </c>
      <c r="S1244" s="174">
        <f t="shared" si="224"/>
        <v>1</v>
      </c>
      <c r="T1244" s="174">
        <f t="shared" si="225"/>
        <v>1</v>
      </c>
      <c r="U1244" s="174">
        <f t="shared" si="226"/>
        <v>0</v>
      </c>
      <c r="V1244" s="178" t="str">
        <f t="shared" si="227"/>
        <v>Finegoldia magna</v>
      </c>
      <c r="W1244" s="178" t="str">
        <f t="shared" si="228"/>
        <v>Finegoldia magna</v>
      </c>
      <c r="X1244" s="174">
        <f t="shared" si="229"/>
        <v>0</v>
      </c>
      <c r="Y1244" s="174">
        <f t="shared" si="230"/>
        <v>0</v>
      </c>
      <c r="Z1244" s="174">
        <f t="shared" si="231"/>
        <v>0</v>
      </c>
      <c r="AA1244" s="174">
        <f t="shared" si="232"/>
        <v>0</v>
      </c>
    </row>
    <row r="1245" spans="4:27" ht="15" customHeight="1" x14ac:dyDescent="0.25">
      <c r="D1245" s="176">
        <v>1</v>
      </c>
      <c r="E1245" s="169">
        <f t="shared" si="222"/>
        <v>1</v>
      </c>
      <c r="F1245" s="26" t="s">
        <v>2314</v>
      </c>
      <c r="G1245" s="26" t="s">
        <v>124</v>
      </c>
      <c r="H1245" s="26" t="s">
        <v>112</v>
      </c>
      <c r="I1245" s="29">
        <v>42674</v>
      </c>
      <c r="J1245" s="26" t="s">
        <v>2315</v>
      </c>
      <c r="K1245" s="26" t="s">
        <v>2316</v>
      </c>
      <c r="L1245" s="26" t="s">
        <v>2315</v>
      </c>
      <c r="M1245" s="26" t="s">
        <v>2316</v>
      </c>
      <c r="N1245" s="27">
        <v>2.25</v>
      </c>
      <c r="O1245" s="26" t="s">
        <v>2315</v>
      </c>
      <c r="P1245" s="26" t="s">
        <v>2316</v>
      </c>
      <c r="Q1245" s="27">
        <v>2.25</v>
      </c>
      <c r="R1245" s="171" t="str">
        <f t="shared" si="223"/>
        <v>A</v>
      </c>
      <c r="S1245" s="174">
        <f t="shared" si="224"/>
        <v>1</v>
      </c>
      <c r="T1245" s="174">
        <f t="shared" si="225"/>
        <v>1</v>
      </c>
      <c r="U1245" s="174">
        <f t="shared" si="226"/>
        <v>0</v>
      </c>
      <c r="V1245" s="178" t="str">
        <f t="shared" si="227"/>
        <v>Helcococcus kunzii</v>
      </c>
      <c r="W1245" s="178" t="str">
        <f t="shared" si="228"/>
        <v>Helcococcus kunzii</v>
      </c>
      <c r="X1245" s="174">
        <f t="shared" si="229"/>
        <v>0</v>
      </c>
      <c r="Y1245" s="174">
        <f t="shared" si="230"/>
        <v>0</v>
      </c>
      <c r="Z1245" s="174">
        <f t="shared" si="231"/>
        <v>0</v>
      </c>
      <c r="AA1245" s="174">
        <f t="shared" si="232"/>
        <v>0</v>
      </c>
    </row>
    <row r="1246" spans="4:27" ht="15" customHeight="1" x14ac:dyDescent="0.25">
      <c r="D1246" s="176">
        <v>1</v>
      </c>
      <c r="E1246" s="169">
        <f t="shared" si="222"/>
        <v>1</v>
      </c>
      <c r="F1246" s="26" t="s">
        <v>2317</v>
      </c>
      <c r="G1246" s="26" t="s">
        <v>176</v>
      </c>
      <c r="H1246" s="26" t="s">
        <v>112</v>
      </c>
      <c r="I1246" s="29">
        <v>42674</v>
      </c>
      <c r="J1246" s="26" t="s">
        <v>2315</v>
      </c>
      <c r="K1246" s="26" t="s">
        <v>2316</v>
      </c>
      <c r="L1246" s="26" t="s">
        <v>2315</v>
      </c>
      <c r="M1246" s="26" t="s">
        <v>2316</v>
      </c>
      <c r="N1246" s="27">
        <v>2.4500000000000002</v>
      </c>
      <c r="O1246" s="26" t="s">
        <v>2315</v>
      </c>
      <c r="P1246" s="26" t="s">
        <v>2316</v>
      </c>
      <c r="Q1246" s="27">
        <v>2.4</v>
      </c>
      <c r="R1246" s="171" t="str">
        <f t="shared" si="223"/>
        <v>A</v>
      </c>
      <c r="S1246" s="174">
        <f t="shared" si="224"/>
        <v>1</v>
      </c>
      <c r="T1246" s="174">
        <f t="shared" si="225"/>
        <v>1</v>
      </c>
      <c r="U1246" s="174">
        <f t="shared" si="226"/>
        <v>0</v>
      </c>
      <c r="V1246" s="178" t="str">
        <f t="shared" si="227"/>
        <v>Helcococcus kunzii</v>
      </c>
      <c r="W1246" s="178" t="str">
        <f t="shared" si="228"/>
        <v>Helcococcus kunzii</v>
      </c>
      <c r="X1246" s="174">
        <f t="shared" si="229"/>
        <v>0</v>
      </c>
      <c r="Y1246" s="174">
        <f t="shared" si="230"/>
        <v>0</v>
      </c>
      <c r="Z1246" s="174">
        <f t="shared" si="231"/>
        <v>0</v>
      </c>
      <c r="AA1246" s="174">
        <f t="shared" si="232"/>
        <v>0</v>
      </c>
    </row>
    <row r="1247" spans="4:27" ht="15" customHeight="1" x14ac:dyDescent="0.25">
      <c r="D1247" s="176">
        <v>1</v>
      </c>
      <c r="E1247" s="169">
        <f t="shared" si="222"/>
        <v>1</v>
      </c>
      <c r="F1247" s="26" t="s">
        <v>2318</v>
      </c>
      <c r="G1247" s="26" t="s">
        <v>124</v>
      </c>
      <c r="H1247" s="26" t="s">
        <v>112</v>
      </c>
      <c r="I1247" s="29">
        <v>42768</v>
      </c>
      <c r="J1247" s="26" t="s">
        <v>2315</v>
      </c>
      <c r="K1247" s="26" t="s">
        <v>267</v>
      </c>
      <c r="L1247" s="26" t="s">
        <v>2315</v>
      </c>
      <c r="M1247" s="26" t="s">
        <v>267</v>
      </c>
      <c r="N1247" s="27">
        <v>2.41</v>
      </c>
      <c r="O1247" s="26" t="s">
        <v>2315</v>
      </c>
      <c r="P1247" s="26" t="s">
        <v>267</v>
      </c>
      <c r="Q1247" s="27">
        <v>2.39</v>
      </c>
      <c r="R1247" s="171" t="str">
        <f t="shared" si="223"/>
        <v>A</v>
      </c>
      <c r="S1247" s="174">
        <f t="shared" si="224"/>
        <v>1</v>
      </c>
      <c r="T1247" s="174">
        <f t="shared" si="225"/>
        <v>1</v>
      </c>
      <c r="U1247" s="174">
        <f t="shared" si="226"/>
        <v>0</v>
      </c>
      <c r="V1247" s="178" t="str">
        <f t="shared" si="227"/>
        <v>Helcococcus ovis</v>
      </c>
      <c r="W1247" s="178" t="str">
        <f t="shared" si="228"/>
        <v>Helcococcus ovis</v>
      </c>
      <c r="X1247" s="174">
        <f t="shared" si="229"/>
        <v>0</v>
      </c>
      <c r="Y1247" s="174">
        <f t="shared" si="230"/>
        <v>0</v>
      </c>
      <c r="Z1247" s="174">
        <f t="shared" si="231"/>
        <v>0</v>
      </c>
      <c r="AA1247" s="174">
        <f t="shared" si="232"/>
        <v>0</v>
      </c>
    </row>
    <row r="1248" spans="4:27" ht="15" customHeight="1" x14ac:dyDescent="0.25">
      <c r="D1248" s="176">
        <v>1</v>
      </c>
      <c r="E1248" s="169">
        <f t="shared" si="222"/>
        <v>1</v>
      </c>
      <c r="F1248" s="26" t="s">
        <v>2319</v>
      </c>
      <c r="G1248" s="26" t="s">
        <v>176</v>
      </c>
      <c r="H1248" s="26" t="s">
        <v>112</v>
      </c>
      <c r="I1248" s="29">
        <v>42674</v>
      </c>
      <c r="J1248" s="26" t="s">
        <v>2315</v>
      </c>
      <c r="K1248" s="26" t="s">
        <v>267</v>
      </c>
      <c r="L1248" s="26" t="s">
        <v>2315</v>
      </c>
      <c r="M1248" s="26" t="s">
        <v>267</v>
      </c>
      <c r="N1248" s="27">
        <v>2.2799999999999998</v>
      </c>
      <c r="O1248" s="26" t="s">
        <v>2315</v>
      </c>
      <c r="P1248" s="26" t="s">
        <v>267</v>
      </c>
      <c r="Q1248" s="27">
        <v>2.17</v>
      </c>
      <c r="R1248" s="171" t="str">
        <f t="shared" si="223"/>
        <v>A</v>
      </c>
      <c r="S1248" s="174">
        <f t="shared" si="224"/>
        <v>1</v>
      </c>
      <c r="T1248" s="174">
        <f t="shared" si="225"/>
        <v>1</v>
      </c>
      <c r="U1248" s="174">
        <f t="shared" si="226"/>
        <v>0</v>
      </c>
      <c r="V1248" s="178" t="str">
        <f t="shared" si="227"/>
        <v>Helcococcus ovis</v>
      </c>
      <c r="W1248" s="178" t="str">
        <f t="shared" si="228"/>
        <v>Helcococcus ovis</v>
      </c>
      <c r="X1248" s="174">
        <f t="shared" si="229"/>
        <v>0</v>
      </c>
      <c r="Y1248" s="174">
        <f t="shared" si="230"/>
        <v>0</v>
      </c>
      <c r="Z1248" s="174">
        <f t="shared" si="231"/>
        <v>0</v>
      </c>
      <c r="AA1248" s="174">
        <f t="shared" si="232"/>
        <v>0</v>
      </c>
    </row>
    <row r="1249" spans="4:27" ht="15" customHeight="1" x14ac:dyDescent="0.25">
      <c r="D1249" s="176">
        <v>1</v>
      </c>
      <c r="E1249" s="169">
        <f t="shared" si="222"/>
        <v>1</v>
      </c>
      <c r="F1249" s="26" t="s">
        <v>2320</v>
      </c>
      <c r="G1249" s="26" t="s">
        <v>124</v>
      </c>
      <c r="H1249" s="26" t="s">
        <v>114</v>
      </c>
      <c r="I1249" s="29">
        <v>43986</v>
      </c>
      <c r="J1249" s="26" t="s">
        <v>2315</v>
      </c>
      <c r="K1249" s="26" t="s">
        <v>2321</v>
      </c>
      <c r="L1249" s="26" t="s">
        <v>2315</v>
      </c>
      <c r="M1249" s="26" t="s">
        <v>2321</v>
      </c>
      <c r="N1249" s="27">
        <v>2.67</v>
      </c>
      <c r="O1249" s="26" t="s">
        <v>2315</v>
      </c>
      <c r="P1249" s="26" t="s">
        <v>2322</v>
      </c>
      <c r="Q1249" s="27">
        <v>1.77</v>
      </c>
      <c r="R1249" s="171" t="str">
        <f t="shared" si="223"/>
        <v>A</v>
      </c>
      <c r="S1249" s="174">
        <f t="shared" si="224"/>
        <v>1</v>
      </c>
      <c r="T1249" s="174">
        <f t="shared" si="225"/>
        <v>1</v>
      </c>
      <c r="U1249" s="174">
        <f t="shared" si="226"/>
        <v>0</v>
      </c>
      <c r="V1249" s="178" t="str">
        <f t="shared" si="227"/>
        <v>Helcococcus sp-CVUAS-32321</v>
      </c>
      <c r="W1249" s="178" t="str">
        <f t="shared" si="228"/>
        <v>Helcococcus sueciensis</v>
      </c>
      <c r="X1249" s="174">
        <f t="shared" si="229"/>
        <v>0</v>
      </c>
      <c r="Y1249" s="174">
        <f t="shared" si="230"/>
        <v>0</v>
      </c>
      <c r="Z1249" s="174">
        <f t="shared" si="231"/>
        <v>0</v>
      </c>
      <c r="AA1249" s="174">
        <f t="shared" si="232"/>
        <v>0</v>
      </c>
    </row>
    <row r="1250" spans="4:27" ht="15" customHeight="1" x14ac:dyDescent="0.25">
      <c r="D1250" s="176">
        <v>1</v>
      </c>
      <c r="E1250" s="169">
        <f t="shared" si="222"/>
        <v>1</v>
      </c>
      <c r="F1250" s="26" t="s">
        <v>2323</v>
      </c>
      <c r="G1250" s="26" t="s">
        <v>124</v>
      </c>
      <c r="H1250" s="26" t="s">
        <v>110</v>
      </c>
      <c r="I1250" s="29">
        <v>41324</v>
      </c>
      <c r="J1250" s="26" t="s">
        <v>2324</v>
      </c>
      <c r="K1250" s="26" t="s">
        <v>2325</v>
      </c>
      <c r="L1250" s="26" t="s">
        <v>2324</v>
      </c>
      <c r="M1250" s="26" t="s">
        <v>2325</v>
      </c>
      <c r="N1250" s="27">
        <v>2.15</v>
      </c>
      <c r="O1250" s="26" t="s">
        <v>681</v>
      </c>
      <c r="P1250" s="26" t="s">
        <v>682</v>
      </c>
      <c r="Q1250" s="27">
        <v>1.44</v>
      </c>
      <c r="R1250" s="171" t="str">
        <f t="shared" si="223"/>
        <v>A</v>
      </c>
      <c r="S1250" s="174">
        <f t="shared" si="224"/>
        <v>1</v>
      </c>
      <c r="T1250" s="174">
        <f t="shared" si="225"/>
        <v>1</v>
      </c>
      <c r="U1250" s="174">
        <f t="shared" si="226"/>
        <v>0</v>
      </c>
      <c r="V1250" s="178" t="str">
        <f t="shared" si="227"/>
        <v>Parvimonas sp-CVUAS-692,2</v>
      </c>
      <c r="W1250" s="178" t="str">
        <f t="shared" si="228"/>
        <v>Actinomyces bovis</v>
      </c>
      <c r="X1250" s="174">
        <f t="shared" si="229"/>
        <v>0</v>
      </c>
      <c r="Y1250" s="174">
        <f t="shared" si="230"/>
        <v>0</v>
      </c>
      <c r="Z1250" s="174">
        <f t="shared" si="231"/>
        <v>0</v>
      </c>
      <c r="AA1250" s="174">
        <f t="shared" si="232"/>
        <v>0</v>
      </c>
    </row>
    <row r="1251" spans="4:27" ht="15" customHeight="1" x14ac:dyDescent="0.25">
      <c r="D1251" s="176">
        <v>1</v>
      </c>
      <c r="E1251" s="169">
        <f t="shared" si="222"/>
        <v>1</v>
      </c>
      <c r="F1251" s="26" t="s">
        <v>2326</v>
      </c>
      <c r="G1251" s="26" t="s">
        <v>119</v>
      </c>
      <c r="H1251" s="26" t="s">
        <v>114</v>
      </c>
      <c r="I1251" s="29">
        <v>44245</v>
      </c>
      <c r="J1251" s="26" t="s">
        <v>626</v>
      </c>
      <c r="K1251" s="26" t="s">
        <v>628</v>
      </c>
      <c r="L1251" s="26" t="s">
        <v>626</v>
      </c>
      <c r="M1251" s="26" t="s">
        <v>628</v>
      </c>
      <c r="N1251" s="27">
        <v>2.35</v>
      </c>
      <c r="O1251" s="26" t="s">
        <v>626</v>
      </c>
      <c r="P1251" s="26" t="s">
        <v>628</v>
      </c>
      <c r="Q1251" s="27">
        <v>2.2200000000000002</v>
      </c>
      <c r="R1251" s="171" t="str">
        <f t="shared" si="223"/>
        <v>A</v>
      </c>
      <c r="S1251" s="174">
        <f t="shared" si="224"/>
        <v>1</v>
      </c>
      <c r="T1251" s="174">
        <f t="shared" si="225"/>
        <v>1</v>
      </c>
      <c r="U1251" s="174">
        <f t="shared" si="226"/>
        <v>0</v>
      </c>
      <c r="V1251" s="178" t="str">
        <f t="shared" si="227"/>
        <v>Bacteroides fragilis</v>
      </c>
      <c r="W1251" s="178" t="str">
        <f t="shared" si="228"/>
        <v>Bacteroides fragilis</v>
      </c>
      <c r="X1251" s="174">
        <f t="shared" si="229"/>
        <v>0</v>
      </c>
      <c r="Y1251" s="174">
        <f t="shared" si="230"/>
        <v>0</v>
      </c>
      <c r="Z1251" s="174">
        <f t="shared" si="231"/>
        <v>0</v>
      </c>
      <c r="AA1251" s="174">
        <f t="shared" si="232"/>
        <v>0</v>
      </c>
    </row>
    <row r="1252" spans="4:27" ht="15" customHeight="1" x14ac:dyDescent="0.25">
      <c r="D1252" s="176">
        <v>0</v>
      </c>
      <c r="E1252" s="169">
        <f t="shared" si="222"/>
        <v>0</v>
      </c>
      <c r="F1252" s="26" t="s">
        <v>2327</v>
      </c>
      <c r="G1252" s="26" t="s">
        <v>118</v>
      </c>
      <c r="H1252" s="26" t="s">
        <v>110</v>
      </c>
      <c r="I1252" s="29">
        <v>41599</v>
      </c>
      <c r="J1252" s="26" t="s">
        <v>2328</v>
      </c>
      <c r="K1252" s="26" t="s">
        <v>2329</v>
      </c>
      <c r="L1252" s="26" t="s">
        <v>2328</v>
      </c>
      <c r="M1252" s="26" t="s">
        <v>2329</v>
      </c>
      <c r="N1252" s="27">
        <v>2</v>
      </c>
      <c r="O1252" s="26" t="s">
        <v>2328</v>
      </c>
      <c r="P1252" s="26" t="s">
        <v>2330</v>
      </c>
      <c r="Q1252" s="27">
        <v>1.97</v>
      </c>
      <c r="R1252" s="171" t="str">
        <f t="shared" si="223"/>
        <v>A</v>
      </c>
      <c r="S1252" s="174">
        <f t="shared" si="224"/>
        <v>1</v>
      </c>
      <c r="T1252" s="174">
        <f t="shared" si="225"/>
        <v>1</v>
      </c>
      <c r="U1252" s="174">
        <f t="shared" si="226"/>
        <v>0</v>
      </c>
      <c r="V1252" s="178" t="str">
        <f t="shared" si="227"/>
        <v>Flavobacterium hibernum</v>
      </c>
      <c r="W1252" s="178" t="str">
        <f t="shared" si="228"/>
        <v>Flavobacterium saccharophilum</v>
      </c>
      <c r="X1252" s="174">
        <f t="shared" si="229"/>
        <v>0</v>
      </c>
      <c r="Y1252" s="174">
        <f t="shared" si="230"/>
        <v>0</v>
      </c>
      <c r="Z1252" s="174">
        <f t="shared" si="231"/>
        <v>0</v>
      </c>
      <c r="AA1252" s="174">
        <f t="shared" si="232"/>
        <v>0</v>
      </c>
    </row>
    <row r="1253" spans="4:27" ht="15" customHeight="1" x14ac:dyDescent="0.25">
      <c r="D1253" s="176">
        <v>0</v>
      </c>
      <c r="E1253" s="169">
        <f t="shared" si="222"/>
        <v>0</v>
      </c>
      <c r="F1253" s="26" t="s">
        <v>2331</v>
      </c>
      <c r="G1253" s="26" t="s">
        <v>118</v>
      </c>
      <c r="H1253" s="26" t="s">
        <v>110</v>
      </c>
      <c r="I1253" s="29">
        <v>43223</v>
      </c>
      <c r="J1253" s="26" t="s">
        <v>2328</v>
      </c>
      <c r="K1253" s="26" t="s">
        <v>258</v>
      </c>
      <c r="L1253" s="26" t="s">
        <v>2328</v>
      </c>
      <c r="M1253" s="26" t="s">
        <v>2330</v>
      </c>
      <c r="N1253" s="27">
        <v>2.04</v>
      </c>
      <c r="O1253" s="26" t="s">
        <v>2328</v>
      </c>
      <c r="P1253" s="26" t="s">
        <v>2329</v>
      </c>
      <c r="Q1253" s="27">
        <v>1.97</v>
      </c>
      <c r="R1253" s="171" t="str">
        <f t="shared" si="223"/>
        <v>A</v>
      </c>
      <c r="S1253" s="174">
        <f t="shared" si="224"/>
        <v>0</v>
      </c>
      <c r="T1253" s="174">
        <f t="shared" si="225"/>
        <v>0</v>
      </c>
      <c r="U1253" s="174">
        <f t="shared" si="226"/>
        <v>1</v>
      </c>
      <c r="V1253" s="178" t="str">
        <f t="shared" si="227"/>
        <v>Flavobacterium saccharophilum</v>
      </c>
      <c r="W1253" s="178" t="str">
        <f t="shared" si="228"/>
        <v>Flavobacterium hibernum</v>
      </c>
      <c r="X1253" s="174">
        <f t="shared" si="229"/>
        <v>0</v>
      </c>
      <c r="Y1253" s="174">
        <f t="shared" si="230"/>
        <v>0</v>
      </c>
      <c r="Z1253" s="174">
        <f t="shared" si="231"/>
        <v>0</v>
      </c>
      <c r="AA1253" s="174">
        <f t="shared" si="232"/>
        <v>0</v>
      </c>
    </row>
    <row r="1254" spans="4:27" ht="15" customHeight="1" x14ac:dyDescent="0.25">
      <c r="D1254" s="176">
        <v>1</v>
      </c>
      <c r="E1254" s="169">
        <f t="shared" si="222"/>
        <v>1</v>
      </c>
      <c r="F1254" s="26" t="s">
        <v>2332</v>
      </c>
      <c r="G1254" s="26" t="s">
        <v>133</v>
      </c>
      <c r="H1254" s="26" t="s">
        <v>114</v>
      </c>
      <c r="I1254" s="29">
        <v>44309</v>
      </c>
      <c r="J1254" s="26" t="s">
        <v>633</v>
      </c>
      <c r="K1254" s="26" t="s">
        <v>2333</v>
      </c>
      <c r="L1254" s="26" t="s">
        <v>633</v>
      </c>
      <c r="M1254" s="26" t="s">
        <v>2333</v>
      </c>
      <c r="N1254" s="27">
        <v>2.46</v>
      </c>
      <c r="O1254" s="26" t="s">
        <v>633</v>
      </c>
      <c r="P1254" s="26" t="s">
        <v>2333</v>
      </c>
      <c r="Q1254" s="27">
        <v>1.81</v>
      </c>
      <c r="R1254" s="171" t="str">
        <f t="shared" si="223"/>
        <v>A</v>
      </c>
      <c r="S1254" s="174">
        <f t="shared" si="224"/>
        <v>1</v>
      </c>
      <c r="T1254" s="174">
        <f t="shared" si="225"/>
        <v>1</v>
      </c>
      <c r="U1254" s="174">
        <f t="shared" si="226"/>
        <v>0</v>
      </c>
      <c r="V1254" s="178" t="str">
        <f t="shared" si="227"/>
        <v>Chryseobacterium chaponense</v>
      </c>
      <c r="W1254" s="178" t="str">
        <f t="shared" si="228"/>
        <v>Chryseobacterium chaponense</v>
      </c>
      <c r="X1254" s="174">
        <f t="shared" si="229"/>
        <v>0</v>
      </c>
      <c r="Y1254" s="174">
        <f t="shared" si="230"/>
        <v>0</v>
      </c>
      <c r="Z1254" s="174">
        <f t="shared" si="231"/>
        <v>0</v>
      </c>
      <c r="AA1254" s="174">
        <f t="shared" si="232"/>
        <v>0</v>
      </c>
    </row>
    <row r="1255" spans="4:27" ht="15" customHeight="1" x14ac:dyDescent="0.25">
      <c r="D1255" s="176">
        <v>1</v>
      </c>
      <c r="E1255" s="169">
        <f t="shared" si="222"/>
        <v>1</v>
      </c>
      <c r="F1255" s="26" t="s">
        <v>2334</v>
      </c>
      <c r="G1255" s="26" t="s">
        <v>133</v>
      </c>
      <c r="H1255" s="26" t="s">
        <v>114</v>
      </c>
      <c r="I1255" s="29">
        <v>42031</v>
      </c>
      <c r="J1255" s="26" t="s">
        <v>633</v>
      </c>
      <c r="K1255" s="26" t="s">
        <v>1844</v>
      </c>
      <c r="L1255" s="26" t="s">
        <v>633</v>
      </c>
      <c r="M1255" s="26" t="s">
        <v>1844</v>
      </c>
      <c r="N1255" s="27">
        <v>2.5499999999999998</v>
      </c>
      <c r="O1255" s="26" t="s">
        <v>633</v>
      </c>
      <c r="P1255" s="26" t="s">
        <v>1844</v>
      </c>
      <c r="Q1255" s="27">
        <v>2.08</v>
      </c>
      <c r="R1255" s="171" t="str">
        <f t="shared" si="223"/>
        <v>A</v>
      </c>
      <c r="S1255" s="174">
        <f t="shared" si="224"/>
        <v>1</v>
      </c>
      <c r="T1255" s="174">
        <f t="shared" si="225"/>
        <v>1</v>
      </c>
      <c r="U1255" s="174">
        <f t="shared" si="226"/>
        <v>0</v>
      </c>
      <c r="V1255" s="178" t="str">
        <f t="shared" si="227"/>
        <v>Chryseobacterium hominis</v>
      </c>
      <c r="W1255" s="178" t="str">
        <f t="shared" si="228"/>
        <v>Chryseobacterium hominis</v>
      </c>
      <c r="X1255" s="174">
        <f t="shared" si="229"/>
        <v>0</v>
      </c>
      <c r="Y1255" s="174">
        <f t="shared" si="230"/>
        <v>0</v>
      </c>
      <c r="Z1255" s="174">
        <f t="shared" si="231"/>
        <v>0</v>
      </c>
      <c r="AA1255" s="174">
        <f t="shared" si="232"/>
        <v>0</v>
      </c>
    </row>
    <row r="1256" spans="4:27" ht="15" customHeight="1" x14ac:dyDescent="0.25">
      <c r="D1256" s="176">
        <v>1</v>
      </c>
      <c r="E1256" s="169">
        <f t="shared" si="222"/>
        <v>1</v>
      </c>
      <c r="F1256" s="26" t="s">
        <v>2335</v>
      </c>
      <c r="G1256" s="26" t="s">
        <v>133</v>
      </c>
      <c r="H1256" s="26" t="s">
        <v>114</v>
      </c>
      <c r="I1256" s="29">
        <v>44678</v>
      </c>
      <c r="J1256" s="26" t="s">
        <v>633</v>
      </c>
      <c r="K1256" s="26" t="s">
        <v>2336</v>
      </c>
      <c r="L1256" s="26" t="s">
        <v>633</v>
      </c>
      <c r="M1256" s="26" t="s">
        <v>2336</v>
      </c>
      <c r="N1256" s="27">
        <v>2.2200000000000002</v>
      </c>
      <c r="O1256" s="26" t="s">
        <v>2337</v>
      </c>
      <c r="P1256" s="26" t="s">
        <v>2338</v>
      </c>
      <c r="Q1256" s="27">
        <v>1.45</v>
      </c>
      <c r="R1256" s="171" t="str">
        <f t="shared" si="223"/>
        <v>A</v>
      </c>
      <c r="S1256" s="174">
        <f t="shared" si="224"/>
        <v>1</v>
      </c>
      <c r="T1256" s="174">
        <f t="shared" si="225"/>
        <v>1</v>
      </c>
      <c r="U1256" s="174">
        <f t="shared" si="226"/>
        <v>0</v>
      </c>
      <c r="V1256" s="178" t="str">
        <f t="shared" si="227"/>
        <v>Chryseobacterium manosquense</v>
      </c>
      <c r="W1256" s="178" t="str">
        <f t="shared" si="228"/>
        <v>Deinococcus wulumuqiensis</v>
      </c>
      <c r="X1256" s="174">
        <f t="shared" si="229"/>
        <v>0</v>
      </c>
      <c r="Y1256" s="174">
        <f t="shared" si="230"/>
        <v>0</v>
      </c>
      <c r="Z1256" s="174">
        <f t="shared" si="231"/>
        <v>0</v>
      </c>
      <c r="AA1256" s="174">
        <f t="shared" si="232"/>
        <v>0</v>
      </c>
    </row>
    <row r="1257" spans="4:27" ht="15" customHeight="1" x14ac:dyDescent="0.25">
      <c r="D1257" s="176">
        <v>1</v>
      </c>
      <c r="E1257" s="169">
        <f t="shared" si="222"/>
        <v>1</v>
      </c>
      <c r="F1257" s="26" t="s">
        <v>2339</v>
      </c>
      <c r="G1257" s="26" t="s">
        <v>133</v>
      </c>
      <c r="H1257" s="26" t="s">
        <v>114</v>
      </c>
      <c r="I1257" s="29">
        <v>44281</v>
      </c>
      <c r="J1257" s="26" t="s">
        <v>633</v>
      </c>
      <c r="K1257" s="26" t="s">
        <v>2336</v>
      </c>
      <c r="L1257" s="26" t="s">
        <v>633</v>
      </c>
      <c r="M1257" s="26" t="s">
        <v>2336</v>
      </c>
      <c r="N1257" s="27">
        <v>2.13</v>
      </c>
      <c r="O1257" s="26" t="s">
        <v>512</v>
      </c>
      <c r="P1257" s="26" t="s">
        <v>1236</v>
      </c>
      <c r="Q1257" s="27">
        <v>1.28</v>
      </c>
      <c r="R1257" s="171" t="str">
        <f t="shared" si="223"/>
        <v>A</v>
      </c>
      <c r="S1257" s="174">
        <f t="shared" si="224"/>
        <v>1</v>
      </c>
      <c r="T1257" s="174">
        <f t="shared" si="225"/>
        <v>1</v>
      </c>
      <c r="U1257" s="174">
        <f t="shared" si="226"/>
        <v>0</v>
      </c>
      <c r="V1257" s="178" t="str">
        <f t="shared" si="227"/>
        <v>Chryseobacterium manosquense</v>
      </c>
      <c r="W1257" s="178" t="str">
        <f t="shared" si="228"/>
        <v>Staphylococcus simiae</v>
      </c>
      <c r="X1257" s="174">
        <f t="shared" si="229"/>
        <v>0</v>
      </c>
      <c r="Y1257" s="174">
        <f t="shared" si="230"/>
        <v>0</v>
      </c>
      <c r="Z1257" s="174">
        <f t="shared" si="231"/>
        <v>0</v>
      </c>
      <c r="AA1257" s="174">
        <f t="shared" si="232"/>
        <v>0</v>
      </c>
    </row>
    <row r="1258" spans="4:27" ht="15" customHeight="1" x14ac:dyDescent="0.25">
      <c r="D1258" s="176">
        <v>1</v>
      </c>
      <c r="E1258" s="169">
        <f t="shared" si="222"/>
        <v>1</v>
      </c>
      <c r="F1258" s="26" t="s">
        <v>2340</v>
      </c>
      <c r="G1258" s="26" t="s">
        <v>133</v>
      </c>
      <c r="H1258" s="26" t="s">
        <v>134</v>
      </c>
      <c r="I1258" s="29">
        <v>43262</v>
      </c>
      <c r="J1258" s="26" t="s">
        <v>633</v>
      </c>
      <c r="K1258" s="26" t="s">
        <v>2341</v>
      </c>
      <c r="L1258" s="26" t="s">
        <v>633</v>
      </c>
      <c r="M1258" s="26" t="s">
        <v>2341</v>
      </c>
      <c r="N1258" s="27">
        <v>2.7</v>
      </c>
      <c r="O1258" s="26" t="s">
        <v>633</v>
      </c>
      <c r="P1258" s="26" t="s">
        <v>2342</v>
      </c>
      <c r="Q1258" s="27">
        <v>1.42</v>
      </c>
      <c r="R1258" s="171" t="str">
        <f t="shared" si="223"/>
        <v>A</v>
      </c>
      <c r="S1258" s="174">
        <f t="shared" si="224"/>
        <v>1</v>
      </c>
      <c r="T1258" s="174">
        <f t="shared" si="225"/>
        <v>1</v>
      </c>
      <c r="U1258" s="174">
        <f t="shared" si="226"/>
        <v>0</v>
      </c>
      <c r="V1258" s="178" t="str">
        <f t="shared" si="227"/>
        <v>Chryseobacterium sp-I-7</v>
      </c>
      <c r="W1258" s="178" t="str">
        <f t="shared" si="228"/>
        <v>Chryseobacterium geocarposphaerae</v>
      </c>
      <c r="X1258" s="174">
        <f t="shared" si="229"/>
        <v>0</v>
      </c>
      <c r="Y1258" s="174">
        <f t="shared" si="230"/>
        <v>0</v>
      </c>
      <c r="Z1258" s="174">
        <f t="shared" si="231"/>
        <v>0</v>
      </c>
      <c r="AA1258" s="174">
        <f t="shared" si="232"/>
        <v>0</v>
      </c>
    </row>
    <row r="1259" spans="4:27" ht="15" customHeight="1" x14ac:dyDescent="0.25">
      <c r="D1259" s="176">
        <v>1</v>
      </c>
      <c r="E1259" s="169">
        <f t="shared" si="222"/>
        <v>1</v>
      </c>
      <c r="F1259" s="26" t="s">
        <v>2343</v>
      </c>
      <c r="G1259" s="26" t="s">
        <v>133</v>
      </c>
      <c r="H1259" s="26" t="s">
        <v>110</v>
      </c>
      <c r="I1259" s="29">
        <v>41407</v>
      </c>
      <c r="J1259" s="26" t="s">
        <v>2328</v>
      </c>
      <c r="K1259" s="26" t="s">
        <v>2344</v>
      </c>
      <c r="L1259" s="26" t="s">
        <v>2328</v>
      </c>
      <c r="M1259" s="26" t="s">
        <v>2344</v>
      </c>
      <c r="N1259" s="27">
        <v>2.54</v>
      </c>
      <c r="O1259" s="26" t="s">
        <v>2328</v>
      </c>
      <c r="P1259" s="26" t="s">
        <v>2345</v>
      </c>
      <c r="Q1259" s="27">
        <v>1.97</v>
      </c>
      <c r="R1259" s="171" t="str">
        <f t="shared" si="223"/>
        <v>A</v>
      </c>
      <c r="S1259" s="174">
        <f t="shared" si="224"/>
        <v>1</v>
      </c>
      <c r="T1259" s="174">
        <f t="shared" si="225"/>
        <v>1</v>
      </c>
      <c r="U1259" s="174">
        <f t="shared" si="226"/>
        <v>0</v>
      </c>
      <c r="V1259" s="178" t="str">
        <f t="shared" si="227"/>
        <v>Flavobacterium aquidurense</v>
      </c>
      <c r="W1259" s="178" t="str">
        <f t="shared" si="228"/>
        <v>Flavobacterium frigidimaris</v>
      </c>
      <c r="X1259" s="174">
        <f t="shared" si="229"/>
        <v>0</v>
      </c>
      <c r="Y1259" s="174">
        <f t="shared" si="230"/>
        <v>0</v>
      </c>
      <c r="Z1259" s="174">
        <f t="shared" si="231"/>
        <v>0</v>
      </c>
      <c r="AA1259" s="174">
        <f t="shared" si="232"/>
        <v>0</v>
      </c>
    </row>
    <row r="1260" spans="4:27" ht="15" customHeight="1" x14ac:dyDescent="0.25">
      <c r="D1260" s="176">
        <v>1</v>
      </c>
      <c r="E1260" s="169">
        <f t="shared" si="222"/>
        <v>1</v>
      </c>
      <c r="F1260" s="26" t="s">
        <v>2346</v>
      </c>
      <c r="G1260" s="26" t="s">
        <v>133</v>
      </c>
      <c r="H1260" s="26" t="s">
        <v>112</v>
      </c>
      <c r="I1260" s="29">
        <v>42773</v>
      </c>
      <c r="J1260" s="26" t="s">
        <v>2328</v>
      </c>
      <c r="K1260" s="26" t="s">
        <v>2347</v>
      </c>
      <c r="L1260" s="26" t="s">
        <v>2328</v>
      </c>
      <c r="M1260" s="26" t="s">
        <v>2347</v>
      </c>
      <c r="N1260" s="27">
        <v>2.67</v>
      </c>
      <c r="O1260" s="26" t="s">
        <v>2328</v>
      </c>
      <c r="P1260" s="26" t="s">
        <v>2348</v>
      </c>
      <c r="Q1260" s="27">
        <v>1.94</v>
      </c>
      <c r="R1260" s="171" t="str">
        <f t="shared" si="223"/>
        <v>A</v>
      </c>
      <c r="S1260" s="174">
        <f t="shared" si="224"/>
        <v>1</v>
      </c>
      <c r="T1260" s="174">
        <f t="shared" si="225"/>
        <v>1</v>
      </c>
      <c r="U1260" s="174">
        <f t="shared" si="226"/>
        <v>0</v>
      </c>
      <c r="V1260" s="178" t="str">
        <f t="shared" si="227"/>
        <v>Flavobacterium branchiarum</v>
      </c>
      <c r="W1260" s="178" t="str">
        <f t="shared" si="228"/>
        <v>Flavobacterium pectinovorum</v>
      </c>
      <c r="X1260" s="174">
        <f t="shared" si="229"/>
        <v>0</v>
      </c>
      <c r="Y1260" s="174">
        <f t="shared" si="230"/>
        <v>0</v>
      </c>
      <c r="Z1260" s="174">
        <f t="shared" si="231"/>
        <v>0</v>
      </c>
      <c r="AA1260" s="174">
        <f t="shared" si="232"/>
        <v>0</v>
      </c>
    </row>
    <row r="1261" spans="4:27" ht="15" customHeight="1" x14ac:dyDescent="0.25">
      <c r="D1261" s="176">
        <v>1</v>
      </c>
      <c r="E1261" s="169">
        <f t="shared" si="222"/>
        <v>1</v>
      </c>
      <c r="F1261" s="26" t="s">
        <v>2349</v>
      </c>
      <c r="G1261" s="26" t="s">
        <v>133</v>
      </c>
      <c r="H1261" s="26" t="s">
        <v>110</v>
      </c>
      <c r="I1261" s="29">
        <v>43213</v>
      </c>
      <c r="J1261" s="26" t="s">
        <v>2328</v>
      </c>
      <c r="K1261" s="26" t="s">
        <v>2350</v>
      </c>
      <c r="L1261" s="26" t="s">
        <v>2328</v>
      </c>
      <c r="M1261" s="26" t="s">
        <v>2350</v>
      </c>
      <c r="N1261" s="27">
        <v>2.41</v>
      </c>
      <c r="O1261" s="26" t="s">
        <v>2328</v>
      </c>
      <c r="P1261" s="26" t="s">
        <v>274</v>
      </c>
      <c r="Q1261" s="27">
        <v>1.82</v>
      </c>
      <c r="R1261" s="171" t="str">
        <f t="shared" si="223"/>
        <v>A</v>
      </c>
      <c r="S1261" s="174">
        <f t="shared" si="224"/>
        <v>1</v>
      </c>
      <c r="T1261" s="174">
        <f t="shared" si="225"/>
        <v>1</v>
      </c>
      <c r="U1261" s="174">
        <f t="shared" si="226"/>
        <v>0</v>
      </c>
      <c r="V1261" s="178" t="str">
        <f t="shared" si="227"/>
        <v>Flavobacterium chungangense</v>
      </c>
      <c r="W1261" s="178" t="str">
        <f t="shared" si="228"/>
        <v>Flavobacterium plurextorum</v>
      </c>
      <c r="X1261" s="174">
        <f t="shared" si="229"/>
        <v>0</v>
      </c>
      <c r="Y1261" s="174">
        <f t="shared" si="230"/>
        <v>0</v>
      </c>
      <c r="Z1261" s="174">
        <f t="shared" si="231"/>
        <v>0</v>
      </c>
      <c r="AA1261" s="174">
        <f t="shared" si="232"/>
        <v>0</v>
      </c>
    </row>
    <row r="1262" spans="4:27" ht="15" customHeight="1" x14ac:dyDescent="0.25">
      <c r="D1262" s="176">
        <v>1</v>
      </c>
      <c r="E1262" s="169">
        <f t="shared" si="222"/>
        <v>1</v>
      </c>
      <c r="F1262" s="26" t="s">
        <v>2351</v>
      </c>
      <c r="G1262" s="26" t="s">
        <v>176</v>
      </c>
      <c r="H1262" s="26" t="s">
        <v>110</v>
      </c>
      <c r="I1262" s="29">
        <v>41358</v>
      </c>
      <c r="J1262" s="26" t="s">
        <v>2328</v>
      </c>
      <c r="K1262" s="26" t="s">
        <v>2352</v>
      </c>
      <c r="L1262" s="26" t="s">
        <v>2328</v>
      </c>
      <c r="M1262" s="26" t="s">
        <v>2352</v>
      </c>
      <c r="N1262" s="27">
        <v>2.39</v>
      </c>
      <c r="O1262" s="26" t="s">
        <v>2328</v>
      </c>
      <c r="P1262" s="26" t="s">
        <v>2352</v>
      </c>
      <c r="Q1262" s="27">
        <v>2.2999999999999998</v>
      </c>
      <c r="R1262" s="171" t="str">
        <f t="shared" si="223"/>
        <v>A</v>
      </c>
      <c r="S1262" s="174">
        <f t="shared" si="224"/>
        <v>1</v>
      </c>
      <c r="T1262" s="174">
        <f t="shared" si="225"/>
        <v>1</v>
      </c>
      <c r="U1262" s="174">
        <f t="shared" si="226"/>
        <v>0</v>
      </c>
      <c r="V1262" s="178" t="str">
        <f t="shared" si="227"/>
        <v>Flavobacterium columnare</v>
      </c>
      <c r="W1262" s="178" t="str">
        <f t="shared" si="228"/>
        <v>Flavobacterium columnare</v>
      </c>
      <c r="X1262" s="174">
        <f t="shared" si="229"/>
        <v>0</v>
      </c>
      <c r="Y1262" s="174">
        <f t="shared" si="230"/>
        <v>0</v>
      </c>
      <c r="Z1262" s="174">
        <f t="shared" si="231"/>
        <v>0</v>
      </c>
      <c r="AA1262" s="174">
        <f t="shared" si="232"/>
        <v>0</v>
      </c>
    </row>
    <row r="1263" spans="4:27" ht="15" customHeight="1" x14ac:dyDescent="0.25">
      <c r="D1263" s="176">
        <v>1</v>
      </c>
      <c r="E1263" s="169">
        <f t="shared" si="222"/>
        <v>1</v>
      </c>
      <c r="F1263" s="26" t="s">
        <v>2353</v>
      </c>
      <c r="G1263" s="26" t="s">
        <v>133</v>
      </c>
      <c r="H1263" s="26" t="s">
        <v>112</v>
      </c>
      <c r="I1263" s="29">
        <v>44217</v>
      </c>
      <c r="J1263" s="26" t="s">
        <v>2328</v>
      </c>
      <c r="K1263" s="26" t="s">
        <v>2345</v>
      </c>
      <c r="L1263" s="26" t="s">
        <v>2328</v>
      </c>
      <c r="M1263" s="26" t="s">
        <v>2345</v>
      </c>
      <c r="N1263" s="27">
        <v>2.41</v>
      </c>
      <c r="O1263" s="26" t="s">
        <v>2328</v>
      </c>
      <c r="P1263" s="26" t="s">
        <v>2345</v>
      </c>
      <c r="Q1263" s="27">
        <v>2.04</v>
      </c>
      <c r="R1263" s="171" t="str">
        <f t="shared" si="223"/>
        <v>A</v>
      </c>
      <c r="S1263" s="174">
        <f t="shared" si="224"/>
        <v>1</v>
      </c>
      <c r="T1263" s="174">
        <f t="shared" si="225"/>
        <v>1</v>
      </c>
      <c r="U1263" s="174">
        <f t="shared" si="226"/>
        <v>0</v>
      </c>
      <c r="V1263" s="178" t="str">
        <f t="shared" si="227"/>
        <v>Flavobacterium frigidimaris</v>
      </c>
      <c r="W1263" s="178" t="str">
        <f t="shared" si="228"/>
        <v>Flavobacterium frigidimaris</v>
      </c>
      <c r="X1263" s="174">
        <f t="shared" si="229"/>
        <v>0</v>
      </c>
      <c r="Y1263" s="174">
        <f t="shared" si="230"/>
        <v>0</v>
      </c>
      <c r="Z1263" s="174">
        <f t="shared" si="231"/>
        <v>0</v>
      </c>
      <c r="AA1263" s="174">
        <f t="shared" si="232"/>
        <v>0</v>
      </c>
    </row>
    <row r="1264" spans="4:27" ht="15" customHeight="1" x14ac:dyDescent="0.25">
      <c r="D1264" s="176">
        <v>1</v>
      </c>
      <c r="E1264" s="169">
        <f t="shared" si="222"/>
        <v>1</v>
      </c>
      <c r="F1264" s="26" t="s">
        <v>2354</v>
      </c>
      <c r="G1264" s="26" t="s">
        <v>133</v>
      </c>
      <c r="H1264" s="26" t="s">
        <v>112</v>
      </c>
      <c r="I1264" s="29">
        <v>41666</v>
      </c>
      <c r="J1264" s="26" t="s">
        <v>2328</v>
      </c>
      <c r="K1264" s="26" t="s">
        <v>2345</v>
      </c>
      <c r="L1264" s="26" t="s">
        <v>2328</v>
      </c>
      <c r="M1264" s="26" t="s">
        <v>2345</v>
      </c>
      <c r="N1264" s="27">
        <v>2.6</v>
      </c>
      <c r="O1264" s="26" t="s">
        <v>2328</v>
      </c>
      <c r="P1264" s="26" t="s">
        <v>2345</v>
      </c>
      <c r="Q1264" s="27">
        <v>1.94</v>
      </c>
      <c r="R1264" s="171" t="str">
        <f t="shared" si="223"/>
        <v>A</v>
      </c>
      <c r="S1264" s="174">
        <f t="shared" si="224"/>
        <v>1</v>
      </c>
      <c r="T1264" s="174">
        <f t="shared" si="225"/>
        <v>1</v>
      </c>
      <c r="U1264" s="174">
        <f t="shared" si="226"/>
        <v>0</v>
      </c>
      <c r="V1264" s="178" t="str">
        <f t="shared" si="227"/>
        <v>Flavobacterium frigidimaris</v>
      </c>
      <c r="W1264" s="178" t="str">
        <f t="shared" si="228"/>
        <v>Flavobacterium frigidimaris</v>
      </c>
      <c r="X1264" s="174">
        <f t="shared" si="229"/>
        <v>0</v>
      </c>
      <c r="Y1264" s="174">
        <f t="shared" si="230"/>
        <v>0</v>
      </c>
      <c r="Z1264" s="174">
        <f t="shared" si="231"/>
        <v>0</v>
      </c>
      <c r="AA1264" s="174">
        <f t="shared" si="232"/>
        <v>0</v>
      </c>
    </row>
    <row r="1265" spans="4:27" ht="15" customHeight="1" x14ac:dyDescent="0.25">
      <c r="D1265" s="176">
        <v>1</v>
      </c>
      <c r="E1265" s="169">
        <f t="shared" si="222"/>
        <v>1</v>
      </c>
      <c r="F1265" s="26" t="s">
        <v>2355</v>
      </c>
      <c r="G1265" s="26" t="s">
        <v>133</v>
      </c>
      <c r="H1265" s="26" t="s">
        <v>114</v>
      </c>
      <c r="I1265" s="29">
        <v>43656</v>
      </c>
      <c r="J1265" s="26" t="s">
        <v>2328</v>
      </c>
      <c r="K1265" s="26" t="s">
        <v>2356</v>
      </c>
      <c r="L1265" s="26" t="s">
        <v>2328</v>
      </c>
      <c r="M1265" s="26" t="s">
        <v>2356</v>
      </c>
      <c r="N1265" s="27">
        <v>2.78</v>
      </c>
      <c r="O1265" s="26" t="s">
        <v>2328</v>
      </c>
      <c r="P1265" s="26" t="s">
        <v>2356</v>
      </c>
      <c r="Q1265" s="27">
        <v>2.29</v>
      </c>
      <c r="R1265" s="171" t="str">
        <f t="shared" si="223"/>
        <v>A</v>
      </c>
      <c r="S1265" s="174">
        <f t="shared" si="224"/>
        <v>1</v>
      </c>
      <c r="T1265" s="174">
        <f t="shared" si="225"/>
        <v>1</v>
      </c>
      <c r="U1265" s="174">
        <f t="shared" si="226"/>
        <v>0</v>
      </c>
      <c r="V1265" s="178" t="str">
        <f t="shared" si="227"/>
        <v>Flavobacterium piscis</v>
      </c>
      <c r="W1265" s="178" t="str">
        <f t="shared" si="228"/>
        <v>Flavobacterium piscis</v>
      </c>
      <c r="X1265" s="174">
        <f t="shared" si="229"/>
        <v>0</v>
      </c>
      <c r="Y1265" s="174">
        <f t="shared" si="230"/>
        <v>0</v>
      </c>
      <c r="Z1265" s="174">
        <f t="shared" si="231"/>
        <v>0</v>
      </c>
      <c r="AA1265" s="174">
        <f t="shared" si="232"/>
        <v>0</v>
      </c>
    </row>
    <row r="1266" spans="4:27" ht="15" customHeight="1" x14ac:dyDescent="0.25">
      <c r="D1266" s="176">
        <v>1</v>
      </c>
      <c r="E1266" s="169">
        <f t="shared" ref="E1266:E1329" si="233">D1266*S1266</f>
        <v>1</v>
      </c>
      <c r="F1266" s="26" t="s">
        <v>2357</v>
      </c>
      <c r="G1266" s="26" t="s">
        <v>802</v>
      </c>
      <c r="H1266" s="26" t="s">
        <v>112</v>
      </c>
      <c r="I1266" s="29">
        <v>44148</v>
      </c>
      <c r="J1266" s="26" t="s">
        <v>2328</v>
      </c>
      <c r="K1266" s="26" t="s">
        <v>274</v>
      </c>
      <c r="L1266" s="26" t="s">
        <v>2328</v>
      </c>
      <c r="M1266" s="26" t="s">
        <v>274</v>
      </c>
      <c r="N1266" s="27">
        <v>2.62</v>
      </c>
      <c r="O1266" s="26" t="s">
        <v>2328</v>
      </c>
      <c r="P1266" s="26" t="s">
        <v>274</v>
      </c>
      <c r="Q1266" s="27">
        <v>2.35</v>
      </c>
      <c r="R1266" s="171" t="str">
        <f t="shared" si="223"/>
        <v>A</v>
      </c>
      <c r="S1266" s="174">
        <f t="shared" si="224"/>
        <v>1</v>
      </c>
      <c r="T1266" s="174">
        <f t="shared" si="225"/>
        <v>1</v>
      </c>
      <c r="U1266" s="174">
        <f t="shared" si="226"/>
        <v>0</v>
      </c>
      <c r="V1266" s="178" t="str">
        <f t="shared" si="227"/>
        <v>Flavobacterium plurextorum</v>
      </c>
      <c r="W1266" s="178" t="str">
        <f t="shared" si="228"/>
        <v>Flavobacterium plurextorum</v>
      </c>
      <c r="X1266" s="174">
        <f t="shared" si="229"/>
        <v>0</v>
      </c>
      <c r="Y1266" s="174">
        <f t="shared" si="230"/>
        <v>0</v>
      </c>
      <c r="Z1266" s="174">
        <f t="shared" si="231"/>
        <v>0</v>
      </c>
      <c r="AA1266" s="174">
        <f t="shared" si="232"/>
        <v>0</v>
      </c>
    </row>
    <row r="1267" spans="4:27" ht="15" customHeight="1" x14ac:dyDescent="0.25">
      <c r="D1267" s="176">
        <v>1</v>
      </c>
      <c r="E1267" s="169">
        <f t="shared" si="233"/>
        <v>1</v>
      </c>
      <c r="F1267" s="26" t="s">
        <v>2358</v>
      </c>
      <c r="G1267" s="26" t="s">
        <v>133</v>
      </c>
      <c r="H1267" s="26" t="s">
        <v>112</v>
      </c>
      <c r="I1267" s="29">
        <v>42773</v>
      </c>
      <c r="J1267" s="26" t="s">
        <v>2328</v>
      </c>
      <c r="K1267" s="26" t="s">
        <v>2359</v>
      </c>
      <c r="L1267" s="26" t="s">
        <v>2328</v>
      </c>
      <c r="M1267" s="26" t="s">
        <v>2359</v>
      </c>
      <c r="N1267" s="27">
        <v>2.41</v>
      </c>
      <c r="O1267" s="26" t="s">
        <v>2328</v>
      </c>
      <c r="P1267" s="26" t="s">
        <v>2360</v>
      </c>
      <c r="Q1267" s="27">
        <v>1.81</v>
      </c>
      <c r="R1267" s="171" t="str">
        <f t="shared" si="223"/>
        <v>A</v>
      </c>
      <c r="S1267" s="174">
        <f t="shared" si="224"/>
        <v>1</v>
      </c>
      <c r="T1267" s="174">
        <f t="shared" si="225"/>
        <v>1</v>
      </c>
      <c r="U1267" s="174">
        <f t="shared" si="226"/>
        <v>0</v>
      </c>
      <c r="V1267" s="178" t="str">
        <f t="shared" si="227"/>
        <v>Flavobacterium psychoterrae</v>
      </c>
      <c r="W1267" s="178" t="str">
        <f t="shared" si="228"/>
        <v>Flavobacterium hydatis</v>
      </c>
      <c r="X1267" s="174">
        <f t="shared" si="229"/>
        <v>0</v>
      </c>
      <c r="Y1267" s="174">
        <f t="shared" si="230"/>
        <v>0</v>
      </c>
      <c r="Z1267" s="174">
        <f t="shared" si="231"/>
        <v>0</v>
      </c>
      <c r="AA1267" s="174">
        <f t="shared" si="232"/>
        <v>0</v>
      </c>
    </row>
    <row r="1268" spans="4:27" ht="15" customHeight="1" x14ac:dyDescent="0.25">
      <c r="D1268" s="176">
        <v>1</v>
      </c>
      <c r="E1268" s="169">
        <f t="shared" si="233"/>
        <v>1</v>
      </c>
      <c r="F1268" s="26" t="s">
        <v>2361</v>
      </c>
      <c r="G1268" s="26" t="s">
        <v>133</v>
      </c>
      <c r="H1268" s="26" t="s">
        <v>112</v>
      </c>
      <c r="I1268" s="29">
        <v>44642</v>
      </c>
      <c r="J1268" s="26" t="s">
        <v>2328</v>
      </c>
      <c r="K1268" s="26" t="s">
        <v>2362</v>
      </c>
      <c r="L1268" s="26" t="s">
        <v>2328</v>
      </c>
      <c r="M1268" s="26" t="s">
        <v>2362</v>
      </c>
      <c r="N1268" s="27">
        <v>2.52</v>
      </c>
      <c r="O1268" s="26" t="s">
        <v>2328</v>
      </c>
      <c r="P1268" s="26" t="s">
        <v>2362</v>
      </c>
      <c r="Q1268" s="27">
        <v>2.4</v>
      </c>
      <c r="R1268" s="171" t="str">
        <f t="shared" si="223"/>
        <v>A</v>
      </c>
      <c r="S1268" s="174">
        <f t="shared" si="224"/>
        <v>1</v>
      </c>
      <c r="T1268" s="174">
        <f t="shared" si="225"/>
        <v>1</v>
      </c>
      <c r="U1268" s="174">
        <f t="shared" si="226"/>
        <v>0</v>
      </c>
      <c r="V1268" s="178" t="str">
        <f t="shared" si="227"/>
        <v>Flavobacterium psychrophilum</v>
      </c>
      <c r="W1268" s="178" t="str">
        <f t="shared" si="228"/>
        <v>Flavobacterium psychrophilum</v>
      </c>
      <c r="X1268" s="174">
        <f t="shared" si="229"/>
        <v>0</v>
      </c>
      <c r="Y1268" s="174">
        <f t="shared" si="230"/>
        <v>0</v>
      </c>
      <c r="Z1268" s="174">
        <f t="shared" si="231"/>
        <v>0</v>
      </c>
      <c r="AA1268" s="174">
        <f t="shared" si="232"/>
        <v>0</v>
      </c>
    </row>
    <row r="1269" spans="4:27" ht="15" customHeight="1" x14ac:dyDescent="0.25">
      <c r="D1269" s="176">
        <v>1</v>
      </c>
      <c r="E1269" s="169">
        <f t="shared" si="233"/>
        <v>1</v>
      </c>
      <c r="F1269" s="26" t="s">
        <v>2363</v>
      </c>
      <c r="G1269" s="26" t="s">
        <v>176</v>
      </c>
      <c r="H1269" s="26" t="s">
        <v>112</v>
      </c>
      <c r="I1269" s="29">
        <v>42451</v>
      </c>
      <c r="J1269" s="26" t="s">
        <v>2328</v>
      </c>
      <c r="K1269" s="26" t="s">
        <v>2362</v>
      </c>
      <c r="L1269" s="26" t="s">
        <v>2328</v>
      </c>
      <c r="M1269" s="26" t="s">
        <v>2362</v>
      </c>
      <c r="N1269" s="27">
        <v>2.2999999999999998</v>
      </c>
      <c r="O1269" s="26" t="s">
        <v>2328</v>
      </c>
      <c r="P1269" s="26" t="s">
        <v>2362</v>
      </c>
      <c r="Q1269" s="27">
        <v>2.23</v>
      </c>
      <c r="R1269" s="171" t="str">
        <f t="shared" si="223"/>
        <v>A</v>
      </c>
      <c r="S1269" s="174">
        <f t="shared" si="224"/>
        <v>1</v>
      </c>
      <c r="T1269" s="174">
        <f t="shared" si="225"/>
        <v>1</v>
      </c>
      <c r="U1269" s="174">
        <f t="shared" si="226"/>
        <v>0</v>
      </c>
      <c r="V1269" s="178" t="str">
        <f t="shared" si="227"/>
        <v>Flavobacterium psychrophilum</v>
      </c>
      <c r="W1269" s="178" t="str">
        <f t="shared" si="228"/>
        <v>Flavobacterium psychrophilum</v>
      </c>
      <c r="X1269" s="174">
        <f t="shared" si="229"/>
        <v>0</v>
      </c>
      <c r="Y1269" s="174">
        <f t="shared" si="230"/>
        <v>0</v>
      </c>
      <c r="Z1269" s="174">
        <f t="shared" si="231"/>
        <v>0</v>
      </c>
      <c r="AA1269" s="174">
        <f t="shared" si="232"/>
        <v>0</v>
      </c>
    </row>
    <row r="1270" spans="4:27" ht="15" customHeight="1" x14ac:dyDescent="0.25">
      <c r="D1270" s="176">
        <v>1</v>
      </c>
      <c r="E1270" s="169">
        <f t="shared" si="233"/>
        <v>1</v>
      </c>
      <c r="F1270" s="26" t="s">
        <v>2364</v>
      </c>
      <c r="G1270" s="26" t="s">
        <v>133</v>
      </c>
      <c r="H1270" s="26" t="s">
        <v>112</v>
      </c>
      <c r="I1270" s="29">
        <v>41666</v>
      </c>
      <c r="J1270" s="26" t="s">
        <v>2328</v>
      </c>
      <c r="K1270" s="26" t="s">
        <v>2365</v>
      </c>
      <c r="L1270" s="26" t="s">
        <v>2328</v>
      </c>
      <c r="M1270" s="26" t="s">
        <v>2365</v>
      </c>
      <c r="N1270" s="27">
        <v>2</v>
      </c>
      <c r="O1270" s="26" t="s">
        <v>2328</v>
      </c>
      <c r="P1270" s="26" t="s">
        <v>2365</v>
      </c>
      <c r="Q1270" s="27">
        <v>1.9</v>
      </c>
      <c r="R1270" s="171" t="str">
        <f t="shared" si="223"/>
        <v>A</v>
      </c>
      <c r="S1270" s="174">
        <f t="shared" si="224"/>
        <v>1</v>
      </c>
      <c r="T1270" s="174">
        <f t="shared" si="225"/>
        <v>1</v>
      </c>
      <c r="U1270" s="174">
        <f t="shared" si="226"/>
        <v>0</v>
      </c>
      <c r="V1270" s="178" t="str">
        <f t="shared" si="227"/>
        <v>Flavobacterium reichenbachii</v>
      </c>
      <c r="W1270" s="178" t="str">
        <f t="shared" si="228"/>
        <v>Flavobacterium reichenbachii</v>
      </c>
      <c r="X1270" s="174">
        <f t="shared" si="229"/>
        <v>0</v>
      </c>
      <c r="Y1270" s="174">
        <f t="shared" si="230"/>
        <v>0</v>
      </c>
      <c r="Z1270" s="174">
        <f t="shared" si="231"/>
        <v>0</v>
      </c>
      <c r="AA1270" s="174">
        <f t="shared" si="232"/>
        <v>0</v>
      </c>
    </row>
    <row r="1271" spans="4:27" ht="15" customHeight="1" x14ac:dyDescent="0.25">
      <c r="D1271" s="176">
        <v>1</v>
      </c>
      <c r="E1271" s="169">
        <f t="shared" si="233"/>
        <v>1</v>
      </c>
      <c r="F1271" s="26" t="s">
        <v>2366</v>
      </c>
      <c r="G1271" s="26" t="s">
        <v>133</v>
      </c>
      <c r="H1271" s="26" t="s">
        <v>110</v>
      </c>
      <c r="I1271" s="29">
        <v>41407</v>
      </c>
      <c r="J1271" s="26" t="s">
        <v>2328</v>
      </c>
      <c r="K1271" s="26" t="s">
        <v>2367</v>
      </c>
      <c r="L1271" s="26" t="s">
        <v>2328</v>
      </c>
      <c r="M1271" s="26" t="s">
        <v>2367</v>
      </c>
      <c r="N1271" s="27">
        <v>2.4</v>
      </c>
      <c r="O1271" s="26" t="s">
        <v>2368</v>
      </c>
      <c r="P1271" s="26" t="s">
        <v>2369</v>
      </c>
      <c r="Q1271" s="27">
        <v>1.57</v>
      </c>
      <c r="R1271" s="171" t="str">
        <f t="shared" si="223"/>
        <v>A</v>
      </c>
      <c r="S1271" s="174">
        <f t="shared" si="224"/>
        <v>1</v>
      </c>
      <c r="T1271" s="174">
        <f t="shared" si="225"/>
        <v>1</v>
      </c>
      <c r="U1271" s="174">
        <f t="shared" si="226"/>
        <v>0</v>
      </c>
      <c r="V1271" s="178" t="str">
        <f t="shared" si="227"/>
        <v>Flavobacterium sp-C2</v>
      </c>
      <c r="W1271" s="178" t="str">
        <f t="shared" si="228"/>
        <v>Paraburkholderia phenazinium</v>
      </c>
      <c r="X1271" s="174">
        <f t="shared" si="229"/>
        <v>0</v>
      </c>
      <c r="Y1271" s="174">
        <f t="shared" si="230"/>
        <v>0</v>
      </c>
      <c r="Z1271" s="174">
        <f t="shared" si="231"/>
        <v>0</v>
      </c>
      <c r="AA1271" s="174">
        <f t="shared" si="232"/>
        <v>0</v>
      </c>
    </row>
    <row r="1272" spans="4:27" ht="15" customHeight="1" x14ac:dyDescent="0.25">
      <c r="D1272" s="176">
        <v>1</v>
      </c>
      <c r="E1272" s="169">
        <f t="shared" si="233"/>
        <v>1</v>
      </c>
      <c r="F1272" s="26" t="s">
        <v>2370</v>
      </c>
      <c r="G1272" s="26" t="s">
        <v>133</v>
      </c>
      <c r="H1272" s="26" t="s">
        <v>112</v>
      </c>
      <c r="I1272" s="29">
        <v>41666</v>
      </c>
      <c r="J1272" s="26" t="s">
        <v>2328</v>
      </c>
      <c r="K1272" s="26" t="s">
        <v>2371</v>
      </c>
      <c r="L1272" s="26" t="s">
        <v>2328</v>
      </c>
      <c r="M1272" s="26" t="s">
        <v>2371</v>
      </c>
      <c r="N1272" s="27">
        <v>2.31</v>
      </c>
      <c r="O1272" s="26" t="s">
        <v>2328</v>
      </c>
      <c r="P1272" s="26" t="s">
        <v>2372</v>
      </c>
      <c r="Q1272" s="27">
        <v>1.65</v>
      </c>
      <c r="R1272" s="171" t="str">
        <f t="shared" si="223"/>
        <v>A</v>
      </c>
      <c r="S1272" s="174">
        <f t="shared" si="224"/>
        <v>1</v>
      </c>
      <c r="T1272" s="174">
        <f t="shared" si="225"/>
        <v>1</v>
      </c>
      <c r="U1272" s="174">
        <f t="shared" si="226"/>
        <v>0</v>
      </c>
      <c r="V1272" s="178" t="str">
        <f t="shared" si="227"/>
        <v>Flavobacterium sp-CVUAS-10323</v>
      </c>
      <c r="W1272" s="178" t="str">
        <f t="shared" si="228"/>
        <v>Flavobacterium chungbukense</v>
      </c>
      <c r="X1272" s="174">
        <f t="shared" si="229"/>
        <v>0</v>
      </c>
      <c r="Y1272" s="174">
        <f t="shared" si="230"/>
        <v>0</v>
      </c>
      <c r="Z1272" s="174">
        <f t="shared" si="231"/>
        <v>0</v>
      </c>
      <c r="AA1272" s="174">
        <f t="shared" si="232"/>
        <v>0</v>
      </c>
    </row>
    <row r="1273" spans="4:27" ht="15" customHeight="1" x14ac:dyDescent="0.25">
      <c r="D1273" s="176">
        <v>1</v>
      </c>
      <c r="E1273" s="169">
        <f t="shared" si="233"/>
        <v>0</v>
      </c>
      <c r="F1273" s="26" t="s">
        <v>2373</v>
      </c>
      <c r="G1273" s="26" t="s">
        <v>133</v>
      </c>
      <c r="H1273" s="26" t="s">
        <v>114</v>
      </c>
      <c r="I1273" s="29">
        <v>41736</v>
      </c>
      <c r="J1273" s="26" t="s">
        <v>2328</v>
      </c>
      <c r="K1273" s="26" t="s">
        <v>2374</v>
      </c>
      <c r="L1273" s="26" t="s">
        <v>2328</v>
      </c>
      <c r="M1273" s="26" t="s">
        <v>2374</v>
      </c>
      <c r="N1273" s="27">
        <v>2.25</v>
      </c>
      <c r="O1273" s="26" t="s">
        <v>2328</v>
      </c>
      <c r="P1273" s="26" t="s">
        <v>2347</v>
      </c>
      <c r="Q1273" s="27">
        <v>2.0699999999999998</v>
      </c>
      <c r="R1273" s="171" t="str">
        <f t="shared" si="223"/>
        <v>B</v>
      </c>
      <c r="S1273" s="174">
        <f t="shared" si="224"/>
        <v>0</v>
      </c>
      <c r="T1273" s="174">
        <f t="shared" si="225"/>
        <v>0</v>
      </c>
      <c r="U1273" s="174">
        <f t="shared" si="226"/>
        <v>1</v>
      </c>
      <c r="V1273" s="178" t="str">
        <f t="shared" si="227"/>
        <v>Flavobacterium sp-CVUAS-4146</v>
      </c>
      <c r="W1273" s="178" t="str">
        <f t="shared" si="228"/>
        <v>Flavobacterium branchiarum</v>
      </c>
      <c r="X1273" s="174">
        <f t="shared" si="229"/>
        <v>0</v>
      </c>
      <c r="Y1273" s="174">
        <f t="shared" si="230"/>
        <v>0</v>
      </c>
      <c r="Z1273" s="174">
        <f t="shared" si="231"/>
        <v>0</v>
      </c>
      <c r="AA1273" s="174">
        <f t="shared" si="232"/>
        <v>0</v>
      </c>
    </row>
    <row r="1274" spans="4:27" ht="15" customHeight="1" x14ac:dyDescent="0.25">
      <c r="D1274" s="176">
        <v>1</v>
      </c>
      <c r="E1274" s="169">
        <f t="shared" si="233"/>
        <v>1</v>
      </c>
      <c r="F1274" s="26" t="s">
        <v>2375</v>
      </c>
      <c r="G1274" s="26" t="s">
        <v>133</v>
      </c>
      <c r="H1274" s="26" t="s">
        <v>112</v>
      </c>
      <c r="I1274" s="29">
        <v>41666</v>
      </c>
      <c r="J1274" s="26" t="s">
        <v>2328</v>
      </c>
      <c r="K1274" s="26" t="s">
        <v>2376</v>
      </c>
      <c r="L1274" s="26" t="s">
        <v>2328</v>
      </c>
      <c r="M1274" s="26" t="s">
        <v>2376</v>
      </c>
      <c r="N1274" s="27">
        <v>2.0699999999999998</v>
      </c>
      <c r="O1274" s="26" t="s">
        <v>2328</v>
      </c>
      <c r="P1274" s="26" t="s">
        <v>2377</v>
      </c>
      <c r="Q1274" s="27">
        <v>1.47</v>
      </c>
      <c r="R1274" s="171" t="str">
        <f t="shared" si="223"/>
        <v>A</v>
      </c>
      <c r="S1274" s="174">
        <f t="shared" si="224"/>
        <v>1</v>
      </c>
      <c r="T1274" s="174">
        <f t="shared" si="225"/>
        <v>1</v>
      </c>
      <c r="U1274" s="174">
        <f t="shared" si="226"/>
        <v>0</v>
      </c>
      <c r="V1274" s="178" t="str">
        <f t="shared" si="227"/>
        <v>Flavobacterium sp-CVUAS-4216,2</v>
      </c>
      <c r="W1274" s="178" t="str">
        <f t="shared" si="228"/>
        <v>Flavobacterium sp-JQMS</v>
      </c>
      <c r="X1274" s="174">
        <f t="shared" si="229"/>
        <v>0</v>
      </c>
      <c r="Y1274" s="174">
        <f t="shared" si="230"/>
        <v>0</v>
      </c>
      <c r="Z1274" s="174">
        <f t="shared" si="231"/>
        <v>0</v>
      </c>
      <c r="AA1274" s="174">
        <f t="shared" si="232"/>
        <v>0</v>
      </c>
    </row>
    <row r="1275" spans="4:27" ht="15" customHeight="1" x14ac:dyDescent="0.25">
      <c r="D1275" s="176">
        <v>1</v>
      </c>
      <c r="E1275" s="169">
        <f t="shared" si="233"/>
        <v>1</v>
      </c>
      <c r="F1275" s="26" t="s">
        <v>2378</v>
      </c>
      <c r="G1275" s="26" t="s">
        <v>133</v>
      </c>
      <c r="H1275" s="26" t="s">
        <v>112</v>
      </c>
      <c r="I1275" s="29">
        <v>41666</v>
      </c>
      <c r="J1275" s="26" t="s">
        <v>2328</v>
      </c>
      <c r="K1275" s="26" t="s">
        <v>2379</v>
      </c>
      <c r="L1275" s="26" t="s">
        <v>2328</v>
      </c>
      <c r="M1275" s="26" t="s">
        <v>2379</v>
      </c>
      <c r="N1275" s="27">
        <v>2.48</v>
      </c>
      <c r="O1275" s="26" t="s">
        <v>2328</v>
      </c>
      <c r="P1275" s="26" t="s">
        <v>2380</v>
      </c>
      <c r="Q1275" s="27">
        <v>1.82</v>
      </c>
      <c r="R1275" s="171" t="str">
        <f t="shared" si="223"/>
        <v>A</v>
      </c>
      <c r="S1275" s="174">
        <f t="shared" si="224"/>
        <v>1</v>
      </c>
      <c r="T1275" s="174">
        <f t="shared" si="225"/>
        <v>1</v>
      </c>
      <c r="U1275" s="174">
        <f t="shared" si="226"/>
        <v>0</v>
      </c>
      <c r="V1275" s="178" t="str">
        <f t="shared" si="227"/>
        <v>Flavobacterium sp-CVUAS-5506</v>
      </c>
      <c r="W1275" s="178" t="str">
        <f t="shared" si="228"/>
        <v>Flavobacterium johnsoniae</v>
      </c>
      <c r="X1275" s="174">
        <f t="shared" si="229"/>
        <v>0</v>
      </c>
      <c r="Y1275" s="174">
        <f t="shared" si="230"/>
        <v>0</v>
      </c>
      <c r="Z1275" s="174">
        <f t="shared" si="231"/>
        <v>0</v>
      </c>
      <c r="AA1275" s="174">
        <f t="shared" si="232"/>
        <v>0</v>
      </c>
    </row>
    <row r="1276" spans="4:27" ht="15" customHeight="1" x14ac:dyDescent="0.25">
      <c r="D1276" s="176">
        <v>1</v>
      </c>
      <c r="E1276" s="169">
        <f t="shared" si="233"/>
        <v>1</v>
      </c>
      <c r="F1276" s="26" t="s">
        <v>2381</v>
      </c>
      <c r="G1276" s="26" t="s">
        <v>133</v>
      </c>
      <c r="H1276" s="26" t="s">
        <v>110</v>
      </c>
      <c r="I1276" s="29">
        <v>43213</v>
      </c>
      <c r="J1276" s="26" t="s">
        <v>2328</v>
      </c>
      <c r="K1276" s="26" t="s">
        <v>2382</v>
      </c>
      <c r="L1276" s="26" t="s">
        <v>2328</v>
      </c>
      <c r="M1276" s="26" t="s">
        <v>2382</v>
      </c>
      <c r="N1276" s="27">
        <v>2.4500000000000002</v>
      </c>
      <c r="O1276" s="26" t="s">
        <v>2328</v>
      </c>
      <c r="P1276" s="26" t="s">
        <v>2383</v>
      </c>
      <c r="Q1276" s="27">
        <v>1.69</v>
      </c>
      <c r="R1276" s="171" t="str">
        <f t="shared" si="223"/>
        <v>A</v>
      </c>
      <c r="S1276" s="174">
        <f t="shared" si="224"/>
        <v>1</v>
      </c>
      <c r="T1276" s="174">
        <f t="shared" si="225"/>
        <v>1</v>
      </c>
      <c r="U1276" s="174">
        <f t="shared" si="226"/>
        <v>0</v>
      </c>
      <c r="V1276" s="178" t="str">
        <f t="shared" si="227"/>
        <v>Flavobacterium sp-HMD2009</v>
      </c>
      <c r="W1276" s="178" t="str">
        <f t="shared" si="228"/>
        <v>Flavobacterium succinicans</v>
      </c>
      <c r="X1276" s="174">
        <f t="shared" si="229"/>
        <v>0</v>
      </c>
      <c r="Y1276" s="174">
        <f t="shared" si="230"/>
        <v>0</v>
      </c>
      <c r="Z1276" s="174">
        <f t="shared" si="231"/>
        <v>0</v>
      </c>
      <c r="AA1276" s="174">
        <f t="shared" si="232"/>
        <v>0</v>
      </c>
    </row>
    <row r="1277" spans="4:27" ht="15" customHeight="1" x14ac:dyDescent="0.25">
      <c r="D1277" s="176">
        <v>1</v>
      </c>
      <c r="E1277" s="169">
        <f t="shared" si="233"/>
        <v>1</v>
      </c>
      <c r="F1277" s="26" t="s">
        <v>2384</v>
      </c>
      <c r="G1277" s="26" t="s">
        <v>2385</v>
      </c>
      <c r="H1277" s="26" t="s">
        <v>112</v>
      </c>
      <c r="I1277" s="29">
        <v>41688</v>
      </c>
      <c r="J1277" s="26" t="s">
        <v>2328</v>
      </c>
      <c r="K1277" s="26" t="s">
        <v>2377</v>
      </c>
      <c r="L1277" s="26" t="s">
        <v>2328</v>
      </c>
      <c r="M1277" s="26" t="s">
        <v>2377</v>
      </c>
      <c r="N1277" s="27">
        <v>2.59</v>
      </c>
      <c r="O1277" s="26" t="s">
        <v>2328</v>
      </c>
      <c r="P1277" s="26" t="s">
        <v>2383</v>
      </c>
      <c r="Q1277" s="27">
        <v>1.67</v>
      </c>
      <c r="R1277" s="171" t="str">
        <f t="shared" si="223"/>
        <v>A</v>
      </c>
      <c r="S1277" s="174">
        <f t="shared" si="224"/>
        <v>1</v>
      </c>
      <c r="T1277" s="174">
        <f t="shared" si="225"/>
        <v>1</v>
      </c>
      <c r="U1277" s="174">
        <f t="shared" si="226"/>
        <v>0</v>
      </c>
      <c r="V1277" s="178" t="str">
        <f t="shared" si="227"/>
        <v>Flavobacterium sp-JQMS</v>
      </c>
      <c r="W1277" s="178" t="str">
        <f t="shared" si="228"/>
        <v>Flavobacterium succinicans</v>
      </c>
      <c r="X1277" s="174">
        <f t="shared" si="229"/>
        <v>0</v>
      </c>
      <c r="Y1277" s="174">
        <f t="shared" si="230"/>
        <v>0</v>
      </c>
      <c r="Z1277" s="174">
        <f t="shared" si="231"/>
        <v>0</v>
      </c>
      <c r="AA1277" s="174">
        <f t="shared" si="232"/>
        <v>0</v>
      </c>
    </row>
    <row r="1278" spans="4:27" ht="15" customHeight="1" x14ac:dyDescent="0.25">
      <c r="D1278" s="176">
        <v>1</v>
      </c>
      <c r="E1278" s="169">
        <f t="shared" si="233"/>
        <v>1</v>
      </c>
      <c r="F1278" s="26" t="s">
        <v>2386</v>
      </c>
      <c r="G1278" s="26" t="s">
        <v>133</v>
      </c>
      <c r="H1278" s="26" t="s">
        <v>114</v>
      </c>
      <c r="I1278" s="29">
        <v>45237</v>
      </c>
      <c r="J1278" s="26" t="s">
        <v>2328</v>
      </c>
      <c r="K1278" s="26" t="s">
        <v>2387</v>
      </c>
      <c r="L1278" s="26" t="s">
        <v>2328</v>
      </c>
      <c r="M1278" s="26" t="s">
        <v>2387</v>
      </c>
      <c r="N1278" s="27">
        <v>2.61</v>
      </c>
      <c r="O1278" s="26" t="s">
        <v>2328</v>
      </c>
      <c r="P1278" s="26" t="s">
        <v>2383</v>
      </c>
      <c r="Q1278" s="27">
        <v>1.6</v>
      </c>
      <c r="R1278" s="171" t="str">
        <f t="shared" si="223"/>
        <v>A</v>
      </c>
      <c r="S1278" s="174">
        <f t="shared" si="224"/>
        <v>1</v>
      </c>
      <c r="T1278" s="174">
        <f t="shared" si="225"/>
        <v>1</v>
      </c>
      <c r="U1278" s="174">
        <f t="shared" si="226"/>
        <v>0</v>
      </c>
      <c r="V1278" s="178" t="str">
        <f t="shared" si="227"/>
        <v>Flavobacterium sp-T157L</v>
      </c>
      <c r="W1278" s="178" t="str">
        <f t="shared" si="228"/>
        <v>Flavobacterium succinicans</v>
      </c>
      <c r="X1278" s="174">
        <f t="shared" si="229"/>
        <v>0</v>
      </c>
      <c r="Y1278" s="174">
        <f t="shared" si="230"/>
        <v>0</v>
      </c>
      <c r="Z1278" s="174">
        <f t="shared" si="231"/>
        <v>0</v>
      </c>
      <c r="AA1278" s="174">
        <f t="shared" si="232"/>
        <v>0</v>
      </c>
    </row>
    <row r="1279" spans="4:27" ht="15" customHeight="1" x14ac:dyDescent="0.25">
      <c r="D1279" s="176">
        <v>1</v>
      </c>
      <c r="E1279" s="169">
        <f t="shared" si="233"/>
        <v>1</v>
      </c>
      <c r="F1279" s="26" t="s">
        <v>2388</v>
      </c>
      <c r="G1279" s="26" t="s">
        <v>133</v>
      </c>
      <c r="H1279" s="26" t="s">
        <v>112</v>
      </c>
      <c r="I1279" s="29">
        <v>42751</v>
      </c>
      <c r="J1279" s="26" t="s">
        <v>2328</v>
      </c>
      <c r="K1279" s="26" t="s">
        <v>2383</v>
      </c>
      <c r="L1279" s="26" t="s">
        <v>2328</v>
      </c>
      <c r="M1279" s="26" t="s">
        <v>2383</v>
      </c>
      <c r="N1279" s="27">
        <v>2.4900000000000002</v>
      </c>
      <c r="O1279" s="26" t="s">
        <v>2328</v>
      </c>
      <c r="P1279" s="26" t="s">
        <v>2389</v>
      </c>
      <c r="Q1279" s="27">
        <v>1.78</v>
      </c>
      <c r="R1279" s="171" t="str">
        <f t="shared" si="223"/>
        <v>A</v>
      </c>
      <c r="S1279" s="174">
        <f t="shared" si="224"/>
        <v>1</v>
      </c>
      <c r="T1279" s="174">
        <f t="shared" si="225"/>
        <v>1</v>
      </c>
      <c r="U1279" s="174">
        <f t="shared" si="226"/>
        <v>0</v>
      </c>
      <c r="V1279" s="178" t="str">
        <f t="shared" si="227"/>
        <v>Flavobacterium succinicans</v>
      </c>
      <c r="W1279" s="178" t="str">
        <f t="shared" si="228"/>
        <v>Flavobacterium tiangeerense</v>
      </c>
      <c r="X1279" s="174">
        <f t="shared" si="229"/>
        <v>0</v>
      </c>
      <c r="Y1279" s="174">
        <f t="shared" si="230"/>
        <v>0</v>
      </c>
      <c r="Z1279" s="174">
        <f t="shared" si="231"/>
        <v>0</v>
      </c>
      <c r="AA1279" s="174">
        <f t="shared" si="232"/>
        <v>0</v>
      </c>
    </row>
    <row r="1280" spans="4:27" ht="15" customHeight="1" x14ac:dyDescent="0.25">
      <c r="D1280" s="176">
        <v>1</v>
      </c>
      <c r="E1280" s="169">
        <f t="shared" si="233"/>
        <v>0</v>
      </c>
      <c r="F1280" s="26" t="s">
        <v>2390</v>
      </c>
      <c r="G1280" s="26" t="s">
        <v>133</v>
      </c>
      <c r="H1280" s="26" t="s">
        <v>110</v>
      </c>
      <c r="I1280" s="29">
        <v>41407</v>
      </c>
      <c r="J1280" s="26" t="s">
        <v>2328</v>
      </c>
      <c r="K1280" s="26" t="s">
        <v>2389</v>
      </c>
      <c r="L1280" s="26" t="s">
        <v>2328</v>
      </c>
      <c r="M1280" s="26" t="s">
        <v>2389</v>
      </c>
      <c r="N1280" s="27">
        <v>2.61</v>
      </c>
      <c r="O1280" s="26" t="s">
        <v>2328</v>
      </c>
      <c r="P1280" s="26" t="s">
        <v>2383</v>
      </c>
      <c r="Q1280" s="27">
        <v>2.14</v>
      </c>
      <c r="R1280" s="171" t="str">
        <f t="shared" si="223"/>
        <v>B</v>
      </c>
      <c r="S1280" s="174">
        <f t="shared" si="224"/>
        <v>0</v>
      </c>
      <c r="T1280" s="174">
        <f t="shared" si="225"/>
        <v>0</v>
      </c>
      <c r="U1280" s="174">
        <f t="shared" si="226"/>
        <v>1</v>
      </c>
      <c r="V1280" s="178" t="str">
        <f t="shared" si="227"/>
        <v>Flavobacterium tiangeerense</v>
      </c>
      <c r="W1280" s="178" t="str">
        <f t="shared" si="228"/>
        <v>Flavobacterium succinicans</v>
      </c>
      <c r="X1280" s="174">
        <f t="shared" si="229"/>
        <v>0</v>
      </c>
      <c r="Y1280" s="174">
        <f t="shared" si="230"/>
        <v>0</v>
      </c>
      <c r="Z1280" s="174">
        <f t="shared" si="231"/>
        <v>0</v>
      </c>
      <c r="AA1280" s="174">
        <f t="shared" si="232"/>
        <v>0</v>
      </c>
    </row>
    <row r="1281" spans="4:27" ht="15" customHeight="1" x14ac:dyDescent="0.25">
      <c r="D1281" s="176">
        <v>1</v>
      </c>
      <c r="E1281" s="169">
        <f t="shared" si="233"/>
        <v>1</v>
      </c>
      <c r="F1281" s="26">
        <v>82</v>
      </c>
      <c r="G1281" s="26" t="s">
        <v>1776</v>
      </c>
      <c r="H1281" s="26" t="s">
        <v>114</v>
      </c>
      <c r="I1281" s="29">
        <v>44449</v>
      </c>
      <c r="J1281" s="26" t="s">
        <v>2391</v>
      </c>
      <c r="K1281" s="26" t="s">
        <v>2392</v>
      </c>
      <c r="L1281" s="26" t="s">
        <v>2391</v>
      </c>
      <c r="M1281" s="26" t="s">
        <v>2392</v>
      </c>
      <c r="N1281" s="27">
        <v>2.14</v>
      </c>
      <c r="O1281" s="26" t="s">
        <v>2391</v>
      </c>
      <c r="P1281" s="26" t="s">
        <v>2392</v>
      </c>
      <c r="Q1281" s="27">
        <v>2.14</v>
      </c>
      <c r="R1281" s="171" t="str">
        <f t="shared" si="223"/>
        <v>A</v>
      </c>
      <c r="S1281" s="174">
        <f t="shared" si="224"/>
        <v>1</v>
      </c>
      <c r="T1281" s="174">
        <f t="shared" si="225"/>
        <v>1</v>
      </c>
      <c r="U1281" s="174">
        <f t="shared" si="226"/>
        <v>0</v>
      </c>
      <c r="V1281" s="178" t="str">
        <f t="shared" si="227"/>
        <v>Bergeyella zoohelcum</v>
      </c>
      <c r="W1281" s="178" t="str">
        <f t="shared" si="228"/>
        <v>Bergeyella zoohelcum</v>
      </c>
      <c r="X1281" s="174">
        <f t="shared" si="229"/>
        <v>0</v>
      </c>
      <c r="Y1281" s="174">
        <f t="shared" si="230"/>
        <v>0</v>
      </c>
      <c r="Z1281" s="174">
        <f t="shared" si="231"/>
        <v>0</v>
      </c>
      <c r="AA1281" s="174">
        <f t="shared" si="232"/>
        <v>0</v>
      </c>
    </row>
    <row r="1282" spans="4:27" ht="15" customHeight="1" x14ac:dyDescent="0.25">
      <c r="D1282" s="176">
        <v>1</v>
      </c>
      <c r="E1282" s="169">
        <f t="shared" si="233"/>
        <v>1</v>
      </c>
      <c r="F1282" s="26" t="s">
        <v>2393</v>
      </c>
      <c r="G1282" s="26" t="s">
        <v>802</v>
      </c>
      <c r="H1282" s="26" t="s">
        <v>114</v>
      </c>
      <c r="I1282" s="29">
        <v>44413</v>
      </c>
      <c r="J1282" s="26" t="s">
        <v>2394</v>
      </c>
      <c r="K1282" s="26" t="s">
        <v>2395</v>
      </c>
      <c r="L1282" s="26" t="s">
        <v>2394</v>
      </c>
      <c r="M1282" s="26" t="s">
        <v>2395</v>
      </c>
      <c r="N1282" s="27">
        <v>2.34</v>
      </c>
      <c r="O1282" s="26" t="s">
        <v>633</v>
      </c>
      <c r="P1282" s="26" t="s">
        <v>2396</v>
      </c>
      <c r="Q1282" s="27">
        <v>1.4</v>
      </c>
      <c r="R1282" s="171" t="str">
        <f t="shared" si="223"/>
        <v>A</v>
      </c>
      <c r="S1282" s="174">
        <f t="shared" si="224"/>
        <v>1</v>
      </c>
      <c r="T1282" s="174">
        <f t="shared" si="225"/>
        <v>1</v>
      </c>
      <c r="U1282" s="174">
        <f t="shared" si="226"/>
        <v>0</v>
      </c>
      <c r="V1282" s="178" t="str">
        <f t="shared" si="227"/>
        <v>Epilithonimonas tenax</v>
      </c>
      <c r="W1282" s="178" t="str">
        <f t="shared" si="228"/>
        <v>Chryseobacterium aquaticum</v>
      </c>
      <c r="X1282" s="174">
        <f t="shared" si="229"/>
        <v>0</v>
      </c>
      <c r="Y1282" s="174">
        <f t="shared" si="230"/>
        <v>0</v>
      </c>
      <c r="Z1282" s="174">
        <f t="shared" si="231"/>
        <v>0</v>
      </c>
      <c r="AA1282" s="174">
        <f t="shared" si="232"/>
        <v>0</v>
      </c>
    </row>
    <row r="1283" spans="4:27" ht="15" customHeight="1" x14ac:dyDescent="0.25">
      <c r="D1283" s="176">
        <v>1</v>
      </c>
      <c r="E1283" s="169">
        <f t="shared" si="233"/>
        <v>1</v>
      </c>
      <c r="F1283" s="26" t="s">
        <v>2397</v>
      </c>
      <c r="G1283" s="26" t="s">
        <v>118</v>
      </c>
      <c r="H1283" s="26" t="s">
        <v>162</v>
      </c>
      <c r="I1283" s="29">
        <v>44251.637002314812</v>
      </c>
      <c r="J1283" s="26" t="s">
        <v>2398</v>
      </c>
      <c r="K1283" s="26" t="s">
        <v>2399</v>
      </c>
      <c r="L1283" s="26" t="s">
        <v>2398</v>
      </c>
      <c r="M1283" s="26" t="s">
        <v>2399</v>
      </c>
      <c r="N1283" s="27">
        <v>2.27</v>
      </c>
      <c r="O1283" s="26" t="s">
        <v>2398</v>
      </c>
      <c r="P1283" s="26" t="s">
        <v>2399</v>
      </c>
      <c r="Q1283" s="27">
        <v>2.2400000000000002</v>
      </c>
      <c r="R1283" s="171" t="str">
        <f t="shared" ref="R1283:R1346" si="234">IF(OR(AND(N1283&gt;=$B$20,Q1283&lt;$B$21),AND(L1283=O1283,M1283=P1283,N1283&gt;=$B$20,Q1283&gt;=$B$20),AND(L1283=O1283,N1283&gt;=$B$20,Q1283&lt;2,Q1283&gt;=$B$21)),"A",IF(OR(AND(N1283&lt;$B$20,Q1283&lt;$B$21),AND(L1283=O1283,OR(M1283&lt;&gt;P1283,M1283=P1283),N1283&gt;=$B$21,Q1283&gt;=$B$21)),"B",
IF(AND(L1283&lt;&gt;O1283,N1283&gt;=$B$21,Q1283&gt;=$B$21),"C",0)))</f>
        <v>A</v>
      </c>
      <c r="S1283" s="174">
        <f t="shared" ref="S1283:S1346" si="235">1-U1283+Z1283</f>
        <v>1</v>
      </c>
      <c r="T1283" s="174">
        <f t="shared" ref="T1283:T1346" si="236">IF(AND(L1283=J1283,M1283=K1283,N1283&gt;=$B$20,R1283="A"),1,0)</f>
        <v>1</v>
      </c>
      <c r="U1283" s="174">
        <f t="shared" ref="U1283:U1346" si="237">IF(T1283=1,0,1)</f>
        <v>0</v>
      </c>
      <c r="V1283" s="178" t="str">
        <f t="shared" ref="V1283:V1346" si="238">L1283&amp;" "&amp;M1283</f>
        <v>Ornithobacterium rhinotracheale</v>
      </c>
      <c r="W1283" s="178" t="str">
        <f t="shared" ref="W1283:W1346" si="239">O1283&amp;" "&amp;P1283</f>
        <v>Ornithobacterium rhinotracheale</v>
      </c>
      <c r="X1283" s="174">
        <f t="shared" ref="X1283:X1346" si="240">IF(AND(V1283=$B$1,N1283&gt;=$B$20),1,0)</f>
        <v>0</v>
      </c>
      <c r="Y1283" s="174">
        <f t="shared" ref="Y1283:Y1346" si="241">IF(AND(W1283=$B$1,Q1283&gt;=$B$20),1,0)</f>
        <v>0</v>
      </c>
      <c r="Z1283" s="174">
        <f t="shared" ref="Z1283:Z1346" si="242">IF(AND(V1283=$B$1,N1283&gt;=$B$20,R1283="A"),1,0)</f>
        <v>0</v>
      </c>
      <c r="AA1283" s="174">
        <f t="shared" ref="AA1283:AA1346" si="243">IF(1-(X1283+Y1283)&gt;0,0,1)</f>
        <v>0</v>
      </c>
    </row>
    <row r="1284" spans="4:27" ht="15" customHeight="1" x14ac:dyDescent="0.25">
      <c r="D1284" s="176">
        <v>1</v>
      </c>
      <c r="E1284" s="169">
        <f t="shared" si="233"/>
        <v>1</v>
      </c>
      <c r="F1284" s="26" t="s">
        <v>2400</v>
      </c>
      <c r="G1284" s="26" t="s">
        <v>118</v>
      </c>
      <c r="H1284" s="26" t="s">
        <v>110</v>
      </c>
      <c r="I1284" s="29">
        <v>44265.609988425924</v>
      </c>
      <c r="J1284" s="26" t="s">
        <v>2398</v>
      </c>
      <c r="K1284" s="26" t="s">
        <v>2399</v>
      </c>
      <c r="L1284" s="26" t="s">
        <v>2398</v>
      </c>
      <c r="M1284" s="26" t="s">
        <v>2399</v>
      </c>
      <c r="N1284" s="27">
        <v>2.21</v>
      </c>
      <c r="O1284" s="26" t="s">
        <v>2398</v>
      </c>
      <c r="P1284" s="26" t="s">
        <v>2399</v>
      </c>
      <c r="Q1284" s="27">
        <v>2.04</v>
      </c>
      <c r="R1284" s="171" t="str">
        <f t="shared" si="234"/>
        <v>A</v>
      </c>
      <c r="S1284" s="174">
        <f t="shared" si="235"/>
        <v>1</v>
      </c>
      <c r="T1284" s="174">
        <f t="shared" si="236"/>
        <v>1</v>
      </c>
      <c r="U1284" s="174">
        <f t="shared" si="237"/>
        <v>0</v>
      </c>
      <c r="V1284" s="178" t="str">
        <f t="shared" si="238"/>
        <v>Ornithobacterium rhinotracheale</v>
      </c>
      <c r="W1284" s="178" t="str">
        <f t="shared" si="239"/>
        <v>Ornithobacterium rhinotracheale</v>
      </c>
      <c r="X1284" s="174">
        <f t="shared" si="240"/>
        <v>0</v>
      </c>
      <c r="Y1284" s="174">
        <f t="shared" si="241"/>
        <v>0</v>
      </c>
      <c r="Z1284" s="174">
        <f t="shared" si="242"/>
        <v>0</v>
      </c>
      <c r="AA1284" s="174">
        <f t="shared" si="243"/>
        <v>0</v>
      </c>
    </row>
    <row r="1285" spans="4:27" ht="15" customHeight="1" x14ac:dyDescent="0.25">
      <c r="D1285" s="176">
        <v>1</v>
      </c>
      <c r="E1285" s="169">
        <f t="shared" si="233"/>
        <v>1</v>
      </c>
      <c r="F1285" s="26" t="s">
        <v>2401</v>
      </c>
      <c r="G1285" s="26" t="s">
        <v>124</v>
      </c>
      <c r="H1285" s="26" t="s">
        <v>699</v>
      </c>
      <c r="I1285" s="29">
        <v>44855</v>
      </c>
      <c r="J1285" s="26" t="s">
        <v>2402</v>
      </c>
      <c r="K1285" s="26" t="s">
        <v>2403</v>
      </c>
      <c r="L1285" s="26" t="s">
        <v>2402</v>
      </c>
      <c r="M1285" s="26" t="s">
        <v>2403</v>
      </c>
      <c r="N1285" s="27">
        <v>2.56</v>
      </c>
      <c r="O1285" s="26" t="s">
        <v>963</v>
      </c>
      <c r="P1285" s="26" t="s">
        <v>2404</v>
      </c>
      <c r="Q1285" s="27">
        <v>1.25</v>
      </c>
      <c r="R1285" s="171" t="str">
        <f t="shared" si="234"/>
        <v>A</v>
      </c>
      <c r="S1285" s="174">
        <f t="shared" si="235"/>
        <v>1</v>
      </c>
      <c r="T1285" s="174">
        <f t="shared" si="236"/>
        <v>1</v>
      </c>
      <c r="U1285" s="174">
        <f t="shared" si="237"/>
        <v>0</v>
      </c>
      <c r="V1285" s="178" t="str">
        <f t="shared" si="238"/>
        <v>Riemerella columbina</v>
      </c>
      <c r="W1285" s="178" t="str">
        <f t="shared" si="239"/>
        <v>Lactobacillus plantarum</v>
      </c>
      <c r="X1285" s="174">
        <f t="shared" si="240"/>
        <v>0</v>
      </c>
      <c r="Y1285" s="174">
        <f t="shared" si="241"/>
        <v>0</v>
      </c>
      <c r="Z1285" s="174">
        <f t="shared" si="242"/>
        <v>0</v>
      </c>
      <c r="AA1285" s="174">
        <f t="shared" si="243"/>
        <v>0</v>
      </c>
    </row>
    <row r="1286" spans="4:27" ht="15" customHeight="1" x14ac:dyDescent="0.25">
      <c r="D1286" s="176">
        <v>1</v>
      </c>
      <c r="E1286" s="169">
        <f t="shared" si="233"/>
        <v>1</v>
      </c>
      <c r="F1286" s="26" t="s">
        <v>2405</v>
      </c>
      <c r="G1286" s="26" t="s">
        <v>124</v>
      </c>
      <c r="H1286" s="26" t="s">
        <v>162</v>
      </c>
      <c r="I1286" s="29">
        <v>44778</v>
      </c>
      <c r="J1286" s="26" t="s">
        <v>2406</v>
      </c>
      <c r="K1286" s="26" t="s">
        <v>2407</v>
      </c>
      <c r="L1286" s="26" t="s">
        <v>2406</v>
      </c>
      <c r="M1286" s="26" t="s">
        <v>2407</v>
      </c>
      <c r="N1286" s="27">
        <v>2.4700000000000002</v>
      </c>
      <c r="O1286" s="26" t="s">
        <v>2408</v>
      </c>
      <c r="P1286" s="26" t="s">
        <v>2409</v>
      </c>
      <c r="Q1286" s="27">
        <v>1.39</v>
      </c>
      <c r="R1286" s="171" t="str">
        <f t="shared" si="234"/>
        <v>A</v>
      </c>
      <c r="S1286" s="174">
        <f t="shared" si="235"/>
        <v>1</v>
      </c>
      <c r="T1286" s="174">
        <f t="shared" si="236"/>
        <v>1</v>
      </c>
      <c r="U1286" s="174">
        <f t="shared" si="237"/>
        <v>0</v>
      </c>
      <c r="V1286" s="178" t="str">
        <f t="shared" si="238"/>
        <v>Weeksellaceae sp-CVUAS-34092</v>
      </c>
      <c r="W1286" s="178" t="str">
        <f t="shared" si="239"/>
        <v>Empedobacter falsenii</v>
      </c>
      <c r="X1286" s="174">
        <f t="shared" si="240"/>
        <v>0</v>
      </c>
      <c r="Y1286" s="174">
        <f t="shared" si="241"/>
        <v>0</v>
      </c>
      <c r="Z1286" s="174">
        <f t="shared" si="242"/>
        <v>0</v>
      </c>
      <c r="AA1286" s="174">
        <f t="shared" si="243"/>
        <v>0</v>
      </c>
    </row>
    <row r="1287" spans="4:27" ht="15" customHeight="1" x14ac:dyDescent="0.25">
      <c r="D1287" s="176">
        <v>1</v>
      </c>
      <c r="E1287" s="169">
        <f t="shared" si="233"/>
        <v>1</v>
      </c>
      <c r="F1287" s="26" t="s">
        <v>2410</v>
      </c>
      <c r="G1287" s="26" t="s">
        <v>124</v>
      </c>
      <c r="H1287" s="26" t="s">
        <v>2411</v>
      </c>
      <c r="I1287" s="29">
        <v>42545</v>
      </c>
      <c r="J1287" s="26" t="s">
        <v>2412</v>
      </c>
      <c r="K1287" s="26" t="s">
        <v>1275</v>
      </c>
      <c r="L1287" s="26" t="s">
        <v>2412</v>
      </c>
      <c r="M1287" s="26" t="s">
        <v>1275</v>
      </c>
      <c r="N1287" s="27">
        <v>2.2400000000000002</v>
      </c>
      <c r="O1287" s="26" t="s">
        <v>2412</v>
      </c>
      <c r="P1287" s="26" t="s">
        <v>1275</v>
      </c>
      <c r="Q1287" s="27">
        <v>2.19</v>
      </c>
      <c r="R1287" s="171" t="str">
        <f t="shared" si="234"/>
        <v>A</v>
      </c>
      <c r="S1287" s="174">
        <f t="shared" si="235"/>
        <v>1</v>
      </c>
      <c r="T1287" s="174">
        <f t="shared" si="236"/>
        <v>1</v>
      </c>
      <c r="U1287" s="174">
        <f t="shared" si="237"/>
        <v>0</v>
      </c>
      <c r="V1287" s="178" t="str">
        <f t="shared" si="238"/>
        <v>Prototheca zopfii</v>
      </c>
      <c r="W1287" s="178" t="str">
        <f t="shared" si="239"/>
        <v>Prototheca zopfii</v>
      </c>
      <c r="X1287" s="174">
        <f t="shared" si="240"/>
        <v>0</v>
      </c>
      <c r="Y1287" s="174">
        <f t="shared" si="241"/>
        <v>0</v>
      </c>
      <c r="Z1287" s="174">
        <f t="shared" si="242"/>
        <v>0</v>
      </c>
      <c r="AA1287" s="174">
        <f t="shared" si="243"/>
        <v>0</v>
      </c>
    </row>
    <row r="1288" spans="4:27" ht="15" customHeight="1" x14ac:dyDescent="0.25">
      <c r="D1288" s="176">
        <v>1</v>
      </c>
      <c r="E1288" s="169">
        <f t="shared" si="233"/>
        <v>1</v>
      </c>
      <c r="F1288" s="26" t="s">
        <v>2413</v>
      </c>
      <c r="G1288" s="26" t="s">
        <v>124</v>
      </c>
      <c r="H1288" s="26" t="s">
        <v>2411</v>
      </c>
      <c r="I1288" s="29">
        <v>42545</v>
      </c>
      <c r="J1288" s="26" t="s">
        <v>2412</v>
      </c>
      <c r="K1288" s="26" t="s">
        <v>1275</v>
      </c>
      <c r="L1288" s="26" t="s">
        <v>2412</v>
      </c>
      <c r="M1288" s="26" t="s">
        <v>1275</v>
      </c>
      <c r="N1288" s="27">
        <v>2.54</v>
      </c>
      <c r="O1288" s="26" t="s">
        <v>2412</v>
      </c>
      <c r="P1288" s="26" t="s">
        <v>1275</v>
      </c>
      <c r="Q1288" s="27">
        <v>2.5299999999999998</v>
      </c>
      <c r="R1288" s="171" t="str">
        <f t="shared" si="234"/>
        <v>A</v>
      </c>
      <c r="S1288" s="174">
        <f t="shared" si="235"/>
        <v>1</v>
      </c>
      <c r="T1288" s="174">
        <f t="shared" si="236"/>
        <v>1</v>
      </c>
      <c r="U1288" s="174">
        <f t="shared" si="237"/>
        <v>0</v>
      </c>
      <c r="V1288" s="178" t="str">
        <f t="shared" si="238"/>
        <v>Prototheca zopfii</v>
      </c>
      <c r="W1288" s="178" t="str">
        <f t="shared" si="239"/>
        <v>Prototheca zopfii</v>
      </c>
      <c r="X1288" s="174">
        <f t="shared" si="240"/>
        <v>0</v>
      </c>
      <c r="Y1288" s="174">
        <f t="shared" si="241"/>
        <v>0</v>
      </c>
      <c r="Z1288" s="174">
        <f t="shared" si="242"/>
        <v>0</v>
      </c>
      <c r="AA1288" s="174">
        <f t="shared" si="243"/>
        <v>0</v>
      </c>
    </row>
    <row r="1289" spans="4:27" ht="15" customHeight="1" x14ac:dyDescent="0.25">
      <c r="D1289" s="176">
        <v>1</v>
      </c>
      <c r="E1289" s="169">
        <f t="shared" si="233"/>
        <v>1</v>
      </c>
      <c r="F1289" s="26" t="s">
        <v>2414</v>
      </c>
      <c r="G1289" s="26" t="s">
        <v>124</v>
      </c>
      <c r="H1289" s="26" t="s">
        <v>114</v>
      </c>
      <c r="I1289" s="29">
        <v>42648</v>
      </c>
      <c r="J1289" s="26" t="s">
        <v>2337</v>
      </c>
      <c r="K1289" s="26" t="s">
        <v>2415</v>
      </c>
      <c r="L1289" s="26" t="s">
        <v>2337</v>
      </c>
      <c r="M1289" s="26" t="s">
        <v>2415</v>
      </c>
      <c r="N1289" s="27">
        <v>2.76</v>
      </c>
      <c r="O1289" s="26" t="s">
        <v>2416</v>
      </c>
      <c r="P1289" s="26" t="s">
        <v>2417</v>
      </c>
      <c r="Q1289" s="27">
        <v>1.23</v>
      </c>
      <c r="R1289" s="171" t="str">
        <f t="shared" si="234"/>
        <v>A</v>
      </c>
      <c r="S1289" s="174">
        <f t="shared" si="235"/>
        <v>1</v>
      </c>
      <c r="T1289" s="174">
        <f t="shared" si="236"/>
        <v>1</v>
      </c>
      <c r="U1289" s="174">
        <f t="shared" si="237"/>
        <v>0</v>
      </c>
      <c r="V1289" s="178" t="str">
        <f t="shared" si="238"/>
        <v>Deinococcus sp-CVUAS-11266</v>
      </c>
      <c r="W1289" s="178" t="str">
        <f t="shared" si="239"/>
        <v>Acidovorax facilis</v>
      </c>
      <c r="X1289" s="174">
        <f t="shared" si="240"/>
        <v>0</v>
      </c>
      <c r="Y1289" s="174">
        <f t="shared" si="241"/>
        <v>0</v>
      </c>
      <c r="Z1289" s="174">
        <f t="shared" si="242"/>
        <v>0</v>
      </c>
      <c r="AA1289" s="174">
        <f t="shared" si="243"/>
        <v>0</v>
      </c>
    </row>
    <row r="1290" spans="4:27" ht="15" customHeight="1" x14ac:dyDescent="0.25">
      <c r="D1290" s="176">
        <v>1</v>
      </c>
      <c r="E1290" s="169">
        <f t="shared" si="233"/>
        <v>1</v>
      </c>
      <c r="F1290" s="26" t="s">
        <v>2418</v>
      </c>
      <c r="G1290" s="26" t="s">
        <v>118</v>
      </c>
      <c r="H1290" s="26" t="s">
        <v>112</v>
      </c>
      <c r="I1290" s="29">
        <v>44531</v>
      </c>
      <c r="J1290" s="26" t="s">
        <v>2419</v>
      </c>
      <c r="K1290" s="26" t="s">
        <v>2420</v>
      </c>
      <c r="L1290" s="26" t="s">
        <v>2419</v>
      </c>
      <c r="M1290" s="26" t="s">
        <v>2420</v>
      </c>
      <c r="N1290" s="27">
        <v>2.4700000000000002</v>
      </c>
      <c r="O1290" s="26" t="s">
        <v>2419</v>
      </c>
      <c r="P1290" s="26" t="s">
        <v>2420</v>
      </c>
      <c r="Q1290" s="27">
        <v>2.4300000000000002</v>
      </c>
      <c r="R1290" s="171" t="str">
        <f t="shared" si="234"/>
        <v>A</v>
      </c>
      <c r="S1290" s="174">
        <f t="shared" si="235"/>
        <v>1</v>
      </c>
      <c r="T1290" s="174">
        <f t="shared" si="236"/>
        <v>1</v>
      </c>
      <c r="U1290" s="174">
        <f t="shared" si="237"/>
        <v>0</v>
      </c>
      <c r="V1290" s="178" t="str">
        <f t="shared" si="238"/>
        <v>Streptobacillus moniliformis</v>
      </c>
      <c r="W1290" s="178" t="str">
        <f t="shared" si="239"/>
        <v>Streptobacillus moniliformis</v>
      </c>
      <c r="X1290" s="174">
        <f t="shared" si="240"/>
        <v>0</v>
      </c>
      <c r="Y1290" s="174">
        <f t="shared" si="241"/>
        <v>0</v>
      </c>
      <c r="Z1290" s="174">
        <f t="shared" si="242"/>
        <v>0</v>
      </c>
      <c r="AA1290" s="174">
        <f t="shared" si="243"/>
        <v>0</v>
      </c>
    </row>
    <row r="1291" spans="4:27" ht="15" customHeight="1" x14ac:dyDescent="0.25">
      <c r="D1291" s="176">
        <v>1</v>
      </c>
      <c r="E1291" s="169">
        <f t="shared" si="233"/>
        <v>1</v>
      </c>
      <c r="F1291" s="26" t="s">
        <v>2421</v>
      </c>
      <c r="G1291" s="26" t="s">
        <v>176</v>
      </c>
      <c r="H1291" s="26" t="s">
        <v>114</v>
      </c>
      <c r="I1291" s="29">
        <v>42401</v>
      </c>
      <c r="J1291" s="26" t="s">
        <v>2422</v>
      </c>
      <c r="K1291" s="26" t="s">
        <v>2423</v>
      </c>
      <c r="L1291" s="26" t="s">
        <v>2422</v>
      </c>
      <c r="M1291" s="26" t="s">
        <v>2423</v>
      </c>
      <c r="N1291" s="27">
        <v>2.3199999999999998</v>
      </c>
      <c r="O1291" s="26" t="s">
        <v>2422</v>
      </c>
      <c r="P1291" s="26" t="s">
        <v>2423</v>
      </c>
      <c r="Q1291" s="27">
        <v>2.1800000000000002</v>
      </c>
      <c r="R1291" s="171" t="str">
        <f t="shared" si="234"/>
        <v>A</v>
      </c>
      <c r="S1291" s="174">
        <f t="shared" si="235"/>
        <v>1</v>
      </c>
      <c r="T1291" s="174">
        <f t="shared" si="236"/>
        <v>1</v>
      </c>
      <c r="U1291" s="174">
        <f t="shared" si="237"/>
        <v>0</v>
      </c>
      <c r="V1291" s="178" t="str">
        <f t="shared" si="238"/>
        <v>Caviibacter abscessus</v>
      </c>
      <c r="W1291" s="178" t="str">
        <f t="shared" si="239"/>
        <v>Caviibacter abscessus</v>
      </c>
      <c r="X1291" s="174">
        <f t="shared" si="240"/>
        <v>0</v>
      </c>
      <c r="Y1291" s="174">
        <f t="shared" si="241"/>
        <v>0</v>
      </c>
      <c r="Z1291" s="174">
        <f t="shared" si="242"/>
        <v>0</v>
      </c>
      <c r="AA1291" s="174">
        <f t="shared" si="243"/>
        <v>0</v>
      </c>
    </row>
    <row r="1292" spans="4:27" ht="15" customHeight="1" x14ac:dyDescent="0.25">
      <c r="D1292" s="176">
        <v>1</v>
      </c>
      <c r="E1292" s="169">
        <f t="shared" si="233"/>
        <v>1</v>
      </c>
      <c r="F1292" s="26" t="s">
        <v>2424</v>
      </c>
      <c r="G1292" s="26" t="s">
        <v>176</v>
      </c>
      <c r="H1292" s="26" t="s">
        <v>112</v>
      </c>
      <c r="I1292" s="29" t="s">
        <v>2425</v>
      </c>
      <c r="J1292" s="26" t="s">
        <v>2426</v>
      </c>
      <c r="K1292" s="26" t="s">
        <v>1255</v>
      </c>
      <c r="L1292" s="26" t="s">
        <v>2426</v>
      </c>
      <c r="M1292" s="26" t="s">
        <v>1255</v>
      </c>
      <c r="N1292" s="27">
        <v>2.2599999999999998</v>
      </c>
      <c r="O1292" s="26" t="s">
        <v>2426</v>
      </c>
      <c r="P1292" s="26" t="s">
        <v>1255</v>
      </c>
      <c r="Q1292" s="27">
        <v>2.0299999999999998</v>
      </c>
      <c r="R1292" s="171" t="str">
        <f t="shared" si="234"/>
        <v>A</v>
      </c>
      <c r="S1292" s="174">
        <f t="shared" si="235"/>
        <v>1</v>
      </c>
      <c r="T1292" s="174">
        <f t="shared" si="236"/>
        <v>1</v>
      </c>
      <c r="U1292" s="174">
        <f t="shared" si="237"/>
        <v>0</v>
      </c>
      <c r="V1292" s="178" t="str">
        <f t="shared" si="238"/>
        <v>Oceanivirga salmonicida</v>
      </c>
      <c r="W1292" s="178" t="str">
        <f t="shared" si="239"/>
        <v>Oceanivirga salmonicida</v>
      </c>
      <c r="X1292" s="174">
        <f t="shared" si="240"/>
        <v>0</v>
      </c>
      <c r="Y1292" s="174">
        <f t="shared" si="241"/>
        <v>0</v>
      </c>
      <c r="Z1292" s="174">
        <f t="shared" si="242"/>
        <v>0</v>
      </c>
      <c r="AA1292" s="174">
        <f t="shared" si="243"/>
        <v>0</v>
      </c>
    </row>
    <row r="1293" spans="4:27" ht="15" customHeight="1" x14ac:dyDescent="0.25">
      <c r="D1293" s="176">
        <v>1</v>
      </c>
      <c r="E1293" s="169">
        <f t="shared" si="233"/>
        <v>1</v>
      </c>
      <c r="F1293" s="26" t="s">
        <v>2427</v>
      </c>
      <c r="G1293" s="26" t="s">
        <v>2428</v>
      </c>
      <c r="H1293" s="26" t="s">
        <v>2429</v>
      </c>
      <c r="I1293" s="29">
        <v>42086</v>
      </c>
      <c r="J1293" s="26" t="s">
        <v>2430</v>
      </c>
      <c r="K1293" s="26" t="s">
        <v>242</v>
      </c>
      <c r="L1293" s="26" t="s">
        <v>2430</v>
      </c>
      <c r="M1293" s="26" t="s">
        <v>242</v>
      </c>
      <c r="N1293" s="27">
        <v>2.21</v>
      </c>
      <c r="O1293" s="26" t="s">
        <v>2430</v>
      </c>
      <c r="P1293" s="26" t="s">
        <v>242</v>
      </c>
      <c r="Q1293" s="27">
        <v>1.81</v>
      </c>
      <c r="R1293" s="171" t="str">
        <f t="shared" si="234"/>
        <v>A</v>
      </c>
      <c r="S1293" s="174">
        <f t="shared" si="235"/>
        <v>1</v>
      </c>
      <c r="T1293" s="174">
        <f t="shared" si="236"/>
        <v>1</v>
      </c>
      <c r="U1293" s="174">
        <f t="shared" si="237"/>
        <v>0</v>
      </c>
      <c r="V1293" s="178" t="str">
        <f t="shared" si="238"/>
        <v>Pseudostreptobacillus hongkongensis</v>
      </c>
      <c r="W1293" s="178" t="str">
        <f t="shared" si="239"/>
        <v>Pseudostreptobacillus hongkongensis</v>
      </c>
      <c r="X1293" s="174">
        <f t="shared" si="240"/>
        <v>0</v>
      </c>
      <c r="Y1293" s="174">
        <f t="shared" si="241"/>
        <v>0</v>
      </c>
      <c r="Z1293" s="174">
        <f t="shared" si="242"/>
        <v>0</v>
      </c>
      <c r="AA1293" s="174">
        <f t="shared" si="243"/>
        <v>0</v>
      </c>
    </row>
    <row r="1294" spans="4:27" ht="15" customHeight="1" x14ac:dyDescent="0.25">
      <c r="D1294" s="176">
        <v>1</v>
      </c>
      <c r="E1294" s="169">
        <f t="shared" si="233"/>
        <v>1</v>
      </c>
      <c r="F1294" s="26" t="s">
        <v>2431</v>
      </c>
      <c r="G1294" s="26" t="s">
        <v>2432</v>
      </c>
      <c r="H1294" s="26" t="s">
        <v>112</v>
      </c>
      <c r="I1294" s="29">
        <v>42193</v>
      </c>
      <c r="J1294" s="26" t="s">
        <v>2433</v>
      </c>
      <c r="K1294" s="26" t="s">
        <v>2434</v>
      </c>
      <c r="L1294" s="26" t="s">
        <v>2433</v>
      </c>
      <c r="M1294" s="26" t="s">
        <v>2434</v>
      </c>
      <c r="N1294" s="27">
        <v>2.16</v>
      </c>
      <c r="O1294" s="26" t="s">
        <v>2433</v>
      </c>
      <c r="P1294" s="26" t="s">
        <v>2434</v>
      </c>
      <c r="Q1294" s="27">
        <v>1.65</v>
      </c>
      <c r="R1294" s="171" t="str">
        <f t="shared" si="234"/>
        <v>A</v>
      </c>
      <c r="S1294" s="174">
        <f t="shared" si="235"/>
        <v>1</v>
      </c>
      <c r="T1294" s="174">
        <f t="shared" si="236"/>
        <v>1</v>
      </c>
      <c r="U1294" s="174">
        <f t="shared" si="237"/>
        <v>0</v>
      </c>
      <c r="V1294" s="178" t="str">
        <f t="shared" si="238"/>
        <v>Sebaldella termitidis</v>
      </c>
      <c r="W1294" s="178" t="str">
        <f t="shared" si="239"/>
        <v>Sebaldella termitidis</v>
      </c>
      <c r="X1294" s="174">
        <f t="shared" si="240"/>
        <v>0</v>
      </c>
      <c r="Y1294" s="174">
        <f t="shared" si="241"/>
        <v>0</v>
      </c>
      <c r="Z1294" s="174">
        <f t="shared" si="242"/>
        <v>0</v>
      </c>
      <c r="AA1294" s="174">
        <f t="shared" si="243"/>
        <v>0</v>
      </c>
    </row>
    <row r="1295" spans="4:27" ht="15" customHeight="1" x14ac:dyDescent="0.25">
      <c r="D1295" s="176">
        <v>1</v>
      </c>
      <c r="E1295" s="169">
        <f t="shared" si="233"/>
        <v>1</v>
      </c>
      <c r="F1295" s="26" t="s">
        <v>2435</v>
      </c>
      <c r="G1295" s="26" t="s">
        <v>176</v>
      </c>
      <c r="H1295" s="26" t="s">
        <v>110</v>
      </c>
      <c r="I1295" s="29">
        <v>41471</v>
      </c>
      <c r="J1295" s="26" t="s">
        <v>2433</v>
      </c>
      <c r="K1295" s="26" t="s">
        <v>2434</v>
      </c>
      <c r="L1295" s="26" t="s">
        <v>2433</v>
      </c>
      <c r="M1295" s="26" t="s">
        <v>2434</v>
      </c>
      <c r="N1295" s="27">
        <v>2.4700000000000002</v>
      </c>
      <c r="O1295" s="26" t="s">
        <v>2433</v>
      </c>
      <c r="P1295" s="26" t="s">
        <v>2434</v>
      </c>
      <c r="Q1295" s="27">
        <v>1.41</v>
      </c>
      <c r="R1295" s="171" t="str">
        <f t="shared" si="234"/>
        <v>A</v>
      </c>
      <c r="S1295" s="174">
        <f t="shared" si="235"/>
        <v>1</v>
      </c>
      <c r="T1295" s="174">
        <f t="shared" si="236"/>
        <v>1</v>
      </c>
      <c r="U1295" s="174">
        <f t="shared" si="237"/>
        <v>0</v>
      </c>
      <c r="V1295" s="178" t="str">
        <f t="shared" si="238"/>
        <v>Sebaldella termitidis</v>
      </c>
      <c r="W1295" s="178" t="str">
        <f t="shared" si="239"/>
        <v>Sebaldella termitidis</v>
      </c>
      <c r="X1295" s="174">
        <f t="shared" si="240"/>
        <v>0</v>
      </c>
      <c r="Y1295" s="174">
        <f t="shared" si="241"/>
        <v>0</v>
      </c>
      <c r="Z1295" s="174">
        <f t="shared" si="242"/>
        <v>0</v>
      </c>
      <c r="AA1295" s="174">
        <f t="shared" si="243"/>
        <v>0</v>
      </c>
    </row>
    <row r="1296" spans="4:27" ht="15" customHeight="1" x14ac:dyDescent="0.25">
      <c r="D1296" s="176">
        <v>1</v>
      </c>
      <c r="E1296" s="169">
        <f t="shared" si="233"/>
        <v>1</v>
      </c>
      <c r="F1296" s="26" t="s">
        <v>2436</v>
      </c>
      <c r="G1296" s="26" t="s">
        <v>165</v>
      </c>
      <c r="H1296" s="26" t="s">
        <v>114</v>
      </c>
      <c r="I1296" s="29">
        <v>42354</v>
      </c>
      <c r="J1296" s="26" t="s">
        <v>2437</v>
      </c>
      <c r="K1296" s="26" t="s">
        <v>2438</v>
      </c>
      <c r="L1296" s="26" t="s">
        <v>2437</v>
      </c>
      <c r="M1296" s="26" t="s">
        <v>2438</v>
      </c>
      <c r="N1296" s="27">
        <v>2.76</v>
      </c>
      <c r="O1296" s="26" t="s">
        <v>2437</v>
      </c>
      <c r="P1296" s="26" t="s">
        <v>2438</v>
      </c>
      <c r="Q1296" s="27">
        <v>2.27</v>
      </c>
      <c r="R1296" s="171" t="str">
        <f t="shared" si="234"/>
        <v>A</v>
      </c>
      <c r="S1296" s="174">
        <f t="shared" si="235"/>
        <v>1</v>
      </c>
      <c r="T1296" s="174">
        <f t="shared" si="236"/>
        <v>1</v>
      </c>
      <c r="U1296" s="174">
        <f t="shared" si="237"/>
        <v>0</v>
      </c>
      <c r="V1296" s="178" t="str">
        <f t="shared" si="238"/>
        <v>Sneathia sanguinegens</v>
      </c>
      <c r="W1296" s="178" t="str">
        <f t="shared" si="239"/>
        <v>Sneathia sanguinegens</v>
      </c>
      <c r="X1296" s="174">
        <f t="shared" si="240"/>
        <v>0</v>
      </c>
      <c r="Y1296" s="174">
        <f t="shared" si="241"/>
        <v>0</v>
      </c>
      <c r="Z1296" s="174">
        <f t="shared" si="242"/>
        <v>0</v>
      </c>
      <c r="AA1296" s="174">
        <f t="shared" si="243"/>
        <v>0</v>
      </c>
    </row>
    <row r="1297" spans="4:27" ht="15" customHeight="1" x14ac:dyDescent="0.25">
      <c r="D1297" s="176">
        <v>1</v>
      </c>
      <c r="E1297" s="169">
        <f t="shared" si="233"/>
        <v>1</v>
      </c>
      <c r="F1297" s="26" t="s">
        <v>2439</v>
      </c>
      <c r="G1297" s="26" t="s">
        <v>176</v>
      </c>
      <c r="H1297" s="26" t="s">
        <v>114</v>
      </c>
      <c r="I1297" s="29">
        <v>44112</v>
      </c>
      <c r="J1297" s="26" t="s">
        <v>2437</v>
      </c>
      <c r="K1297" s="26" t="s">
        <v>2438</v>
      </c>
      <c r="L1297" s="26" t="s">
        <v>2437</v>
      </c>
      <c r="M1297" s="26" t="s">
        <v>2438</v>
      </c>
      <c r="N1297" s="27">
        <v>2.4900000000000002</v>
      </c>
      <c r="O1297" s="26" t="s">
        <v>2437</v>
      </c>
      <c r="P1297" s="26" t="s">
        <v>2438</v>
      </c>
      <c r="Q1297" s="27">
        <v>2.4500000000000002</v>
      </c>
      <c r="R1297" s="171" t="str">
        <f t="shared" si="234"/>
        <v>A</v>
      </c>
      <c r="S1297" s="174">
        <f t="shared" si="235"/>
        <v>1</v>
      </c>
      <c r="T1297" s="174">
        <f t="shared" si="236"/>
        <v>1</v>
      </c>
      <c r="U1297" s="174">
        <f t="shared" si="237"/>
        <v>0</v>
      </c>
      <c r="V1297" s="178" t="str">
        <f t="shared" si="238"/>
        <v>Sneathia sanguinegens</v>
      </c>
      <c r="W1297" s="178" t="str">
        <f t="shared" si="239"/>
        <v>Sneathia sanguinegens</v>
      </c>
      <c r="X1297" s="174">
        <f t="shared" si="240"/>
        <v>0</v>
      </c>
      <c r="Y1297" s="174">
        <f t="shared" si="241"/>
        <v>0</v>
      </c>
      <c r="Z1297" s="174">
        <f t="shared" si="242"/>
        <v>0</v>
      </c>
      <c r="AA1297" s="174">
        <f t="shared" si="243"/>
        <v>0</v>
      </c>
    </row>
    <row r="1298" spans="4:27" ht="15" customHeight="1" x14ac:dyDescent="0.25">
      <c r="D1298" s="176">
        <v>1</v>
      </c>
      <c r="E1298" s="169">
        <f t="shared" si="233"/>
        <v>1</v>
      </c>
      <c r="F1298" s="26" t="s">
        <v>2440</v>
      </c>
      <c r="G1298" s="26" t="s">
        <v>180</v>
      </c>
      <c r="H1298" s="26" t="s">
        <v>114</v>
      </c>
      <c r="I1298" s="29">
        <v>44103</v>
      </c>
      <c r="J1298" s="26" t="s">
        <v>2437</v>
      </c>
      <c r="K1298" s="26" t="s">
        <v>2441</v>
      </c>
      <c r="L1298" s="26" t="s">
        <v>2437</v>
      </c>
      <c r="M1298" s="26" t="s">
        <v>2441</v>
      </c>
      <c r="N1298" s="27">
        <v>2.61</v>
      </c>
      <c r="O1298" s="26" t="s">
        <v>2437</v>
      </c>
      <c r="P1298" s="26" t="s">
        <v>2441</v>
      </c>
      <c r="Q1298" s="27">
        <v>2.6</v>
      </c>
      <c r="R1298" s="171" t="str">
        <f t="shared" si="234"/>
        <v>A</v>
      </c>
      <c r="S1298" s="174">
        <f t="shared" si="235"/>
        <v>1</v>
      </c>
      <c r="T1298" s="174">
        <f t="shared" si="236"/>
        <v>1</v>
      </c>
      <c r="U1298" s="174">
        <f t="shared" si="237"/>
        <v>0</v>
      </c>
      <c r="V1298" s="178" t="str">
        <f t="shared" si="238"/>
        <v>Sneathia vaginalis</v>
      </c>
      <c r="W1298" s="178" t="str">
        <f t="shared" si="239"/>
        <v>Sneathia vaginalis</v>
      </c>
      <c r="X1298" s="174">
        <f t="shared" si="240"/>
        <v>0</v>
      </c>
      <c r="Y1298" s="174">
        <f t="shared" si="241"/>
        <v>0</v>
      </c>
      <c r="Z1298" s="174">
        <f t="shared" si="242"/>
        <v>0</v>
      </c>
      <c r="AA1298" s="174">
        <f t="shared" si="243"/>
        <v>0</v>
      </c>
    </row>
    <row r="1299" spans="4:27" ht="15" customHeight="1" x14ac:dyDescent="0.25">
      <c r="D1299" s="176">
        <v>1</v>
      </c>
      <c r="E1299" s="169">
        <f t="shared" si="233"/>
        <v>1</v>
      </c>
      <c r="F1299" s="26" t="s">
        <v>2442</v>
      </c>
      <c r="G1299" s="26" t="s">
        <v>180</v>
      </c>
      <c r="H1299" s="26" t="s">
        <v>114</v>
      </c>
      <c r="I1299" s="29">
        <v>44103</v>
      </c>
      <c r="J1299" s="26" t="s">
        <v>2437</v>
      </c>
      <c r="K1299" s="26" t="s">
        <v>2441</v>
      </c>
      <c r="L1299" s="26" t="s">
        <v>2437</v>
      </c>
      <c r="M1299" s="26" t="s">
        <v>2441</v>
      </c>
      <c r="N1299" s="27">
        <v>2.57</v>
      </c>
      <c r="O1299" s="26" t="s">
        <v>2437</v>
      </c>
      <c r="P1299" s="26" t="s">
        <v>2441</v>
      </c>
      <c r="Q1299" s="27">
        <v>2.56</v>
      </c>
      <c r="R1299" s="171" t="str">
        <f t="shared" si="234"/>
        <v>A</v>
      </c>
      <c r="S1299" s="174">
        <f t="shared" si="235"/>
        <v>1</v>
      </c>
      <c r="T1299" s="174">
        <f t="shared" si="236"/>
        <v>1</v>
      </c>
      <c r="U1299" s="174">
        <f t="shared" si="237"/>
        <v>0</v>
      </c>
      <c r="V1299" s="178" t="str">
        <f t="shared" si="238"/>
        <v>Sneathia vaginalis</v>
      </c>
      <c r="W1299" s="178" t="str">
        <f t="shared" si="239"/>
        <v>Sneathia vaginalis</v>
      </c>
      <c r="X1299" s="174">
        <f t="shared" si="240"/>
        <v>0</v>
      </c>
      <c r="Y1299" s="174">
        <f t="shared" si="241"/>
        <v>0</v>
      </c>
      <c r="Z1299" s="174">
        <f t="shared" si="242"/>
        <v>0</v>
      </c>
      <c r="AA1299" s="174">
        <f t="shared" si="243"/>
        <v>0</v>
      </c>
    </row>
    <row r="1300" spans="4:27" ht="15" customHeight="1" x14ac:dyDescent="0.25">
      <c r="D1300" s="176">
        <v>1</v>
      </c>
      <c r="E1300" s="169">
        <f t="shared" si="233"/>
        <v>1</v>
      </c>
      <c r="F1300" s="26" t="s">
        <v>2443</v>
      </c>
      <c r="G1300" s="26" t="s">
        <v>1240</v>
      </c>
      <c r="H1300" s="26" t="s">
        <v>110</v>
      </c>
      <c r="I1300" s="29">
        <v>41471</v>
      </c>
      <c r="J1300" s="26" t="s">
        <v>2419</v>
      </c>
      <c r="K1300" s="26" t="s">
        <v>1816</v>
      </c>
      <c r="L1300" s="26" t="s">
        <v>2419</v>
      </c>
      <c r="M1300" s="26" t="s">
        <v>1816</v>
      </c>
      <c r="N1300" s="27">
        <v>2.52</v>
      </c>
      <c r="O1300" s="26" t="s">
        <v>2419</v>
      </c>
      <c r="P1300" s="26" t="s">
        <v>1816</v>
      </c>
      <c r="Q1300" s="27">
        <v>2.5</v>
      </c>
      <c r="R1300" s="171" t="str">
        <f t="shared" si="234"/>
        <v>A</v>
      </c>
      <c r="S1300" s="174">
        <f t="shared" si="235"/>
        <v>1</v>
      </c>
      <c r="T1300" s="174">
        <f t="shared" si="236"/>
        <v>1</v>
      </c>
      <c r="U1300" s="174">
        <f t="shared" si="237"/>
        <v>0</v>
      </c>
      <c r="V1300" s="178" t="str">
        <f t="shared" si="238"/>
        <v>Streptobacillus felis</v>
      </c>
      <c r="W1300" s="178" t="str">
        <f t="shared" si="239"/>
        <v>Streptobacillus felis</v>
      </c>
      <c r="X1300" s="174">
        <f t="shared" si="240"/>
        <v>0</v>
      </c>
      <c r="Y1300" s="174">
        <f t="shared" si="241"/>
        <v>0</v>
      </c>
      <c r="Z1300" s="174">
        <f t="shared" si="242"/>
        <v>0</v>
      </c>
      <c r="AA1300" s="174">
        <f t="shared" si="243"/>
        <v>0</v>
      </c>
    </row>
    <row r="1301" spans="4:27" ht="15" customHeight="1" x14ac:dyDescent="0.25">
      <c r="D1301" s="176">
        <v>1</v>
      </c>
      <c r="E1301" s="169">
        <f t="shared" si="233"/>
        <v>1</v>
      </c>
      <c r="F1301" s="26" t="s">
        <v>2444</v>
      </c>
      <c r="G1301" s="26" t="s">
        <v>2445</v>
      </c>
      <c r="H1301" s="26" t="s">
        <v>110</v>
      </c>
      <c r="I1301" s="29">
        <v>41471</v>
      </c>
      <c r="J1301" s="26" t="s">
        <v>2419</v>
      </c>
      <c r="K1301" s="26" t="s">
        <v>2420</v>
      </c>
      <c r="L1301" s="26" t="s">
        <v>2419</v>
      </c>
      <c r="M1301" s="26" t="s">
        <v>2420</v>
      </c>
      <c r="N1301" s="27">
        <v>2.58</v>
      </c>
      <c r="O1301" s="26" t="s">
        <v>2419</v>
      </c>
      <c r="P1301" s="26" t="s">
        <v>2420</v>
      </c>
      <c r="Q1301" s="27">
        <v>2.57</v>
      </c>
      <c r="R1301" s="171" t="str">
        <f t="shared" si="234"/>
        <v>A</v>
      </c>
      <c r="S1301" s="174">
        <f t="shared" si="235"/>
        <v>1</v>
      </c>
      <c r="T1301" s="174">
        <f t="shared" si="236"/>
        <v>1</v>
      </c>
      <c r="U1301" s="174">
        <f t="shared" si="237"/>
        <v>0</v>
      </c>
      <c r="V1301" s="178" t="str">
        <f t="shared" si="238"/>
        <v>Streptobacillus moniliformis</v>
      </c>
      <c r="W1301" s="178" t="str">
        <f t="shared" si="239"/>
        <v>Streptobacillus moniliformis</v>
      </c>
      <c r="X1301" s="174">
        <f t="shared" si="240"/>
        <v>0</v>
      </c>
      <c r="Y1301" s="174">
        <f t="shared" si="241"/>
        <v>0</v>
      </c>
      <c r="Z1301" s="174">
        <f t="shared" si="242"/>
        <v>0</v>
      </c>
      <c r="AA1301" s="174">
        <f t="shared" si="243"/>
        <v>0</v>
      </c>
    </row>
    <row r="1302" spans="4:27" ht="15" customHeight="1" x14ac:dyDescent="0.25">
      <c r="D1302" s="176">
        <v>1</v>
      </c>
      <c r="E1302" s="169">
        <f t="shared" si="233"/>
        <v>1</v>
      </c>
      <c r="F1302" s="26" t="s">
        <v>2446</v>
      </c>
      <c r="G1302" s="26" t="s">
        <v>2447</v>
      </c>
      <c r="H1302" s="26" t="s">
        <v>2429</v>
      </c>
      <c r="I1302" s="29">
        <v>42086</v>
      </c>
      <c r="J1302" s="26" t="s">
        <v>2419</v>
      </c>
      <c r="K1302" s="26" t="s">
        <v>2448</v>
      </c>
      <c r="L1302" s="26" t="s">
        <v>2419</v>
      </c>
      <c r="M1302" s="26" t="s">
        <v>2448</v>
      </c>
      <c r="N1302" s="27">
        <v>2.46</v>
      </c>
      <c r="O1302" s="26" t="s">
        <v>2419</v>
      </c>
      <c r="P1302" s="26" t="s">
        <v>2448</v>
      </c>
      <c r="Q1302" s="27">
        <v>2.11</v>
      </c>
      <c r="R1302" s="171" t="str">
        <f t="shared" si="234"/>
        <v>A</v>
      </c>
      <c r="S1302" s="174">
        <f t="shared" si="235"/>
        <v>1</v>
      </c>
      <c r="T1302" s="174">
        <f t="shared" si="236"/>
        <v>1</v>
      </c>
      <c r="U1302" s="174">
        <f t="shared" si="237"/>
        <v>0</v>
      </c>
      <c r="V1302" s="178" t="str">
        <f t="shared" si="238"/>
        <v>Streptobacillus notomytis</v>
      </c>
      <c r="W1302" s="178" t="str">
        <f t="shared" si="239"/>
        <v>Streptobacillus notomytis</v>
      </c>
      <c r="X1302" s="174">
        <f t="shared" si="240"/>
        <v>0</v>
      </c>
      <c r="Y1302" s="174">
        <f t="shared" si="241"/>
        <v>0</v>
      </c>
      <c r="Z1302" s="174">
        <f t="shared" si="242"/>
        <v>0</v>
      </c>
      <c r="AA1302" s="174">
        <f t="shared" si="243"/>
        <v>0</v>
      </c>
    </row>
    <row r="1303" spans="4:27" ht="15" customHeight="1" x14ac:dyDescent="0.25">
      <c r="D1303" s="176">
        <v>1</v>
      </c>
      <c r="E1303" s="169">
        <f t="shared" si="233"/>
        <v>1</v>
      </c>
      <c r="F1303" s="26" t="s">
        <v>2449</v>
      </c>
      <c r="G1303" s="26" t="s">
        <v>176</v>
      </c>
      <c r="H1303" s="26" t="s">
        <v>112</v>
      </c>
      <c r="I1303" s="29">
        <v>42588</v>
      </c>
      <c r="J1303" s="26" t="s">
        <v>2419</v>
      </c>
      <c r="K1303" s="26" t="s">
        <v>207</v>
      </c>
      <c r="L1303" s="26" t="s">
        <v>2419</v>
      </c>
      <c r="M1303" s="26" t="s">
        <v>207</v>
      </c>
      <c r="N1303" s="27">
        <v>2.4</v>
      </c>
      <c r="O1303" s="26" t="s">
        <v>2430</v>
      </c>
      <c r="P1303" s="26" t="s">
        <v>242</v>
      </c>
      <c r="Q1303" s="27">
        <v>1.43</v>
      </c>
      <c r="R1303" s="171" t="str">
        <f t="shared" si="234"/>
        <v>A</v>
      </c>
      <c r="S1303" s="174">
        <f t="shared" si="235"/>
        <v>1</v>
      </c>
      <c r="T1303" s="174">
        <f t="shared" si="236"/>
        <v>1</v>
      </c>
      <c r="U1303" s="174">
        <f t="shared" si="237"/>
        <v>0</v>
      </c>
      <c r="V1303" s="178" t="str">
        <f t="shared" si="238"/>
        <v>Streptobacillus ratti</v>
      </c>
      <c r="W1303" s="178" t="str">
        <f t="shared" si="239"/>
        <v>Pseudostreptobacillus hongkongensis</v>
      </c>
      <c r="X1303" s="174">
        <f t="shared" si="240"/>
        <v>0</v>
      </c>
      <c r="Y1303" s="174">
        <f t="shared" si="241"/>
        <v>0</v>
      </c>
      <c r="Z1303" s="174">
        <f t="shared" si="242"/>
        <v>0</v>
      </c>
      <c r="AA1303" s="174">
        <f t="shared" si="243"/>
        <v>0</v>
      </c>
    </row>
    <row r="1304" spans="4:27" ht="15" customHeight="1" x14ac:dyDescent="0.25">
      <c r="D1304" s="176">
        <v>1</v>
      </c>
      <c r="E1304" s="169">
        <f t="shared" si="233"/>
        <v>1</v>
      </c>
      <c r="F1304" s="26" t="s">
        <v>2450</v>
      </c>
      <c r="G1304" s="26" t="s">
        <v>133</v>
      </c>
      <c r="H1304" s="26" t="s">
        <v>112</v>
      </c>
      <c r="I1304" s="29">
        <v>43187</v>
      </c>
      <c r="J1304" s="26" t="s">
        <v>2451</v>
      </c>
      <c r="K1304" s="26" t="s">
        <v>2452</v>
      </c>
      <c r="L1304" s="26" t="s">
        <v>2451</v>
      </c>
      <c r="M1304" s="26" t="s">
        <v>2452</v>
      </c>
      <c r="N1304" s="27">
        <v>2.5299999999999998</v>
      </c>
      <c r="O1304" s="26" t="s">
        <v>1027</v>
      </c>
      <c r="P1304" s="26" t="s">
        <v>1117</v>
      </c>
      <c r="Q1304" s="27">
        <v>1.31</v>
      </c>
      <c r="R1304" s="171" t="str">
        <f t="shared" si="234"/>
        <v>A</v>
      </c>
      <c r="S1304" s="174">
        <f t="shared" si="235"/>
        <v>1</v>
      </c>
      <c r="T1304" s="174">
        <f t="shared" si="236"/>
        <v>1</v>
      </c>
      <c r="U1304" s="174">
        <f t="shared" si="237"/>
        <v>0</v>
      </c>
      <c r="V1304" s="178" t="str">
        <f t="shared" si="238"/>
        <v>Aureimonas glaciistagni</v>
      </c>
      <c r="W1304" s="178" t="str">
        <f t="shared" si="239"/>
        <v>Bacillus thuringiensis</v>
      </c>
      <c r="X1304" s="174">
        <f t="shared" si="240"/>
        <v>0</v>
      </c>
      <c r="Y1304" s="174">
        <f t="shared" si="241"/>
        <v>0</v>
      </c>
      <c r="Z1304" s="174">
        <f t="shared" si="242"/>
        <v>0</v>
      </c>
      <c r="AA1304" s="174">
        <f t="shared" si="243"/>
        <v>0</v>
      </c>
    </row>
    <row r="1305" spans="4:27" ht="15" customHeight="1" x14ac:dyDescent="0.25">
      <c r="D1305" s="176">
        <v>0</v>
      </c>
      <c r="E1305" s="169">
        <f t="shared" si="233"/>
        <v>0</v>
      </c>
      <c r="F1305" s="26" t="s">
        <v>2453</v>
      </c>
      <c r="G1305" s="26" t="s">
        <v>176</v>
      </c>
      <c r="H1305" s="26" t="s">
        <v>2454</v>
      </c>
      <c r="I1305" s="29">
        <v>44523</v>
      </c>
      <c r="J1305" s="26" t="s">
        <v>2455</v>
      </c>
      <c r="K1305" s="26" t="s">
        <v>2456</v>
      </c>
      <c r="L1305" s="26" t="s">
        <v>2455</v>
      </c>
      <c r="M1305" s="26" t="s">
        <v>2456</v>
      </c>
      <c r="N1305" s="27">
        <v>2.69</v>
      </c>
      <c r="O1305" s="26" t="s">
        <v>2455</v>
      </c>
      <c r="P1305" s="26" t="s">
        <v>2457</v>
      </c>
      <c r="Q1305" s="27">
        <v>2.1</v>
      </c>
      <c r="R1305" s="171" t="str">
        <f t="shared" si="234"/>
        <v>B</v>
      </c>
      <c r="S1305" s="174">
        <f t="shared" si="235"/>
        <v>0</v>
      </c>
      <c r="T1305" s="174">
        <f t="shared" si="236"/>
        <v>0</v>
      </c>
      <c r="U1305" s="174">
        <f t="shared" si="237"/>
        <v>1</v>
      </c>
      <c r="V1305" s="178" t="str">
        <f t="shared" si="238"/>
        <v>Bartonella bacilliformis</v>
      </c>
      <c r="W1305" s="178" t="str">
        <f t="shared" si="239"/>
        <v>Bartonella elizabethae</v>
      </c>
      <c r="X1305" s="174">
        <f t="shared" si="240"/>
        <v>0</v>
      </c>
      <c r="Y1305" s="174">
        <f t="shared" si="241"/>
        <v>0</v>
      </c>
      <c r="Z1305" s="174">
        <f t="shared" si="242"/>
        <v>0</v>
      </c>
      <c r="AA1305" s="174">
        <f t="shared" si="243"/>
        <v>0</v>
      </c>
    </row>
    <row r="1306" spans="4:27" ht="15" customHeight="1" x14ac:dyDescent="0.25">
      <c r="D1306" s="176">
        <v>0</v>
      </c>
      <c r="E1306" s="169">
        <f t="shared" si="233"/>
        <v>0</v>
      </c>
      <c r="F1306" s="26" t="s">
        <v>2458</v>
      </c>
      <c r="G1306" s="26" t="s">
        <v>176</v>
      </c>
      <c r="H1306" s="26" t="s">
        <v>2454</v>
      </c>
      <c r="I1306" s="29">
        <v>44512</v>
      </c>
      <c r="J1306" s="26" t="s">
        <v>2455</v>
      </c>
      <c r="K1306" s="26" t="s">
        <v>2459</v>
      </c>
      <c r="L1306" s="26" t="s">
        <v>2455</v>
      </c>
      <c r="M1306" s="26" t="s">
        <v>2459</v>
      </c>
      <c r="N1306" s="27">
        <v>2.77</v>
      </c>
      <c r="O1306" s="26" t="s">
        <v>2455</v>
      </c>
      <c r="P1306" s="26" t="s">
        <v>2460</v>
      </c>
      <c r="Q1306" s="27">
        <v>1.9</v>
      </c>
      <c r="R1306" s="171" t="str">
        <f t="shared" si="234"/>
        <v>A</v>
      </c>
      <c r="S1306" s="174">
        <f t="shared" si="235"/>
        <v>1</v>
      </c>
      <c r="T1306" s="174">
        <f t="shared" si="236"/>
        <v>1</v>
      </c>
      <c r="U1306" s="174">
        <f t="shared" si="237"/>
        <v>0</v>
      </c>
      <c r="V1306" s="178" t="str">
        <f t="shared" si="238"/>
        <v>Bartonella grahamii</v>
      </c>
      <c r="W1306" s="178" t="str">
        <f t="shared" si="239"/>
        <v>Bartonella queenslandensis</v>
      </c>
      <c r="X1306" s="174">
        <f t="shared" si="240"/>
        <v>0</v>
      </c>
      <c r="Y1306" s="174">
        <f t="shared" si="241"/>
        <v>0</v>
      </c>
      <c r="Z1306" s="174">
        <f t="shared" si="242"/>
        <v>0</v>
      </c>
      <c r="AA1306" s="174">
        <f t="shared" si="243"/>
        <v>0</v>
      </c>
    </row>
    <row r="1307" spans="4:27" ht="15" customHeight="1" x14ac:dyDescent="0.25">
      <c r="D1307" s="176">
        <v>0</v>
      </c>
      <c r="E1307" s="169">
        <f t="shared" si="233"/>
        <v>0</v>
      </c>
      <c r="F1307" s="26" t="s">
        <v>2461</v>
      </c>
      <c r="G1307" s="26" t="s">
        <v>176</v>
      </c>
      <c r="H1307" s="26" t="s">
        <v>2454</v>
      </c>
      <c r="I1307" s="29">
        <v>44512</v>
      </c>
      <c r="J1307" s="26" t="s">
        <v>2455</v>
      </c>
      <c r="K1307" s="26" t="s">
        <v>2462</v>
      </c>
      <c r="L1307" s="26" t="s">
        <v>2455</v>
      </c>
      <c r="M1307" s="26" t="s">
        <v>2462</v>
      </c>
      <c r="N1307" s="27">
        <v>2.2400000000000002</v>
      </c>
      <c r="O1307" s="26" t="s">
        <v>2455</v>
      </c>
      <c r="P1307" s="26" t="s">
        <v>2462</v>
      </c>
      <c r="Q1307" s="27">
        <v>2.21</v>
      </c>
      <c r="R1307" s="171" t="str">
        <f t="shared" si="234"/>
        <v>A</v>
      </c>
      <c r="S1307" s="174">
        <f t="shared" si="235"/>
        <v>1</v>
      </c>
      <c r="T1307" s="174">
        <f t="shared" si="236"/>
        <v>1</v>
      </c>
      <c r="U1307" s="174">
        <f t="shared" si="237"/>
        <v>0</v>
      </c>
      <c r="V1307" s="178" t="str">
        <f t="shared" si="238"/>
        <v>Bartonella henselae</v>
      </c>
      <c r="W1307" s="178" t="str">
        <f t="shared" si="239"/>
        <v>Bartonella henselae</v>
      </c>
      <c r="X1307" s="174">
        <f t="shared" si="240"/>
        <v>0</v>
      </c>
      <c r="Y1307" s="174">
        <f t="shared" si="241"/>
        <v>0</v>
      </c>
      <c r="Z1307" s="174">
        <f t="shared" si="242"/>
        <v>0</v>
      </c>
      <c r="AA1307" s="174">
        <f t="shared" si="243"/>
        <v>0</v>
      </c>
    </row>
    <row r="1308" spans="4:27" ht="15" customHeight="1" x14ac:dyDescent="0.25">
      <c r="D1308" s="176">
        <v>0</v>
      </c>
      <c r="E1308" s="169">
        <f t="shared" si="233"/>
        <v>0</v>
      </c>
      <c r="F1308" s="26" t="s">
        <v>2463</v>
      </c>
      <c r="G1308" s="26" t="s">
        <v>187</v>
      </c>
      <c r="H1308" s="26" t="s">
        <v>2454</v>
      </c>
      <c r="I1308" s="29">
        <v>44691</v>
      </c>
      <c r="J1308" s="26" t="s">
        <v>2455</v>
      </c>
      <c r="K1308" s="26" t="s">
        <v>2462</v>
      </c>
      <c r="L1308" s="26" t="s">
        <v>2455</v>
      </c>
      <c r="M1308" s="26" t="s">
        <v>2462</v>
      </c>
      <c r="N1308" s="27">
        <v>2.3199999999999998</v>
      </c>
      <c r="O1308" s="26" t="s">
        <v>2464</v>
      </c>
      <c r="P1308" s="26" t="s">
        <v>2465</v>
      </c>
      <c r="Q1308" s="27">
        <v>1.34</v>
      </c>
      <c r="R1308" s="171" t="str">
        <f t="shared" si="234"/>
        <v>A</v>
      </c>
      <c r="S1308" s="174">
        <f t="shared" si="235"/>
        <v>1</v>
      </c>
      <c r="T1308" s="174">
        <f t="shared" si="236"/>
        <v>1</v>
      </c>
      <c r="U1308" s="174">
        <f t="shared" si="237"/>
        <v>0</v>
      </c>
      <c r="V1308" s="178" t="str">
        <f t="shared" si="238"/>
        <v>Bartonella henselae</v>
      </c>
      <c r="W1308" s="178" t="str">
        <f t="shared" si="239"/>
        <v>Schleiferilactobacillus harbinensis</v>
      </c>
      <c r="X1308" s="174">
        <f t="shared" si="240"/>
        <v>0</v>
      </c>
      <c r="Y1308" s="174">
        <f t="shared" si="241"/>
        <v>0</v>
      </c>
      <c r="Z1308" s="174">
        <f t="shared" si="242"/>
        <v>0</v>
      </c>
      <c r="AA1308" s="174">
        <f t="shared" si="243"/>
        <v>0</v>
      </c>
    </row>
    <row r="1309" spans="4:27" ht="15" customHeight="1" x14ac:dyDescent="0.25">
      <c r="D1309" s="176">
        <v>0</v>
      </c>
      <c r="E1309" s="169">
        <f t="shared" si="233"/>
        <v>0</v>
      </c>
      <c r="F1309" s="26" t="s">
        <v>2466</v>
      </c>
      <c r="G1309" s="26" t="s">
        <v>165</v>
      </c>
      <c r="H1309" s="26" t="s">
        <v>2467</v>
      </c>
      <c r="I1309" s="29">
        <v>44512</v>
      </c>
      <c r="J1309" s="26" t="s">
        <v>2455</v>
      </c>
      <c r="K1309" s="26" t="s">
        <v>2468</v>
      </c>
      <c r="L1309" s="26" t="s">
        <v>2455</v>
      </c>
      <c r="M1309" s="26" t="s">
        <v>2468</v>
      </c>
      <c r="N1309" s="27">
        <v>2.67</v>
      </c>
      <c r="O1309" s="26" t="s">
        <v>1542</v>
      </c>
      <c r="P1309" s="26" t="s">
        <v>2469</v>
      </c>
      <c r="Q1309" s="27">
        <v>1.55</v>
      </c>
      <c r="R1309" s="171" t="str">
        <f t="shared" si="234"/>
        <v>A</v>
      </c>
      <c r="S1309" s="174">
        <f t="shared" si="235"/>
        <v>1</v>
      </c>
      <c r="T1309" s="174">
        <f t="shared" si="236"/>
        <v>1</v>
      </c>
      <c r="U1309" s="174">
        <f t="shared" si="237"/>
        <v>0</v>
      </c>
      <c r="V1309" s="178" t="str">
        <f t="shared" si="238"/>
        <v>Bartonella quintana</v>
      </c>
      <c r="W1309" s="178" t="str">
        <f t="shared" si="239"/>
        <v>Lentilactobacillus diolivorans</v>
      </c>
      <c r="X1309" s="174">
        <f t="shared" si="240"/>
        <v>0</v>
      </c>
      <c r="Y1309" s="174">
        <f t="shared" si="241"/>
        <v>0</v>
      </c>
      <c r="Z1309" s="174">
        <f t="shared" si="242"/>
        <v>0</v>
      </c>
      <c r="AA1309" s="174">
        <f t="shared" si="243"/>
        <v>0</v>
      </c>
    </row>
    <row r="1310" spans="4:27" ht="15" customHeight="1" x14ac:dyDescent="0.25">
      <c r="D1310" s="176">
        <v>0</v>
      </c>
      <c r="E1310" s="169">
        <f t="shared" si="233"/>
        <v>0</v>
      </c>
      <c r="F1310" s="26" t="s">
        <v>2470</v>
      </c>
      <c r="G1310" s="26" t="s">
        <v>176</v>
      </c>
      <c r="H1310" s="26" t="s">
        <v>2467</v>
      </c>
      <c r="I1310" s="29">
        <v>44512</v>
      </c>
      <c r="J1310" s="26" t="s">
        <v>2455</v>
      </c>
      <c r="K1310" s="26" t="s">
        <v>2471</v>
      </c>
      <c r="L1310" s="26" t="s">
        <v>2455</v>
      </c>
      <c r="M1310" s="26" t="s">
        <v>2471</v>
      </c>
      <c r="N1310" s="27">
        <v>2.16</v>
      </c>
      <c r="O1310" s="26" t="s">
        <v>2455</v>
      </c>
      <c r="P1310" s="26" t="s">
        <v>2456</v>
      </c>
      <c r="Q1310" s="27">
        <v>1.3</v>
      </c>
      <c r="R1310" s="171" t="str">
        <f t="shared" si="234"/>
        <v>A</v>
      </c>
      <c r="S1310" s="174">
        <f t="shared" si="235"/>
        <v>1</v>
      </c>
      <c r="T1310" s="174">
        <f t="shared" si="236"/>
        <v>1</v>
      </c>
      <c r="U1310" s="174">
        <f t="shared" si="237"/>
        <v>0</v>
      </c>
      <c r="V1310" s="178" t="str">
        <f t="shared" si="238"/>
        <v>Bartonella vinsonii</v>
      </c>
      <c r="W1310" s="178" t="str">
        <f t="shared" si="239"/>
        <v>Bartonella bacilliformis</v>
      </c>
      <c r="X1310" s="174">
        <f t="shared" si="240"/>
        <v>0</v>
      </c>
      <c r="Y1310" s="174">
        <f t="shared" si="241"/>
        <v>0</v>
      </c>
      <c r="Z1310" s="174">
        <f t="shared" si="242"/>
        <v>0</v>
      </c>
      <c r="AA1310" s="174">
        <f t="shared" si="243"/>
        <v>0</v>
      </c>
    </row>
    <row r="1311" spans="4:27" ht="15" customHeight="1" x14ac:dyDescent="0.25">
      <c r="D1311" s="176">
        <v>0</v>
      </c>
      <c r="E1311" s="169">
        <f t="shared" si="233"/>
        <v>0</v>
      </c>
      <c r="F1311" s="26" t="s">
        <v>2472</v>
      </c>
      <c r="G1311" s="26" t="s">
        <v>187</v>
      </c>
      <c r="H1311" s="26" t="s">
        <v>2473</v>
      </c>
      <c r="I1311" s="29">
        <v>41001</v>
      </c>
      <c r="J1311" s="26" t="s">
        <v>643</v>
      </c>
      <c r="K1311" s="26" t="s">
        <v>648</v>
      </c>
      <c r="L1311" s="26" t="s">
        <v>643</v>
      </c>
      <c r="M1311" s="26" t="s">
        <v>648</v>
      </c>
      <c r="N1311" s="27">
        <v>2.42</v>
      </c>
      <c r="O1311" s="26" t="s">
        <v>643</v>
      </c>
      <c r="P1311" s="26" t="s">
        <v>648</v>
      </c>
      <c r="Q1311" s="27">
        <v>2.39</v>
      </c>
      <c r="R1311" s="171" t="str">
        <f t="shared" si="234"/>
        <v>A</v>
      </c>
      <c r="S1311" s="174">
        <f t="shared" si="235"/>
        <v>1</v>
      </c>
      <c r="T1311" s="174">
        <f t="shared" si="236"/>
        <v>1</v>
      </c>
      <c r="U1311" s="174">
        <f t="shared" si="237"/>
        <v>0</v>
      </c>
      <c r="V1311" s="178" t="str">
        <f t="shared" si="238"/>
        <v>Ochrobactrum anthropi</v>
      </c>
      <c r="W1311" s="178" t="str">
        <f t="shared" si="239"/>
        <v>Ochrobactrum anthropi</v>
      </c>
      <c r="X1311" s="174">
        <f t="shared" si="240"/>
        <v>0</v>
      </c>
      <c r="Y1311" s="174">
        <f t="shared" si="241"/>
        <v>0</v>
      </c>
      <c r="Z1311" s="174">
        <f t="shared" si="242"/>
        <v>0</v>
      </c>
      <c r="AA1311" s="174">
        <f t="shared" si="243"/>
        <v>0</v>
      </c>
    </row>
    <row r="1312" spans="4:27" ht="15" customHeight="1" x14ac:dyDescent="0.25">
      <c r="D1312" s="176">
        <v>0</v>
      </c>
      <c r="E1312" s="169">
        <f t="shared" si="233"/>
        <v>0</v>
      </c>
      <c r="F1312" s="26" t="s">
        <v>2474</v>
      </c>
      <c r="G1312" s="26" t="s">
        <v>187</v>
      </c>
      <c r="H1312" s="26" t="s">
        <v>757</v>
      </c>
      <c r="I1312" s="29">
        <v>40520</v>
      </c>
      <c r="J1312" s="26" t="s">
        <v>645</v>
      </c>
      <c r="K1312" s="26" t="s">
        <v>2475</v>
      </c>
      <c r="L1312" s="26" t="s">
        <v>645</v>
      </c>
      <c r="M1312" s="26" t="s">
        <v>2475</v>
      </c>
      <c r="N1312" s="27">
        <v>2.65</v>
      </c>
      <c r="O1312" s="26" t="s">
        <v>645</v>
      </c>
      <c r="P1312" s="26" t="s">
        <v>2476</v>
      </c>
      <c r="Q1312" s="27">
        <v>2.52</v>
      </c>
      <c r="R1312" s="171" t="str">
        <f t="shared" si="234"/>
        <v>B</v>
      </c>
      <c r="S1312" s="174">
        <f t="shared" si="235"/>
        <v>0</v>
      </c>
      <c r="T1312" s="174">
        <f t="shared" si="236"/>
        <v>0</v>
      </c>
      <c r="U1312" s="174">
        <f t="shared" si="237"/>
        <v>1</v>
      </c>
      <c r="V1312" s="178" t="str">
        <f t="shared" si="238"/>
        <v>Brucella abortus</v>
      </c>
      <c r="W1312" s="178" t="str">
        <f t="shared" si="239"/>
        <v>Brucella melitensis</v>
      </c>
      <c r="X1312" s="174">
        <f t="shared" si="240"/>
        <v>0</v>
      </c>
      <c r="Y1312" s="174">
        <f t="shared" si="241"/>
        <v>0</v>
      </c>
      <c r="Z1312" s="174">
        <f t="shared" si="242"/>
        <v>0</v>
      </c>
      <c r="AA1312" s="174">
        <f t="shared" si="243"/>
        <v>0</v>
      </c>
    </row>
    <row r="1313" spans="4:27" ht="15" customHeight="1" x14ac:dyDescent="0.25">
      <c r="D1313" s="176">
        <v>0</v>
      </c>
      <c r="E1313" s="169">
        <f t="shared" si="233"/>
        <v>0</v>
      </c>
      <c r="F1313" s="26" t="s">
        <v>2477</v>
      </c>
      <c r="G1313" s="26" t="s">
        <v>187</v>
      </c>
      <c r="H1313" s="26" t="s">
        <v>757</v>
      </c>
      <c r="I1313" s="29">
        <v>40520</v>
      </c>
      <c r="J1313" s="26" t="s">
        <v>645</v>
      </c>
      <c r="K1313" s="26" t="s">
        <v>2475</v>
      </c>
      <c r="L1313" s="26" t="s">
        <v>645</v>
      </c>
      <c r="M1313" s="26" t="s">
        <v>2475</v>
      </c>
      <c r="N1313" s="27">
        <v>2.62</v>
      </c>
      <c r="O1313" s="26" t="s">
        <v>645</v>
      </c>
      <c r="P1313" s="26" t="s">
        <v>2476</v>
      </c>
      <c r="Q1313" s="27">
        <v>2.4900000000000002</v>
      </c>
      <c r="R1313" s="171" t="str">
        <f t="shared" si="234"/>
        <v>B</v>
      </c>
      <c r="S1313" s="174">
        <f t="shared" si="235"/>
        <v>0</v>
      </c>
      <c r="T1313" s="174">
        <f t="shared" si="236"/>
        <v>0</v>
      </c>
      <c r="U1313" s="174">
        <f t="shared" si="237"/>
        <v>1</v>
      </c>
      <c r="V1313" s="178" t="str">
        <f t="shared" si="238"/>
        <v>Brucella abortus</v>
      </c>
      <c r="W1313" s="178" t="str">
        <f t="shared" si="239"/>
        <v>Brucella melitensis</v>
      </c>
      <c r="X1313" s="174">
        <f t="shared" si="240"/>
        <v>0</v>
      </c>
      <c r="Y1313" s="174">
        <f t="shared" si="241"/>
        <v>0</v>
      </c>
      <c r="Z1313" s="174">
        <f t="shared" si="242"/>
        <v>0</v>
      </c>
      <c r="AA1313" s="174">
        <f t="shared" si="243"/>
        <v>0</v>
      </c>
    </row>
    <row r="1314" spans="4:27" ht="15" customHeight="1" x14ac:dyDescent="0.25">
      <c r="D1314" s="176">
        <v>0</v>
      </c>
      <c r="E1314" s="169">
        <f t="shared" si="233"/>
        <v>0</v>
      </c>
      <c r="F1314" s="26" t="s">
        <v>2478</v>
      </c>
      <c r="G1314" s="26" t="s">
        <v>187</v>
      </c>
      <c r="H1314" s="26" t="s">
        <v>757</v>
      </c>
      <c r="I1314" s="29">
        <v>42046</v>
      </c>
      <c r="J1314" s="26" t="s">
        <v>645</v>
      </c>
      <c r="K1314" s="26" t="s">
        <v>120</v>
      </c>
      <c r="L1314" s="26" t="s">
        <v>645</v>
      </c>
      <c r="M1314" s="26" t="s">
        <v>120</v>
      </c>
      <c r="N1314" s="27">
        <v>2.58</v>
      </c>
      <c r="O1314" s="26" t="s">
        <v>645</v>
      </c>
      <c r="P1314" s="26" t="s">
        <v>120</v>
      </c>
      <c r="Q1314" s="27">
        <v>2.5299999999999998</v>
      </c>
      <c r="R1314" s="171" t="str">
        <f t="shared" si="234"/>
        <v>A</v>
      </c>
      <c r="S1314" s="174">
        <f t="shared" si="235"/>
        <v>1</v>
      </c>
      <c r="T1314" s="174">
        <f t="shared" si="236"/>
        <v>1</v>
      </c>
      <c r="U1314" s="174">
        <f t="shared" si="237"/>
        <v>0</v>
      </c>
      <c r="V1314" s="178" t="str">
        <f t="shared" si="238"/>
        <v>Brucella canis</v>
      </c>
      <c r="W1314" s="178" t="str">
        <f t="shared" si="239"/>
        <v>Brucella canis</v>
      </c>
      <c r="X1314" s="174">
        <f t="shared" si="240"/>
        <v>0</v>
      </c>
      <c r="Y1314" s="174">
        <f t="shared" si="241"/>
        <v>0</v>
      </c>
      <c r="Z1314" s="174">
        <f t="shared" si="242"/>
        <v>0</v>
      </c>
      <c r="AA1314" s="174">
        <f t="shared" si="243"/>
        <v>0</v>
      </c>
    </row>
    <row r="1315" spans="4:27" ht="15" customHeight="1" x14ac:dyDescent="0.25">
      <c r="D1315" s="176">
        <v>0</v>
      </c>
      <c r="E1315" s="169">
        <f t="shared" si="233"/>
        <v>0</v>
      </c>
      <c r="F1315" s="26" t="s">
        <v>2479</v>
      </c>
      <c r="G1315" s="26" t="s">
        <v>187</v>
      </c>
      <c r="H1315" s="26" t="s">
        <v>757</v>
      </c>
      <c r="I1315" s="29">
        <v>41703</v>
      </c>
      <c r="J1315" s="26" t="s">
        <v>645</v>
      </c>
      <c r="K1315" s="26" t="s">
        <v>120</v>
      </c>
      <c r="L1315" s="26" t="s">
        <v>645</v>
      </c>
      <c r="M1315" s="26" t="s">
        <v>120</v>
      </c>
      <c r="N1315" s="27">
        <v>2.56</v>
      </c>
      <c r="O1315" s="26" t="s">
        <v>645</v>
      </c>
      <c r="P1315" s="26" t="s">
        <v>2476</v>
      </c>
      <c r="Q1315" s="27">
        <v>2.4700000000000002</v>
      </c>
      <c r="R1315" s="171" t="str">
        <f t="shared" si="234"/>
        <v>B</v>
      </c>
      <c r="S1315" s="174">
        <f t="shared" si="235"/>
        <v>0</v>
      </c>
      <c r="T1315" s="174">
        <f t="shared" si="236"/>
        <v>0</v>
      </c>
      <c r="U1315" s="174">
        <f t="shared" si="237"/>
        <v>1</v>
      </c>
      <c r="V1315" s="178" t="str">
        <f t="shared" si="238"/>
        <v>Brucella canis</v>
      </c>
      <c r="W1315" s="178" t="str">
        <f t="shared" si="239"/>
        <v>Brucella melitensis</v>
      </c>
      <c r="X1315" s="174">
        <f t="shared" si="240"/>
        <v>0</v>
      </c>
      <c r="Y1315" s="174">
        <f t="shared" si="241"/>
        <v>0</v>
      </c>
      <c r="Z1315" s="174">
        <f t="shared" si="242"/>
        <v>0</v>
      </c>
      <c r="AA1315" s="174">
        <f t="shared" si="243"/>
        <v>0</v>
      </c>
    </row>
    <row r="1316" spans="4:27" ht="15" customHeight="1" x14ac:dyDescent="0.25">
      <c r="D1316" s="176">
        <v>0</v>
      </c>
      <c r="E1316" s="169">
        <f t="shared" si="233"/>
        <v>0</v>
      </c>
      <c r="F1316" s="26" t="s">
        <v>2480</v>
      </c>
      <c r="G1316" s="26" t="s">
        <v>118</v>
      </c>
      <c r="H1316" s="26" t="s">
        <v>114</v>
      </c>
      <c r="I1316" s="29">
        <v>41445</v>
      </c>
      <c r="J1316" s="26" t="s">
        <v>645</v>
      </c>
      <c r="K1316" s="26" t="s">
        <v>2481</v>
      </c>
      <c r="L1316" s="26" t="s">
        <v>645</v>
      </c>
      <c r="M1316" s="26" t="s">
        <v>2481</v>
      </c>
      <c r="N1316" s="27">
        <v>2.83</v>
      </c>
      <c r="O1316" s="26" t="s">
        <v>645</v>
      </c>
      <c r="P1316" s="26" t="s">
        <v>2481</v>
      </c>
      <c r="Q1316" s="27">
        <v>2.58</v>
      </c>
      <c r="R1316" s="171" t="str">
        <f t="shared" si="234"/>
        <v>A</v>
      </c>
      <c r="S1316" s="174">
        <f t="shared" si="235"/>
        <v>1</v>
      </c>
      <c r="T1316" s="174">
        <f t="shared" si="236"/>
        <v>1</v>
      </c>
      <c r="U1316" s="174">
        <f t="shared" si="237"/>
        <v>0</v>
      </c>
      <c r="V1316" s="178" t="str">
        <f t="shared" si="238"/>
        <v>Brucella ceti</v>
      </c>
      <c r="W1316" s="178" t="str">
        <f t="shared" si="239"/>
        <v>Brucella ceti</v>
      </c>
      <c r="X1316" s="174">
        <f t="shared" si="240"/>
        <v>0</v>
      </c>
      <c r="Y1316" s="174">
        <f t="shared" si="241"/>
        <v>0</v>
      </c>
      <c r="Z1316" s="174">
        <f t="shared" si="242"/>
        <v>0</v>
      </c>
      <c r="AA1316" s="174">
        <f t="shared" si="243"/>
        <v>0</v>
      </c>
    </row>
    <row r="1317" spans="4:27" ht="15" customHeight="1" x14ac:dyDescent="0.25">
      <c r="D1317" s="176">
        <v>0</v>
      </c>
      <c r="E1317" s="169">
        <f t="shared" si="233"/>
        <v>0</v>
      </c>
      <c r="F1317" s="26" t="s">
        <v>2482</v>
      </c>
      <c r="G1317" s="26" t="s">
        <v>187</v>
      </c>
      <c r="H1317" s="26" t="s">
        <v>757</v>
      </c>
      <c r="I1317" s="29">
        <v>40534</v>
      </c>
      <c r="J1317" s="26" t="s">
        <v>645</v>
      </c>
      <c r="K1317" s="26" t="s">
        <v>2481</v>
      </c>
      <c r="L1317" s="26" t="s">
        <v>645</v>
      </c>
      <c r="M1317" s="26" t="s">
        <v>2481</v>
      </c>
      <c r="N1317" s="27">
        <v>2.75</v>
      </c>
      <c r="O1317" s="26" t="s">
        <v>645</v>
      </c>
      <c r="P1317" s="26" t="s">
        <v>2481</v>
      </c>
      <c r="Q1317" s="27">
        <v>2.5499999999999998</v>
      </c>
      <c r="R1317" s="171" t="str">
        <f t="shared" si="234"/>
        <v>A</v>
      </c>
      <c r="S1317" s="174">
        <f t="shared" si="235"/>
        <v>1</v>
      </c>
      <c r="T1317" s="174">
        <f t="shared" si="236"/>
        <v>1</v>
      </c>
      <c r="U1317" s="174">
        <f t="shared" si="237"/>
        <v>0</v>
      </c>
      <c r="V1317" s="178" t="str">
        <f t="shared" si="238"/>
        <v>Brucella ceti</v>
      </c>
      <c r="W1317" s="178" t="str">
        <f t="shared" si="239"/>
        <v>Brucella ceti</v>
      </c>
      <c r="X1317" s="174">
        <f t="shared" si="240"/>
        <v>0</v>
      </c>
      <c r="Y1317" s="174">
        <f t="shared" si="241"/>
        <v>0</v>
      </c>
      <c r="Z1317" s="174">
        <f t="shared" si="242"/>
        <v>0</v>
      </c>
      <c r="AA1317" s="174">
        <f t="shared" si="243"/>
        <v>0</v>
      </c>
    </row>
    <row r="1318" spans="4:27" ht="15" customHeight="1" x14ac:dyDescent="0.25">
      <c r="D1318" s="176">
        <v>0</v>
      </c>
      <c r="E1318" s="169">
        <f t="shared" si="233"/>
        <v>0</v>
      </c>
      <c r="F1318" s="26" t="s">
        <v>2483</v>
      </c>
      <c r="G1318" s="26" t="s">
        <v>118</v>
      </c>
      <c r="H1318" s="26" t="s">
        <v>114</v>
      </c>
      <c r="I1318" s="29">
        <v>41445</v>
      </c>
      <c r="J1318" s="26" t="s">
        <v>645</v>
      </c>
      <c r="K1318" s="26" t="s">
        <v>2484</v>
      </c>
      <c r="L1318" s="26" t="s">
        <v>645</v>
      </c>
      <c r="M1318" s="26" t="s">
        <v>2484</v>
      </c>
      <c r="N1318" s="27">
        <v>2.79</v>
      </c>
      <c r="O1318" s="26" t="s">
        <v>645</v>
      </c>
      <c r="P1318" s="26" t="s">
        <v>120</v>
      </c>
      <c r="Q1318" s="27">
        <v>2.37</v>
      </c>
      <c r="R1318" s="171" t="str">
        <f t="shared" si="234"/>
        <v>B</v>
      </c>
      <c r="S1318" s="174">
        <f t="shared" si="235"/>
        <v>0</v>
      </c>
      <c r="T1318" s="174">
        <f t="shared" si="236"/>
        <v>0</v>
      </c>
      <c r="U1318" s="174">
        <f t="shared" si="237"/>
        <v>1</v>
      </c>
      <c r="V1318" s="178" t="str">
        <f t="shared" si="238"/>
        <v>Brucella inopinata</v>
      </c>
      <c r="W1318" s="178" t="str">
        <f t="shared" si="239"/>
        <v>Brucella canis</v>
      </c>
      <c r="X1318" s="174">
        <f t="shared" si="240"/>
        <v>0</v>
      </c>
      <c r="Y1318" s="174">
        <f t="shared" si="241"/>
        <v>0</v>
      </c>
      <c r="Z1318" s="174">
        <f t="shared" si="242"/>
        <v>0</v>
      </c>
      <c r="AA1318" s="174">
        <f t="shared" si="243"/>
        <v>0</v>
      </c>
    </row>
    <row r="1319" spans="4:27" ht="15" customHeight="1" x14ac:dyDescent="0.25">
      <c r="D1319" s="176">
        <v>0</v>
      </c>
      <c r="E1319" s="169">
        <f t="shared" si="233"/>
        <v>0</v>
      </c>
      <c r="F1319" s="26" t="s">
        <v>2485</v>
      </c>
      <c r="G1319" s="26" t="s">
        <v>118</v>
      </c>
      <c r="H1319" s="26" t="s">
        <v>2486</v>
      </c>
      <c r="I1319" s="29">
        <v>44405</v>
      </c>
      <c r="J1319" s="26" t="s">
        <v>645</v>
      </c>
      <c r="K1319" s="26" t="s">
        <v>646</v>
      </c>
      <c r="L1319" s="26" t="s">
        <v>645</v>
      </c>
      <c r="M1319" s="26" t="s">
        <v>646</v>
      </c>
      <c r="N1319" s="27">
        <v>2.87</v>
      </c>
      <c r="O1319" s="26" t="s">
        <v>643</v>
      </c>
      <c r="P1319" s="26" t="s">
        <v>644</v>
      </c>
      <c r="Q1319" s="27">
        <v>2.4300000000000002</v>
      </c>
      <c r="R1319" s="171" t="str">
        <f t="shared" si="234"/>
        <v>C</v>
      </c>
      <c r="S1319" s="174">
        <f t="shared" si="235"/>
        <v>0</v>
      </c>
      <c r="T1319" s="174">
        <f t="shared" si="236"/>
        <v>0</v>
      </c>
      <c r="U1319" s="174">
        <f t="shared" si="237"/>
        <v>1</v>
      </c>
      <c r="V1319" s="178" t="str">
        <f t="shared" si="238"/>
        <v>Brucella intermedia</v>
      </c>
      <c r="W1319" s="178" t="str">
        <f t="shared" si="239"/>
        <v>Ochrobactrum intermedium</v>
      </c>
      <c r="X1319" s="174">
        <f t="shared" si="240"/>
        <v>0</v>
      </c>
      <c r="Y1319" s="174">
        <f t="shared" si="241"/>
        <v>0</v>
      </c>
      <c r="Z1319" s="174">
        <f t="shared" si="242"/>
        <v>0</v>
      </c>
      <c r="AA1319" s="174">
        <f t="shared" si="243"/>
        <v>0</v>
      </c>
    </row>
    <row r="1320" spans="4:27" ht="15" customHeight="1" x14ac:dyDescent="0.25">
      <c r="D1320" s="176">
        <v>0</v>
      </c>
      <c r="E1320" s="169">
        <f t="shared" si="233"/>
        <v>0</v>
      </c>
      <c r="F1320" s="26" t="s">
        <v>2487</v>
      </c>
      <c r="G1320" s="26" t="s">
        <v>187</v>
      </c>
      <c r="H1320" s="26" t="s">
        <v>757</v>
      </c>
      <c r="I1320" s="29">
        <v>40534</v>
      </c>
      <c r="J1320" s="26" t="s">
        <v>645</v>
      </c>
      <c r="K1320" s="26" t="s">
        <v>2476</v>
      </c>
      <c r="L1320" s="26" t="s">
        <v>645</v>
      </c>
      <c r="M1320" s="26" t="s">
        <v>2476</v>
      </c>
      <c r="N1320" s="27">
        <v>2.77</v>
      </c>
      <c r="O1320" s="26" t="s">
        <v>645</v>
      </c>
      <c r="P1320" s="26" t="s">
        <v>2476</v>
      </c>
      <c r="Q1320" s="27">
        <v>2.7</v>
      </c>
      <c r="R1320" s="171" t="str">
        <f t="shared" si="234"/>
        <v>A</v>
      </c>
      <c r="S1320" s="174">
        <f t="shared" si="235"/>
        <v>1</v>
      </c>
      <c r="T1320" s="174">
        <f t="shared" si="236"/>
        <v>1</v>
      </c>
      <c r="U1320" s="174">
        <f t="shared" si="237"/>
        <v>0</v>
      </c>
      <c r="V1320" s="178" t="str">
        <f t="shared" si="238"/>
        <v>Brucella melitensis</v>
      </c>
      <c r="W1320" s="178" t="str">
        <f t="shared" si="239"/>
        <v>Brucella melitensis</v>
      </c>
      <c r="X1320" s="174">
        <f t="shared" si="240"/>
        <v>0</v>
      </c>
      <c r="Y1320" s="174">
        <f t="shared" si="241"/>
        <v>0</v>
      </c>
      <c r="Z1320" s="174">
        <f t="shared" si="242"/>
        <v>0</v>
      </c>
      <c r="AA1320" s="174">
        <f t="shared" si="243"/>
        <v>0</v>
      </c>
    </row>
    <row r="1321" spans="4:27" ht="15" customHeight="1" x14ac:dyDescent="0.25">
      <c r="D1321" s="176">
        <v>0</v>
      </c>
      <c r="E1321" s="169">
        <f t="shared" si="233"/>
        <v>0</v>
      </c>
      <c r="F1321" s="26" t="s">
        <v>2488</v>
      </c>
      <c r="G1321" s="26" t="s">
        <v>187</v>
      </c>
      <c r="H1321" s="26" t="s">
        <v>757</v>
      </c>
      <c r="I1321" s="29">
        <v>40534</v>
      </c>
      <c r="J1321" s="26" t="s">
        <v>645</v>
      </c>
      <c r="K1321" s="26" t="s">
        <v>2476</v>
      </c>
      <c r="L1321" s="26" t="s">
        <v>645</v>
      </c>
      <c r="M1321" s="26" t="s">
        <v>2476</v>
      </c>
      <c r="N1321" s="27">
        <v>2.75</v>
      </c>
      <c r="O1321" s="26" t="s">
        <v>645</v>
      </c>
      <c r="P1321" s="26" t="s">
        <v>2476</v>
      </c>
      <c r="Q1321" s="27">
        <v>2.72</v>
      </c>
      <c r="R1321" s="171" t="str">
        <f t="shared" si="234"/>
        <v>A</v>
      </c>
      <c r="S1321" s="174">
        <f t="shared" si="235"/>
        <v>1</v>
      </c>
      <c r="T1321" s="174">
        <f t="shared" si="236"/>
        <v>1</v>
      </c>
      <c r="U1321" s="174">
        <f t="shared" si="237"/>
        <v>0</v>
      </c>
      <c r="V1321" s="178" t="str">
        <f t="shared" si="238"/>
        <v>Brucella melitensis</v>
      </c>
      <c r="W1321" s="178" t="str">
        <f t="shared" si="239"/>
        <v>Brucella melitensis</v>
      </c>
      <c r="X1321" s="174">
        <f t="shared" si="240"/>
        <v>0</v>
      </c>
      <c r="Y1321" s="174">
        <f t="shared" si="241"/>
        <v>0</v>
      </c>
      <c r="Z1321" s="174">
        <f t="shared" si="242"/>
        <v>0</v>
      </c>
      <c r="AA1321" s="174">
        <f t="shared" si="243"/>
        <v>0</v>
      </c>
    </row>
    <row r="1322" spans="4:27" ht="15" customHeight="1" x14ac:dyDescent="0.25">
      <c r="D1322" s="176">
        <v>0</v>
      </c>
      <c r="E1322" s="169">
        <f t="shared" si="233"/>
        <v>0</v>
      </c>
      <c r="F1322" s="26" t="s">
        <v>2489</v>
      </c>
      <c r="G1322" s="26" t="s">
        <v>187</v>
      </c>
      <c r="H1322" s="26" t="s">
        <v>757</v>
      </c>
      <c r="I1322" s="29">
        <v>40520</v>
      </c>
      <c r="J1322" s="26" t="s">
        <v>645</v>
      </c>
      <c r="K1322" s="26" t="s">
        <v>2476</v>
      </c>
      <c r="L1322" s="26" t="s">
        <v>645</v>
      </c>
      <c r="M1322" s="26" t="s">
        <v>2476</v>
      </c>
      <c r="N1322" s="27">
        <v>2.73</v>
      </c>
      <c r="O1322" s="26" t="s">
        <v>645</v>
      </c>
      <c r="P1322" s="26" t="s">
        <v>2476</v>
      </c>
      <c r="Q1322" s="27">
        <v>2.62</v>
      </c>
      <c r="R1322" s="171" t="str">
        <f t="shared" si="234"/>
        <v>A</v>
      </c>
      <c r="S1322" s="174">
        <f t="shared" si="235"/>
        <v>1</v>
      </c>
      <c r="T1322" s="174">
        <f t="shared" si="236"/>
        <v>1</v>
      </c>
      <c r="U1322" s="174">
        <f t="shared" si="237"/>
        <v>0</v>
      </c>
      <c r="V1322" s="178" t="str">
        <f t="shared" si="238"/>
        <v>Brucella melitensis</v>
      </c>
      <c r="W1322" s="178" t="str">
        <f t="shared" si="239"/>
        <v>Brucella melitensis</v>
      </c>
      <c r="X1322" s="174">
        <f t="shared" si="240"/>
        <v>0</v>
      </c>
      <c r="Y1322" s="174">
        <f t="shared" si="241"/>
        <v>0</v>
      </c>
      <c r="Z1322" s="174">
        <f t="shared" si="242"/>
        <v>0</v>
      </c>
      <c r="AA1322" s="174">
        <f t="shared" si="243"/>
        <v>0</v>
      </c>
    </row>
    <row r="1323" spans="4:27" ht="15" customHeight="1" x14ac:dyDescent="0.25">
      <c r="D1323" s="176">
        <v>0</v>
      </c>
      <c r="E1323" s="169">
        <f t="shared" si="233"/>
        <v>0</v>
      </c>
      <c r="F1323" s="26" t="s">
        <v>2490</v>
      </c>
      <c r="G1323" s="26" t="s">
        <v>187</v>
      </c>
      <c r="H1323" s="26" t="s">
        <v>757</v>
      </c>
      <c r="I1323" s="29">
        <v>40534</v>
      </c>
      <c r="J1323" s="26" t="s">
        <v>645</v>
      </c>
      <c r="K1323" s="26" t="s">
        <v>2476</v>
      </c>
      <c r="L1323" s="26" t="s">
        <v>645</v>
      </c>
      <c r="M1323" s="26" t="s">
        <v>2476</v>
      </c>
      <c r="N1323" s="27">
        <v>2.69</v>
      </c>
      <c r="O1323" s="26" t="s">
        <v>645</v>
      </c>
      <c r="P1323" s="26" t="s">
        <v>2476</v>
      </c>
      <c r="Q1323" s="27">
        <v>2.66</v>
      </c>
      <c r="R1323" s="171" t="str">
        <f t="shared" si="234"/>
        <v>A</v>
      </c>
      <c r="S1323" s="174">
        <f t="shared" si="235"/>
        <v>1</v>
      </c>
      <c r="T1323" s="174">
        <f t="shared" si="236"/>
        <v>1</v>
      </c>
      <c r="U1323" s="174">
        <f t="shared" si="237"/>
        <v>0</v>
      </c>
      <c r="V1323" s="178" t="str">
        <f t="shared" si="238"/>
        <v>Brucella melitensis</v>
      </c>
      <c r="W1323" s="178" t="str">
        <f t="shared" si="239"/>
        <v>Brucella melitensis</v>
      </c>
      <c r="X1323" s="174">
        <f t="shared" si="240"/>
        <v>0</v>
      </c>
      <c r="Y1323" s="174">
        <f t="shared" si="241"/>
        <v>0</v>
      </c>
      <c r="Z1323" s="174">
        <f t="shared" si="242"/>
        <v>0</v>
      </c>
      <c r="AA1323" s="174">
        <f t="shared" si="243"/>
        <v>0</v>
      </c>
    </row>
    <row r="1324" spans="4:27" ht="15" customHeight="1" x14ac:dyDescent="0.25">
      <c r="D1324" s="176">
        <v>1</v>
      </c>
      <c r="E1324" s="169">
        <f t="shared" si="233"/>
        <v>0</v>
      </c>
      <c r="F1324" s="26" t="s">
        <v>2491</v>
      </c>
      <c r="G1324" s="26" t="s">
        <v>176</v>
      </c>
      <c r="H1324" s="26" t="s">
        <v>110</v>
      </c>
      <c r="I1324" s="29">
        <v>41604</v>
      </c>
      <c r="J1324" s="26" t="s">
        <v>645</v>
      </c>
      <c r="K1324" s="26" t="s">
        <v>1863</v>
      </c>
      <c r="L1324" s="26" t="s">
        <v>645</v>
      </c>
      <c r="M1324" s="26" t="s">
        <v>1863</v>
      </c>
      <c r="N1324" s="27">
        <v>2.67</v>
      </c>
      <c r="O1324" s="26" t="s">
        <v>645</v>
      </c>
      <c r="P1324" s="26" t="s">
        <v>1155</v>
      </c>
      <c r="Q1324" s="27">
        <v>2.39</v>
      </c>
      <c r="R1324" s="171" t="str">
        <f t="shared" si="234"/>
        <v>B</v>
      </c>
      <c r="S1324" s="174">
        <f t="shared" si="235"/>
        <v>0</v>
      </c>
      <c r="T1324" s="174">
        <f t="shared" si="236"/>
        <v>0</v>
      </c>
      <c r="U1324" s="174">
        <f t="shared" si="237"/>
        <v>1</v>
      </c>
      <c r="V1324" s="178" t="str">
        <f t="shared" si="238"/>
        <v>Brucella microti</v>
      </c>
      <c r="W1324" s="178" t="str">
        <f t="shared" si="239"/>
        <v>Brucella sp.</v>
      </c>
      <c r="X1324" s="174">
        <f t="shared" si="240"/>
        <v>0</v>
      </c>
      <c r="Y1324" s="174">
        <f t="shared" si="241"/>
        <v>0</v>
      </c>
      <c r="Z1324" s="174">
        <f t="shared" si="242"/>
        <v>0</v>
      </c>
      <c r="AA1324" s="174">
        <f t="shared" si="243"/>
        <v>0</v>
      </c>
    </row>
    <row r="1325" spans="4:27" ht="15" customHeight="1" x14ac:dyDescent="0.25">
      <c r="D1325" s="176">
        <v>0</v>
      </c>
      <c r="E1325" s="169">
        <f t="shared" si="233"/>
        <v>0</v>
      </c>
      <c r="F1325" s="26" t="s">
        <v>2492</v>
      </c>
      <c r="G1325" s="26" t="s">
        <v>176</v>
      </c>
      <c r="H1325" s="26" t="s">
        <v>2128</v>
      </c>
      <c r="I1325" s="29">
        <v>42080</v>
      </c>
      <c r="J1325" s="26" t="s">
        <v>645</v>
      </c>
      <c r="K1325" s="26" t="s">
        <v>1863</v>
      </c>
      <c r="L1325" s="26" t="s">
        <v>645</v>
      </c>
      <c r="M1325" s="26" t="s">
        <v>2475</v>
      </c>
      <c r="N1325" s="27">
        <v>2.57</v>
      </c>
      <c r="O1325" s="26" t="s">
        <v>645</v>
      </c>
      <c r="P1325" s="26" t="s">
        <v>1863</v>
      </c>
      <c r="Q1325" s="27">
        <v>2.52</v>
      </c>
      <c r="R1325" s="171" t="str">
        <f t="shared" si="234"/>
        <v>B</v>
      </c>
      <c r="S1325" s="174">
        <f t="shared" si="235"/>
        <v>0</v>
      </c>
      <c r="T1325" s="174">
        <f t="shared" si="236"/>
        <v>0</v>
      </c>
      <c r="U1325" s="174">
        <f t="shared" si="237"/>
        <v>1</v>
      </c>
      <c r="V1325" s="178" t="str">
        <f t="shared" si="238"/>
        <v>Brucella abortus</v>
      </c>
      <c r="W1325" s="178" t="str">
        <f t="shared" si="239"/>
        <v>Brucella microti</v>
      </c>
      <c r="X1325" s="174">
        <f t="shared" si="240"/>
        <v>0</v>
      </c>
      <c r="Y1325" s="174">
        <f t="shared" si="241"/>
        <v>0</v>
      </c>
      <c r="Z1325" s="174">
        <f t="shared" si="242"/>
        <v>0</v>
      </c>
      <c r="AA1325" s="174">
        <f t="shared" si="243"/>
        <v>0</v>
      </c>
    </row>
    <row r="1326" spans="4:27" ht="15" customHeight="1" x14ac:dyDescent="0.25">
      <c r="D1326" s="176">
        <v>0</v>
      </c>
      <c r="E1326" s="169">
        <f t="shared" si="233"/>
        <v>0</v>
      </c>
      <c r="F1326" s="26" t="s">
        <v>2493</v>
      </c>
      <c r="G1326" s="26" t="s">
        <v>187</v>
      </c>
      <c r="H1326" s="26" t="s">
        <v>757</v>
      </c>
      <c r="I1326" s="29">
        <v>42083</v>
      </c>
      <c r="J1326" s="26" t="s">
        <v>645</v>
      </c>
      <c r="K1326" s="26" t="s">
        <v>2494</v>
      </c>
      <c r="L1326" s="26" t="s">
        <v>645</v>
      </c>
      <c r="M1326" s="26" t="s">
        <v>2494</v>
      </c>
      <c r="N1326" s="27">
        <v>2.76</v>
      </c>
      <c r="O1326" s="26" t="s">
        <v>645</v>
      </c>
      <c r="P1326" s="26" t="s">
        <v>2494</v>
      </c>
      <c r="Q1326" s="27">
        <v>2.52</v>
      </c>
      <c r="R1326" s="171" t="str">
        <f t="shared" si="234"/>
        <v>A</v>
      </c>
      <c r="S1326" s="174">
        <f t="shared" si="235"/>
        <v>1</v>
      </c>
      <c r="T1326" s="174">
        <f t="shared" si="236"/>
        <v>1</v>
      </c>
      <c r="U1326" s="174">
        <f t="shared" si="237"/>
        <v>0</v>
      </c>
      <c r="V1326" s="178" t="str">
        <f t="shared" si="238"/>
        <v>Brucella neotomae</v>
      </c>
      <c r="W1326" s="178" t="str">
        <f t="shared" si="239"/>
        <v>Brucella neotomae</v>
      </c>
      <c r="X1326" s="174">
        <f t="shared" si="240"/>
        <v>0</v>
      </c>
      <c r="Y1326" s="174">
        <f t="shared" si="241"/>
        <v>0</v>
      </c>
      <c r="Z1326" s="174">
        <f t="shared" si="242"/>
        <v>0</v>
      </c>
      <c r="AA1326" s="174">
        <f t="shared" si="243"/>
        <v>0</v>
      </c>
    </row>
    <row r="1327" spans="4:27" ht="15" customHeight="1" x14ac:dyDescent="0.25">
      <c r="D1327" s="176">
        <v>0</v>
      </c>
      <c r="E1327" s="169">
        <f t="shared" si="233"/>
        <v>0</v>
      </c>
      <c r="F1327" s="26" t="s">
        <v>2495</v>
      </c>
      <c r="G1327" s="26" t="s">
        <v>187</v>
      </c>
      <c r="H1327" s="26" t="s">
        <v>757</v>
      </c>
      <c r="I1327" s="29">
        <v>40520</v>
      </c>
      <c r="J1327" s="26" t="s">
        <v>645</v>
      </c>
      <c r="K1327" s="26" t="s">
        <v>2494</v>
      </c>
      <c r="L1327" s="26" t="s">
        <v>645</v>
      </c>
      <c r="M1327" s="26" t="s">
        <v>2494</v>
      </c>
      <c r="N1327" s="27">
        <v>2.64</v>
      </c>
      <c r="O1327" s="26" t="s">
        <v>645</v>
      </c>
      <c r="P1327" s="26" t="s">
        <v>2494</v>
      </c>
      <c r="Q1327" s="27">
        <v>2.37</v>
      </c>
      <c r="R1327" s="171" t="str">
        <f t="shared" si="234"/>
        <v>A</v>
      </c>
      <c r="S1327" s="174">
        <f t="shared" si="235"/>
        <v>1</v>
      </c>
      <c r="T1327" s="174">
        <f t="shared" si="236"/>
        <v>1</v>
      </c>
      <c r="U1327" s="174">
        <f t="shared" si="237"/>
        <v>0</v>
      </c>
      <c r="V1327" s="178" t="str">
        <f t="shared" si="238"/>
        <v>Brucella neotomae</v>
      </c>
      <c r="W1327" s="178" t="str">
        <f t="shared" si="239"/>
        <v>Brucella neotomae</v>
      </c>
      <c r="X1327" s="174">
        <f t="shared" si="240"/>
        <v>0</v>
      </c>
      <c r="Y1327" s="174">
        <f t="shared" si="241"/>
        <v>0</v>
      </c>
      <c r="Z1327" s="174">
        <f t="shared" si="242"/>
        <v>0</v>
      </c>
      <c r="AA1327" s="174">
        <f t="shared" si="243"/>
        <v>0</v>
      </c>
    </row>
    <row r="1328" spans="4:27" ht="15" customHeight="1" x14ac:dyDescent="0.25">
      <c r="D1328" s="176">
        <v>0</v>
      </c>
      <c r="E1328" s="169">
        <f t="shared" si="233"/>
        <v>0</v>
      </c>
      <c r="F1328" s="26" t="s">
        <v>2496</v>
      </c>
      <c r="G1328" s="26" t="s">
        <v>118</v>
      </c>
      <c r="H1328" s="26" t="s">
        <v>114</v>
      </c>
      <c r="I1328" s="29">
        <v>41445</v>
      </c>
      <c r="J1328" s="26" t="s">
        <v>645</v>
      </c>
      <c r="K1328" s="26" t="s">
        <v>267</v>
      </c>
      <c r="L1328" s="26" t="s">
        <v>645</v>
      </c>
      <c r="M1328" s="26" t="s">
        <v>267</v>
      </c>
      <c r="N1328" s="27">
        <v>2.8</v>
      </c>
      <c r="O1328" s="26" t="s">
        <v>645</v>
      </c>
      <c r="P1328" s="26" t="s">
        <v>267</v>
      </c>
      <c r="Q1328" s="27">
        <v>2.64</v>
      </c>
      <c r="R1328" s="171" t="str">
        <f t="shared" si="234"/>
        <v>A</v>
      </c>
      <c r="S1328" s="174">
        <f t="shared" si="235"/>
        <v>1</v>
      </c>
      <c r="T1328" s="174">
        <f t="shared" si="236"/>
        <v>1</v>
      </c>
      <c r="U1328" s="174">
        <f t="shared" si="237"/>
        <v>0</v>
      </c>
      <c r="V1328" s="178" t="str">
        <f t="shared" si="238"/>
        <v>Brucella ovis</v>
      </c>
      <c r="W1328" s="178" t="str">
        <f t="shared" si="239"/>
        <v>Brucella ovis</v>
      </c>
      <c r="X1328" s="174">
        <f t="shared" si="240"/>
        <v>0</v>
      </c>
      <c r="Y1328" s="174">
        <f t="shared" si="241"/>
        <v>0</v>
      </c>
      <c r="Z1328" s="174">
        <f t="shared" si="242"/>
        <v>0</v>
      </c>
      <c r="AA1328" s="174">
        <f t="shared" si="243"/>
        <v>0</v>
      </c>
    </row>
    <row r="1329" spans="4:27" ht="15" customHeight="1" x14ac:dyDescent="0.25">
      <c r="D1329" s="176">
        <v>0</v>
      </c>
      <c r="E1329" s="169">
        <f t="shared" si="233"/>
        <v>0</v>
      </c>
      <c r="F1329" s="26" t="s">
        <v>2497</v>
      </c>
      <c r="G1329" s="26" t="s">
        <v>187</v>
      </c>
      <c r="H1329" s="26" t="s">
        <v>757</v>
      </c>
      <c r="I1329" s="29">
        <v>42046</v>
      </c>
      <c r="J1329" s="26" t="s">
        <v>645</v>
      </c>
      <c r="K1329" s="26" t="s">
        <v>267</v>
      </c>
      <c r="L1329" s="26" t="s">
        <v>645</v>
      </c>
      <c r="M1329" s="26" t="s">
        <v>267</v>
      </c>
      <c r="N1329" s="27">
        <v>2.83</v>
      </c>
      <c r="O1329" s="26" t="s">
        <v>645</v>
      </c>
      <c r="P1329" s="26" t="s">
        <v>267</v>
      </c>
      <c r="Q1329" s="27">
        <v>2.5299999999999998</v>
      </c>
      <c r="R1329" s="171" t="str">
        <f t="shared" si="234"/>
        <v>A</v>
      </c>
      <c r="S1329" s="174">
        <f t="shared" si="235"/>
        <v>1</v>
      </c>
      <c r="T1329" s="174">
        <f t="shared" si="236"/>
        <v>1</v>
      </c>
      <c r="U1329" s="174">
        <f t="shared" si="237"/>
        <v>0</v>
      </c>
      <c r="V1329" s="178" t="str">
        <f t="shared" si="238"/>
        <v>Brucella ovis</v>
      </c>
      <c r="W1329" s="178" t="str">
        <f t="shared" si="239"/>
        <v>Brucella ovis</v>
      </c>
      <c r="X1329" s="174">
        <f t="shared" si="240"/>
        <v>0</v>
      </c>
      <c r="Y1329" s="174">
        <f t="shared" si="241"/>
        <v>0</v>
      </c>
      <c r="Z1329" s="174">
        <f t="shared" si="242"/>
        <v>0</v>
      </c>
      <c r="AA1329" s="174">
        <f t="shared" si="243"/>
        <v>0</v>
      </c>
    </row>
    <row r="1330" spans="4:27" ht="15" customHeight="1" x14ac:dyDescent="0.25">
      <c r="D1330" s="176">
        <v>0</v>
      </c>
      <c r="E1330" s="169">
        <f t="shared" ref="E1330:E1393" si="244">D1330*S1330</f>
        <v>0</v>
      </c>
      <c r="F1330" s="26" t="s">
        <v>2498</v>
      </c>
      <c r="G1330" s="26" t="s">
        <v>187</v>
      </c>
      <c r="H1330" s="26" t="s">
        <v>757</v>
      </c>
      <c r="I1330" s="29">
        <v>42516</v>
      </c>
      <c r="J1330" s="26" t="s">
        <v>645</v>
      </c>
      <c r="K1330" s="26" t="s">
        <v>2499</v>
      </c>
      <c r="L1330" s="26" t="s">
        <v>645</v>
      </c>
      <c r="M1330" s="26" t="s">
        <v>2499</v>
      </c>
      <c r="N1330" s="27">
        <v>2.76</v>
      </c>
      <c r="O1330" s="26" t="s">
        <v>645</v>
      </c>
      <c r="P1330" s="26" t="s">
        <v>2499</v>
      </c>
      <c r="Q1330" s="27">
        <v>2.58</v>
      </c>
      <c r="R1330" s="171" t="str">
        <f t="shared" si="234"/>
        <v>A</v>
      </c>
      <c r="S1330" s="174">
        <f t="shared" si="235"/>
        <v>1</v>
      </c>
      <c r="T1330" s="174">
        <f t="shared" si="236"/>
        <v>1</v>
      </c>
      <c r="U1330" s="174">
        <f t="shared" si="237"/>
        <v>0</v>
      </c>
      <c r="V1330" s="178" t="str">
        <f t="shared" si="238"/>
        <v>Brucella pinnipedialis</v>
      </c>
      <c r="W1330" s="178" t="str">
        <f t="shared" si="239"/>
        <v>Brucella pinnipedialis</v>
      </c>
      <c r="X1330" s="174">
        <f t="shared" si="240"/>
        <v>0</v>
      </c>
      <c r="Y1330" s="174">
        <f t="shared" si="241"/>
        <v>0</v>
      </c>
      <c r="Z1330" s="174">
        <f t="shared" si="242"/>
        <v>0</v>
      </c>
      <c r="AA1330" s="174">
        <f t="shared" si="243"/>
        <v>0</v>
      </c>
    </row>
    <row r="1331" spans="4:27" ht="15" customHeight="1" x14ac:dyDescent="0.25">
      <c r="D1331" s="176">
        <v>0</v>
      </c>
      <c r="E1331" s="169">
        <f t="shared" si="244"/>
        <v>0</v>
      </c>
      <c r="F1331" s="26" t="s">
        <v>2500</v>
      </c>
      <c r="G1331" s="26" t="s">
        <v>187</v>
      </c>
      <c r="H1331" s="26" t="s">
        <v>757</v>
      </c>
      <c r="I1331" s="29">
        <v>40534</v>
      </c>
      <c r="J1331" s="26" t="s">
        <v>645</v>
      </c>
      <c r="K1331" s="26" t="s">
        <v>2499</v>
      </c>
      <c r="L1331" s="26" t="s">
        <v>645</v>
      </c>
      <c r="M1331" s="26" t="s">
        <v>2499</v>
      </c>
      <c r="N1331" s="27">
        <v>2.71</v>
      </c>
      <c r="O1331" s="26" t="s">
        <v>645</v>
      </c>
      <c r="P1331" s="26" t="s">
        <v>2481</v>
      </c>
      <c r="Q1331" s="27">
        <v>2.5499999999999998</v>
      </c>
      <c r="R1331" s="171" t="str">
        <f t="shared" si="234"/>
        <v>B</v>
      </c>
      <c r="S1331" s="174">
        <f t="shared" si="235"/>
        <v>0</v>
      </c>
      <c r="T1331" s="174">
        <f t="shared" si="236"/>
        <v>0</v>
      </c>
      <c r="U1331" s="174">
        <f t="shared" si="237"/>
        <v>1</v>
      </c>
      <c r="V1331" s="178" t="str">
        <f t="shared" si="238"/>
        <v>Brucella pinnipedialis</v>
      </c>
      <c r="W1331" s="178" t="str">
        <f t="shared" si="239"/>
        <v>Brucella ceti</v>
      </c>
      <c r="X1331" s="174">
        <f t="shared" si="240"/>
        <v>0</v>
      </c>
      <c r="Y1331" s="174">
        <f t="shared" si="241"/>
        <v>0</v>
      </c>
      <c r="Z1331" s="174">
        <f t="shared" si="242"/>
        <v>0</v>
      </c>
      <c r="AA1331" s="174">
        <f t="shared" si="243"/>
        <v>0</v>
      </c>
    </row>
    <row r="1332" spans="4:27" ht="15" customHeight="1" x14ac:dyDescent="0.25">
      <c r="D1332" s="176">
        <v>0</v>
      </c>
      <c r="E1332" s="169">
        <f t="shared" si="244"/>
        <v>0</v>
      </c>
      <c r="F1332" s="26" t="s">
        <v>2501</v>
      </c>
      <c r="G1332" s="26" t="s">
        <v>187</v>
      </c>
      <c r="H1332" s="26" t="s">
        <v>757</v>
      </c>
      <c r="I1332" s="29">
        <v>40520</v>
      </c>
      <c r="J1332" s="26" t="s">
        <v>645</v>
      </c>
      <c r="K1332" s="26" t="s">
        <v>218</v>
      </c>
      <c r="L1332" s="26" t="s">
        <v>645</v>
      </c>
      <c r="M1332" s="26" t="s">
        <v>218</v>
      </c>
      <c r="N1332" s="27">
        <v>2.7</v>
      </c>
      <c r="O1332" s="26" t="s">
        <v>645</v>
      </c>
      <c r="P1332" s="26" t="s">
        <v>218</v>
      </c>
      <c r="Q1332" s="27">
        <v>2.54</v>
      </c>
      <c r="R1332" s="171" t="str">
        <f t="shared" si="234"/>
        <v>A</v>
      </c>
      <c r="S1332" s="174">
        <f t="shared" si="235"/>
        <v>1</v>
      </c>
      <c r="T1332" s="174">
        <f t="shared" si="236"/>
        <v>1</v>
      </c>
      <c r="U1332" s="174">
        <f t="shared" si="237"/>
        <v>0</v>
      </c>
      <c r="V1332" s="178" t="str">
        <f t="shared" si="238"/>
        <v>Brucella suis</v>
      </c>
      <c r="W1332" s="178" t="str">
        <f t="shared" si="239"/>
        <v>Brucella suis</v>
      </c>
      <c r="X1332" s="174">
        <f t="shared" si="240"/>
        <v>0</v>
      </c>
      <c r="Y1332" s="174">
        <f t="shared" si="241"/>
        <v>0</v>
      </c>
      <c r="Z1332" s="174">
        <f t="shared" si="242"/>
        <v>0</v>
      </c>
      <c r="AA1332" s="174">
        <f t="shared" si="243"/>
        <v>0</v>
      </c>
    </row>
    <row r="1333" spans="4:27" ht="15" customHeight="1" x14ac:dyDescent="0.25">
      <c r="D1333" s="176">
        <v>0</v>
      </c>
      <c r="E1333" s="169">
        <f t="shared" si="244"/>
        <v>0</v>
      </c>
      <c r="F1333" s="26" t="s">
        <v>2502</v>
      </c>
      <c r="G1333" s="26" t="s">
        <v>187</v>
      </c>
      <c r="H1333" s="26" t="s">
        <v>757</v>
      </c>
      <c r="I1333" s="29">
        <v>40520</v>
      </c>
      <c r="J1333" s="26" t="s">
        <v>645</v>
      </c>
      <c r="K1333" s="26" t="s">
        <v>218</v>
      </c>
      <c r="L1333" s="26" t="s">
        <v>645</v>
      </c>
      <c r="M1333" s="26" t="s">
        <v>218</v>
      </c>
      <c r="N1333" s="27">
        <v>2.74</v>
      </c>
      <c r="O1333" s="26" t="s">
        <v>645</v>
      </c>
      <c r="P1333" s="26" t="s">
        <v>2475</v>
      </c>
      <c r="Q1333" s="27">
        <v>2.68</v>
      </c>
      <c r="R1333" s="171" t="str">
        <f t="shared" si="234"/>
        <v>B</v>
      </c>
      <c r="S1333" s="174">
        <f t="shared" si="235"/>
        <v>0</v>
      </c>
      <c r="T1333" s="174">
        <f t="shared" si="236"/>
        <v>0</v>
      </c>
      <c r="U1333" s="174">
        <f t="shared" si="237"/>
        <v>1</v>
      </c>
      <c r="V1333" s="178" t="str">
        <f t="shared" si="238"/>
        <v>Brucella suis</v>
      </c>
      <c r="W1333" s="178" t="str">
        <f t="shared" si="239"/>
        <v>Brucella abortus</v>
      </c>
      <c r="X1333" s="174">
        <f t="shared" si="240"/>
        <v>0</v>
      </c>
      <c r="Y1333" s="174">
        <f t="shared" si="241"/>
        <v>0</v>
      </c>
      <c r="Z1333" s="174">
        <f t="shared" si="242"/>
        <v>0</v>
      </c>
      <c r="AA1333" s="174">
        <f t="shared" si="243"/>
        <v>0</v>
      </c>
    </row>
    <row r="1334" spans="4:27" ht="15" customHeight="1" x14ac:dyDescent="0.25">
      <c r="D1334" s="176">
        <v>1</v>
      </c>
      <c r="E1334" s="169">
        <f t="shared" si="244"/>
        <v>1</v>
      </c>
      <c r="F1334" s="26" t="s">
        <v>2503</v>
      </c>
      <c r="G1334" s="26" t="s">
        <v>2504</v>
      </c>
      <c r="H1334" s="26" t="s">
        <v>110</v>
      </c>
      <c r="I1334" s="29">
        <v>42177</v>
      </c>
      <c r="J1334" s="26" t="s">
        <v>645</v>
      </c>
      <c r="K1334" s="26" t="s">
        <v>218</v>
      </c>
      <c r="L1334" s="26" t="s">
        <v>645</v>
      </c>
      <c r="M1334" s="26" t="s">
        <v>218</v>
      </c>
      <c r="N1334" s="27">
        <v>2.62</v>
      </c>
      <c r="O1334" s="26" t="s">
        <v>645</v>
      </c>
      <c r="P1334" s="26" t="s">
        <v>218</v>
      </c>
      <c r="Q1334" s="27">
        <v>2.04</v>
      </c>
      <c r="R1334" s="171" t="str">
        <f t="shared" si="234"/>
        <v>A</v>
      </c>
      <c r="S1334" s="174">
        <f t="shared" si="235"/>
        <v>1</v>
      </c>
      <c r="T1334" s="174">
        <f t="shared" si="236"/>
        <v>1</v>
      </c>
      <c r="U1334" s="174">
        <f t="shared" si="237"/>
        <v>0</v>
      </c>
      <c r="V1334" s="178" t="str">
        <f t="shared" si="238"/>
        <v>Brucella suis</v>
      </c>
      <c r="W1334" s="178" t="str">
        <f t="shared" si="239"/>
        <v>Brucella suis</v>
      </c>
      <c r="X1334" s="174">
        <f t="shared" si="240"/>
        <v>0</v>
      </c>
      <c r="Y1334" s="174">
        <f t="shared" si="241"/>
        <v>0</v>
      </c>
      <c r="Z1334" s="174">
        <f t="shared" si="242"/>
        <v>0</v>
      </c>
      <c r="AA1334" s="174">
        <f t="shared" si="243"/>
        <v>0</v>
      </c>
    </row>
    <row r="1335" spans="4:27" ht="15" customHeight="1" x14ac:dyDescent="0.25">
      <c r="D1335" s="176">
        <v>0</v>
      </c>
      <c r="E1335" s="169">
        <f t="shared" si="244"/>
        <v>0</v>
      </c>
      <c r="F1335" s="26" t="s">
        <v>2505</v>
      </c>
      <c r="G1335" s="26" t="s">
        <v>187</v>
      </c>
      <c r="H1335" s="26" t="s">
        <v>757</v>
      </c>
      <c r="I1335" s="29">
        <v>40534</v>
      </c>
      <c r="J1335" s="26" t="s">
        <v>645</v>
      </c>
      <c r="K1335" s="26" t="s">
        <v>218</v>
      </c>
      <c r="L1335" s="26" t="s">
        <v>645</v>
      </c>
      <c r="M1335" s="26" t="s">
        <v>218</v>
      </c>
      <c r="N1335" s="27">
        <v>2.7</v>
      </c>
      <c r="O1335" s="26" t="s">
        <v>645</v>
      </c>
      <c r="P1335" s="26" t="s">
        <v>120</v>
      </c>
      <c r="Q1335" s="27">
        <v>2.57</v>
      </c>
      <c r="R1335" s="171" t="str">
        <f t="shared" si="234"/>
        <v>B</v>
      </c>
      <c r="S1335" s="174">
        <f t="shared" si="235"/>
        <v>0</v>
      </c>
      <c r="T1335" s="174">
        <f t="shared" si="236"/>
        <v>0</v>
      </c>
      <c r="U1335" s="174">
        <f t="shared" si="237"/>
        <v>1</v>
      </c>
      <c r="V1335" s="178" t="str">
        <f t="shared" si="238"/>
        <v>Brucella suis</v>
      </c>
      <c r="W1335" s="178" t="str">
        <f t="shared" si="239"/>
        <v>Brucella canis</v>
      </c>
      <c r="X1335" s="174">
        <f t="shared" si="240"/>
        <v>0</v>
      </c>
      <c r="Y1335" s="174">
        <f t="shared" si="241"/>
        <v>0</v>
      </c>
      <c r="Z1335" s="174">
        <f t="shared" si="242"/>
        <v>0</v>
      </c>
      <c r="AA1335" s="174">
        <f t="shared" si="243"/>
        <v>0</v>
      </c>
    </row>
    <row r="1336" spans="4:27" ht="15" customHeight="1" x14ac:dyDescent="0.25">
      <c r="D1336" s="176">
        <v>0</v>
      </c>
      <c r="E1336" s="169">
        <f t="shared" si="244"/>
        <v>0</v>
      </c>
      <c r="F1336" s="26" t="s">
        <v>2506</v>
      </c>
      <c r="G1336" s="26" t="s">
        <v>187</v>
      </c>
      <c r="H1336" s="26" t="s">
        <v>757</v>
      </c>
      <c r="I1336" s="29">
        <v>40527</v>
      </c>
      <c r="J1336" s="26" t="s">
        <v>645</v>
      </c>
      <c r="K1336" s="26" t="s">
        <v>218</v>
      </c>
      <c r="L1336" s="26" t="s">
        <v>645</v>
      </c>
      <c r="M1336" s="26" t="s">
        <v>218</v>
      </c>
      <c r="N1336" s="27">
        <v>2.76</v>
      </c>
      <c r="O1336" s="26" t="s">
        <v>645</v>
      </c>
      <c r="P1336" s="26" t="s">
        <v>218</v>
      </c>
      <c r="Q1336" s="27">
        <v>2.46</v>
      </c>
      <c r="R1336" s="171" t="str">
        <f t="shared" si="234"/>
        <v>A</v>
      </c>
      <c r="S1336" s="174">
        <f t="shared" si="235"/>
        <v>1</v>
      </c>
      <c r="T1336" s="174">
        <f t="shared" si="236"/>
        <v>1</v>
      </c>
      <c r="U1336" s="174">
        <f t="shared" si="237"/>
        <v>0</v>
      </c>
      <c r="V1336" s="178" t="str">
        <f t="shared" si="238"/>
        <v>Brucella suis</v>
      </c>
      <c r="W1336" s="178" t="str">
        <f t="shared" si="239"/>
        <v>Brucella suis</v>
      </c>
      <c r="X1336" s="174">
        <f t="shared" si="240"/>
        <v>0</v>
      </c>
      <c r="Y1336" s="174">
        <f t="shared" si="241"/>
        <v>0</v>
      </c>
      <c r="Z1336" s="174">
        <f t="shared" si="242"/>
        <v>0</v>
      </c>
      <c r="AA1336" s="174">
        <f t="shared" si="243"/>
        <v>0</v>
      </c>
    </row>
    <row r="1337" spans="4:27" ht="15" customHeight="1" x14ac:dyDescent="0.25">
      <c r="D1337" s="176">
        <v>0</v>
      </c>
      <c r="E1337" s="169">
        <f t="shared" si="244"/>
        <v>0</v>
      </c>
      <c r="F1337" s="26" t="s">
        <v>2507</v>
      </c>
      <c r="G1337" s="26" t="s">
        <v>176</v>
      </c>
      <c r="H1337" s="26" t="s">
        <v>2473</v>
      </c>
      <c r="I1337" s="29">
        <v>42658</v>
      </c>
      <c r="J1337" s="26" t="s">
        <v>645</v>
      </c>
      <c r="K1337" s="26" t="s">
        <v>2508</v>
      </c>
      <c r="L1337" s="26" t="s">
        <v>645</v>
      </c>
      <c r="M1337" s="26" t="s">
        <v>2508</v>
      </c>
      <c r="N1337" s="27">
        <v>2.78</v>
      </c>
      <c r="O1337" s="26" t="s">
        <v>645</v>
      </c>
      <c r="P1337" s="26" t="s">
        <v>120</v>
      </c>
      <c r="Q1337" s="27">
        <v>2.16</v>
      </c>
      <c r="R1337" s="171" t="str">
        <f t="shared" si="234"/>
        <v>B</v>
      </c>
      <c r="S1337" s="174">
        <f t="shared" si="235"/>
        <v>0</v>
      </c>
      <c r="T1337" s="174">
        <f t="shared" si="236"/>
        <v>0</v>
      </c>
      <c r="U1337" s="174">
        <f t="shared" si="237"/>
        <v>1</v>
      </c>
      <c r="V1337" s="178" t="str">
        <f t="shared" si="238"/>
        <v>Brucella vulpis</v>
      </c>
      <c r="W1337" s="178" t="str">
        <f t="shared" si="239"/>
        <v>Brucella canis</v>
      </c>
      <c r="X1337" s="174">
        <f t="shared" si="240"/>
        <v>0</v>
      </c>
      <c r="Y1337" s="174">
        <f t="shared" si="241"/>
        <v>0</v>
      </c>
      <c r="Z1337" s="174">
        <f t="shared" si="242"/>
        <v>0</v>
      </c>
      <c r="AA1337" s="174">
        <f t="shared" si="243"/>
        <v>0</v>
      </c>
    </row>
    <row r="1338" spans="4:27" ht="15" customHeight="1" x14ac:dyDescent="0.25">
      <c r="D1338" s="176">
        <v>1</v>
      </c>
      <c r="E1338" s="169">
        <f t="shared" si="244"/>
        <v>1</v>
      </c>
      <c r="F1338" s="26" t="s">
        <v>2509</v>
      </c>
      <c r="G1338" s="26" t="s">
        <v>2510</v>
      </c>
      <c r="H1338" s="26" t="s">
        <v>110</v>
      </c>
      <c r="I1338" s="29">
        <v>41561</v>
      </c>
      <c r="J1338" s="26" t="s">
        <v>2511</v>
      </c>
      <c r="K1338" s="26" t="s">
        <v>267</v>
      </c>
      <c r="L1338" s="26" t="s">
        <v>2511</v>
      </c>
      <c r="M1338" s="26" t="s">
        <v>267</v>
      </c>
      <c r="N1338" s="27">
        <v>2.48</v>
      </c>
      <c r="O1338" s="26" t="s">
        <v>2511</v>
      </c>
      <c r="P1338" s="26" t="s">
        <v>267</v>
      </c>
      <c r="Q1338" s="27">
        <v>2.41</v>
      </c>
      <c r="R1338" s="171" t="str">
        <f t="shared" si="234"/>
        <v>A</v>
      </c>
      <c r="S1338" s="174">
        <f t="shared" si="235"/>
        <v>1</v>
      </c>
      <c r="T1338" s="174">
        <f t="shared" si="236"/>
        <v>1</v>
      </c>
      <c r="U1338" s="174">
        <f t="shared" si="237"/>
        <v>0</v>
      </c>
      <c r="V1338" s="178" t="str">
        <f t="shared" si="238"/>
        <v>Falsochrobactrum ovis</v>
      </c>
      <c r="W1338" s="178" t="str">
        <f t="shared" si="239"/>
        <v>Falsochrobactrum ovis</v>
      </c>
      <c r="X1338" s="174">
        <f t="shared" si="240"/>
        <v>0</v>
      </c>
      <c r="Y1338" s="174">
        <f t="shared" si="241"/>
        <v>0</v>
      </c>
      <c r="Z1338" s="174">
        <f t="shared" si="242"/>
        <v>0</v>
      </c>
      <c r="AA1338" s="174">
        <f t="shared" si="243"/>
        <v>0</v>
      </c>
    </row>
    <row r="1339" spans="4:27" ht="15" customHeight="1" x14ac:dyDescent="0.25">
      <c r="D1339" s="176">
        <v>0</v>
      </c>
      <c r="E1339" s="169">
        <f t="shared" si="244"/>
        <v>0</v>
      </c>
      <c r="F1339" s="26" t="s">
        <v>2512</v>
      </c>
      <c r="G1339" s="26" t="s">
        <v>165</v>
      </c>
      <c r="H1339" s="26" t="s">
        <v>2473</v>
      </c>
      <c r="I1339" s="29">
        <v>42524</v>
      </c>
      <c r="J1339" s="26" t="s">
        <v>643</v>
      </c>
      <c r="K1339" s="26" t="s">
        <v>648</v>
      </c>
      <c r="L1339" s="26" t="s">
        <v>643</v>
      </c>
      <c r="M1339" s="26" t="s">
        <v>648</v>
      </c>
      <c r="N1339" s="27">
        <v>2.54</v>
      </c>
      <c r="O1339" s="26" t="s">
        <v>643</v>
      </c>
      <c r="P1339" s="26" t="s">
        <v>648</v>
      </c>
      <c r="Q1339" s="27">
        <v>2.42</v>
      </c>
      <c r="R1339" s="171" t="str">
        <f t="shared" si="234"/>
        <v>A</v>
      </c>
      <c r="S1339" s="174">
        <f t="shared" si="235"/>
        <v>1</v>
      </c>
      <c r="T1339" s="174">
        <f t="shared" si="236"/>
        <v>1</v>
      </c>
      <c r="U1339" s="174">
        <f t="shared" si="237"/>
        <v>0</v>
      </c>
      <c r="V1339" s="178" t="str">
        <f t="shared" si="238"/>
        <v>Ochrobactrum anthropi</v>
      </c>
      <c r="W1339" s="178" t="str">
        <f t="shared" si="239"/>
        <v>Ochrobactrum anthropi</v>
      </c>
      <c r="X1339" s="174">
        <f t="shared" si="240"/>
        <v>0</v>
      </c>
      <c r="Y1339" s="174">
        <f t="shared" si="241"/>
        <v>0</v>
      </c>
      <c r="Z1339" s="174">
        <f t="shared" si="242"/>
        <v>0</v>
      </c>
      <c r="AA1339" s="174">
        <f t="shared" si="243"/>
        <v>0</v>
      </c>
    </row>
    <row r="1340" spans="4:27" ht="15" customHeight="1" x14ac:dyDescent="0.25">
      <c r="D1340" s="176">
        <v>1</v>
      </c>
      <c r="E1340" s="169">
        <f t="shared" si="244"/>
        <v>0</v>
      </c>
      <c r="F1340" s="26" t="s">
        <v>2513</v>
      </c>
      <c r="G1340" s="26" t="s">
        <v>133</v>
      </c>
      <c r="H1340" s="26" t="s">
        <v>162</v>
      </c>
      <c r="I1340" s="29">
        <v>44133</v>
      </c>
      <c r="J1340" s="26" t="s">
        <v>643</v>
      </c>
      <c r="K1340" s="26" t="s">
        <v>644</v>
      </c>
      <c r="L1340" s="26" t="s">
        <v>643</v>
      </c>
      <c r="M1340" s="26" t="s">
        <v>644</v>
      </c>
      <c r="N1340" s="27">
        <v>2.5299999999999998</v>
      </c>
      <c r="O1340" s="26" t="s">
        <v>645</v>
      </c>
      <c r="P1340" s="26" t="s">
        <v>646</v>
      </c>
      <c r="Q1340" s="27">
        <v>2.2799999999999998</v>
      </c>
      <c r="R1340" s="171" t="str">
        <f t="shared" si="234"/>
        <v>C</v>
      </c>
      <c r="S1340" s="174">
        <f t="shared" si="235"/>
        <v>0</v>
      </c>
      <c r="T1340" s="174">
        <f t="shared" si="236"/>
        <v>0</v>
      </c>
      <c r="U1340" s="174">
        <f t="shared" si="237"/>
        <v>1</v>
      </c>
      <c r="V1340" s="178" t="str">
        <f t="shared" si="238"/>
        <v>Ochrobactrum intermedium</v>
      </c>
      <c r="W1340" s="178" t="str">
        <f t="shared" si="239"/>
        <v>Brucella intermedia</v>
      </c>
      <c r="X1340" s="174">
        <f t="shared" si="240"/>
        <v>0</v>
      </c>
      <c r="Y1340" s="174">
        <f t="shared" si="241"/>
        <v>0</v>
      </c>
      <c r="Z1340" s="174">
        <f t="shared" si="242"/>
        <v>0</v>
      </c>
      <c r="AA1340" s="174">
        <f t="shared" si="243"/>
        <v>0</v>
      </c>
    </row>
    <row r="1341" spans="4:27" ht="15" customHeight="1" x14ac:dyDescent="0.25">
      <c r="D1341" s="176">
        <v>1</v>
      </c>
      <c r="E1341" s="169">
        <f t="shared" si="244"/>
        <v>1</v>
      </c>
      <c r="F1341" s="26" t="s">
        <v>2514</v>
      </c>
      <c r="G1341" s="26" t="s">
        <v>176</v>
      </c>
      <c r="H1341" s="26" t="s">
        <v>110</v>
      </c>
      <c r="I1341" s="29">
        <v>41546</v>
      </c>
      <c r="J1341" s="26" t="s">
        <v>2515</v>
      </c>
      <c r="K1341" s="26" t="s">
        <v>2516</v>
      </c>
      <c r="L1341" s="26" t="s">
        <v>2515</v>
      </c>
      <c r="M1341" s="26" t="s">
        <v>2516</v>
      </c>
      <c r="N1341" s="27">
        <v>2.39</v>
      </c>
      <c r="O1341" s="26" t="s">
        <v>220</v>
      </c>
      <c r="P1341" s="26" t="s">
        <v>221</v>
      </c>
      <c r="Q1341" s="27">
        <v>1.45</v>
      </c>
      <c r="R1341" s="171" t="str">
        <f t="shared" si="234"/>
        <v>A</v>
      </c>
      <c r="S1341" s="174">
        <f t="shared" si="235"/>
        <v>1</v>
      </c>
      <c r="T1341" s="174">
        <f t="shared" si="236"/>
        <v>1</v>
      </c>
      <c r="U1341" s="174">
        <f t="shared" si="237"/>
        <v>0</v>
      </c>
      <c r="V1341" s="178" t="str">
        <f t="shared" si="238"/>
        <v>Aminobacter aganoensis</v>
      </c>
      <c r="W1341" s="178" t="str">
        <f t="shared" si="239"/>
        <v>Pseudomonas mucidolens</v>
      </c>
      <c r="X1341" s="174">
        <f t="shared" si="240"/>
        <v>0</v>
      </c>
      <c r="Y1341" s="174">
        <f t="shared" si="241"/>
        <v>0</v>
      </c>
      <c r="Z1341" s="174">
        <f t="shared" si="242"/>
        <v>0</v>
      </c>
      <c r="AA1341" s="174">
        <f t="shared" si="243"/>
        <v>0</v>
      </c>
    </row>
    <row r="1342" spans="4:27" ht="15" customHeight="1" x14ac:dyDescent="0.25">
      <c r="D1342" s="176">
        <v>1</v>
      </c>
      <c r="E1342" s="169">
        <f t="shared" si="244"/>
        <v>1</v>
      </c>
      <c r="F1342" s="26" t="s">
        <v>2517</v>
      </c>
      <c r="G1342" s="26" t="s">
        <v>176</v>
      </c>
      <c r="H1342" s="26" t="s">
        <v>110</v>
      </c>
      <c r="I1342" s="29">
        <v>41542</v>
      </c>
      <c r="J1342" s="26" t="s">
        <v>2515</v>
      </c>
      <c r="K1342" s="26" t="s">
        <v>1196</v>
      </c>
      <c r="L1342" s="26" t="s">
        <v>2515</v>
      </c>
      <c r="M1342" s="26" t="s">
        <v>1196</v>
      </c>
      <c r="N1342" s="27">
        <v>2.56</v>
      </c>
      <c r="O1342" s="26" t="s">
        <v>963</v>
      </c>
      <c r="P1342" s="26" t="s">
        <v>2518</v>
      </c>
      <c r="Q1342" s="27">
        <v>1.5</v>
      </c>
      <c r="R1342" s="171" t="str">
        <f t="shared" si="234"/>
        <v>A</v>
      </c>
      <c r="S1342" s="174">
        <f t="shared" si="235"/>
        <v>1</v>
      </c>
      <c r="T1342" s="174">
        <f t="shared" si="236"/>
        <v>1</v>
      </c>
      <c r="U1342" s="174">
        <f t="shared" si="237"/>
        <v>0</v>
      </c>
      <c r="V1342" s="178" t="str">
        <f t="shared" si="238"/>
        <v>Aminobacter aminovorans</v>
      </c>
      <c r="W1342" s="178" t="str">
        <f t="shared" si="239"/>
        <v>Lactobacillus curvatus</v>
      </c>
      <c r="X1342" s="174">
        <f t="shared" si="240"/>
        <v>0</v>
      </c>
      <c r="Y1342" s="174">
        <f t="shared" si="241"/>
        <v>0</v>
      </c>
      <c r="Z1342" s="174">
        <f t="shared" si="242"/>
        <v>0</v>
      </c>
      <c r="AA1342" s="174">
        <f t="shared" si="243"/>
        <v>0</v>
      </c>
    </row>
    <row r="1343" spans="4:27" ht="15" customHeight="1" x14ac:dyDescent="0.25">
      <c r="D1343" s="176">
        <v>0</v>
      </c>
      <c r="E1343" s="169">
        <f t="shared" si="244"/>
        <v>0</v>
      </c>
      <c r="F1343" s="26" t="s">
        <v>2519</v>
      </c>
      <c r="G1343" s="26" t="s">
        <v>165</v>
      </c>
      <c r="H1343" s="26" t="s">
        <v>2520</v>
      </c>
      <c r="I1343" s="29">
        <v>44841</v>
      </c>
      <c r="J1343" s="26" t="s">
        <v>2521</v>
      </c>
      <c r="K1343" s="26" t="s">
        <v>2522</v>
      </c>
      <c r="L1343" s="26" t="s">
        <v>2521</v>
      </c>
      <c r="M1343" s="26" t="s">
        <v>2522</v>
      </c>
      <c r="N1343" s="27">
        <v>2.37</v>
      </c>
      <c r="O1343" s="26" t="s">
        <v>2521</v>
      </c>
      <c r="P1343" s="26" t="s">
        <v>2522</v>
      </c>
      <c r="Q1343" s="27">
        <v>2.33</v>
      </c>
      <c r="R1343" s="171" t="str">
        <f t="shared" si="234"/>
        <v>A</v>
      </c>
      <c r="S1343" s="174">
        <f t="shared" si="235"/>
        <v>1</v>
      </c>
      <c r="T1343" s="174">
        <f t="shared" si="236"/>
        <v>1</v>
      </c>
      <c r="U1343" s="174">
        <f t="shared" si="237"/>
        <v>0</v>
      </c>
      <c r="V1343" s="178" t="str">
        <f t="shared" si="238"/>
        <v>Paracoccus yeei</v>
      </c>
      <c r="W1343" s="178" t="str">
        <f t="shared" si="239"/>
        <v>Paracoccus yeei</v>
      </c>
      <c r="X1343" s="174">
        <f t="shared" si="240"/>
        <v>0</v>
      </c>
      <c r="Y1343" s="174">
        <f t="shared" si="241"/>
        <v>0</v>
      </c>
      <c r="Z1343" s="174">
        <f t="shared" si="242"/>
        <v>0</v>
      </c>
      <c r="AA1343" s="174">
        <f t="shared" si="243"/>
        <v>0</v>
      </c>
    </row>
    <row r="1344" spans="4:27" ht="15" customHeight="1" x14ac:dyDescent="0.25">
      <c r="D1344" s="176">
        <v>0</v>
      </c>
      <c r="E1344" s="169">
        <f t="shared" si="244"/>
        <v>0</v>
      </c>
      <c r="F1344" s="26" t="s">
        <v>2523</v>
      </c>
      <c r="G1344" s="26" t="s">
        <v>118</v>
      </c>
      <c r="H1344" s="26" t="s">
        <v>757</v>
      </c>
      <c r="I1344" s="29">
        <v>42110</v>
      </c>
      <c r="J1344" s="26" t="s">
        <v>2521</v>
      </c>
      <c r="K1344" s="26" t="s">
        <v>2522</v>
      </c>
      <c r="L1344" s="26" t="s">
        <v>2521</v>
      </c>
      <c r="M1344" s="26" t="s">
        <v>2522</v>
      </c>
      <c r="N1344" s="27">
        <v>2.4500000000000002</v>
      </c>
      <c r="O1344" s="26" t="s">
        <v>2521</v>
      </c>
      <c r="P1344" s="26" t="s">
        <v>2522</v>
      </c>
      <c r="Q1344" s="27">
        <v>2.2400000000000002</v>
      </c>
      <c r="R1344" s="171" t="str">
        <f t="shared" si="234"/>
        <v>A</v>
      </c>
      <c r="S1344" s="174">
        <f t="shared" si="235"/>
        <v>1</v>
      </c>
      <c r="T1344" s="174">
        <f t="shared" si="236"/>
        <v>1</v>
      </c>
      <c r="U1344" s="174">
        <f t="shared" si="237"/>
        <v>0</v>
      </c>
      <c r="V1344" s="178" t="str">
        <f t="shared" si="238"/>
        <v>Paracoccus yeei</v>
      </c>
      <c r="W1344" s="178" t="str">
        <f t="shared" si="239"/>
        <v>Paracoccus yeei</v>
      </c>
      <c r="X1344" s="174">
        <f t="shared" si="240"/>
        <v>0</v>
      </c>
      <c r="Y1344" s="174">
        <f t="shared" si="241"/>
        <v>0</v>
      </c>
      <c r="Z1344" s="174">
        <f t="shared" si="242"/>
        <v>0</v>
      </c>
      <c r="AA1344" s="174">
        <f t="shared" si="243"/>
        <v>0</v>
      </c>
    </row>
    <row r="1345" spans="4:27" ht="15" customHeight="1" x14ac:dyDescent="0.25">
      <c r="D1345" s="176">
        <v>0</v>
      </c>
      <c r="E1345" s="169">
        <f t="shared" si="244"/>
        <v>0</v>
      </c>
      <c r="F1345" s="26" t="s">
        <v>2524</v>
      </c>
      <c r="G1345" s="26" t="s">
        <v>176</v>
      </c>
      <c r="H1345" s="26" t="s">
        <v>2525</v>
      </c>
      <c r="I1345" s="29">
        <v>44657</v>
      </c>
      <c r="J1345" s="26" t="s">
        <v>2526</v>
      </c>
      <c r="K1345" s="26" t="s">
        <v>2527</v>
      </c>
      <c r="L1345" s="26" t="s">
        <v>2526</v>
      </c>
      <c r="M1345" s="26" t="s">
        <v>2527</v>
      </c>
      <c r="N1345" s="27">
        <v>2.79</v>
      </c>
      <c r="O1345" s="26" t="s">
        <v>2526</v>
      </c>
      <c r="P1345" s="26" t="s">
        <v>2528</v>
      </c>
      <c r="Q1345" s="27">
        <v>1.76</v>
      </c>
      <c r="R1345" s="171" t="str">
        <f t="shared" si="234"/>
        <v>A</v>
      </c>
      <c r="S1345" s="174">
        <f t="shared" si="235"/>
        <v>1</v>
      </c>
      <c r="T1345" s="174">
        <f t="shared" si="236"/>
        <v>1</v>
      </c>
      <c r="U1345" s="174">
        <f t="shared" si="237"/>
        <v>0</v>
      </c>
      <c r="V1345" s="178" t="str">
        <f t="shared" si="238"/>
        <v>Roseomonas gilardii</v>
      </c>
      <c r="W1345" s="178" t="str">
        <f t="shared" si="239"/>
        <v>Roseomonas mucosa</v>
      </c>
      <c r="X1345" s="174">
        <f t="shared" si="240"/>
        <v>0</v>
      </c>
      <c r="Y1345" s="174">
        <f t="shared" si="241"/>
        <v>0</v>
      </c>
      <c r="Z1345" s="174">
        <f t="shared" si="242"/>
        <v>0</v>
      </c>
      <c r="AA1345" s="174">
        <f t="shared" si="243"/>
        <v>0</v>
      </c>
    </row>
    <row r="1346" spans="4:27" ht="15" customHeight="1" x14ac:dyDescent="0.25">
      <c r="D1346" s="176">
        <v>1</v>
      </c>
      <c r="E1346" s="169">
        <f t="shared" si="244"/>
        <v>1</v>
      </c>
      <c r="F1346" s="26" t="s">
        <v>2529</v>
      </c>
      <c r="G1346" s="26" t="s">
        <v>1767</v>
      </c>
      <c r="H1346" s="26" t="s">
        <v>699</v>
      </c>
      <c r="I1346" s="29">
        <v>44813</v>
      </c>
      <c r="J1346" s="26" t="s">
        <v>2526</v>
      </c>
      <c r="K1346" s="26" t="s">
        <v>2528</v>
      </c>
      <c r="L1346" s="26" t="s">
        <v>2526</v>
      </c>
      <c r="M1346" s="26" t="s">
        <v>2528</v>
      </c>
      <c r="N1346" s="27">
        <v>2.5299999999999998</v>
      </c>
      <c r="O1346" s="26" t="s">
        <v>2526</v>
      </c>
      <c r="P1346" s="26" t="s">
        <v>2528</v>
      </c>
      <c r="Q1346" s="27">
        <v>2.4900000000000002</v>
      </c>
      <c r="R1346" s="171" t="str">
        <f t="shared" si="234"/>
        <v>A</v>
      </c>
      <c r="S1346" s="174">
        <f t="shared" si="235"/>
        <v>1</v>
      </c>
      <c r="T1346" s="174">
        <f t="shared" si="236"/>
        <v>1</v>
      </c>
      <c r="U1346" s="174">
        <f t="shared" si="237"/>
        <v>0</v>
      </c>
      <c r="V1346" s="178" t="str">
        <f t="shared" si="238"/>
        <v>Roseomonas mucosa</v>
      </c>
      <c r="W1346" s="178" t="str">
        <f t="shared" si="239"/>
        <v>Roseomonas mucosa</v>
      </c>
      <c r="X1346" s="174">
        <f t="shared" si="240"/>
        <v>0</v>
      </c>
      <c r="Y1346" s="174">
        <f t="shared" si="241"/>
        <v>0</v>
      </c>
      <c r="Z1346" s="174">
        <f t="shared" si="242"/>
        <v>0</v>
      </c>
      <c r="AA1346" s="174">
        <f t="shared" si="243"/>
        <v>0</v>
      </c>
    </row>
    <row r="1347" spans="4:27" ht="15" customHeight="1" x14ac:dyDescent="0.25">
      <c r="D1347" s="176">
        <v>0</v>
      </c>
      <c r="E1347" s="169">
        <f t="shared" si="244"/>
        <v>0</v>
      </c>
      <c r="F1347" s="26" t="s">
        <v>2530</v>
      </c>
      <c r="G1347" s="26" t="s">
        <v>176</v>
      </c>
      <c r="H1347" s="26" t="s">
        <v>1104</v>
      </c>
      <c r="I1347" s="29">
        <v>39106</v>
      </c>
      <c r="J1347" s="26" t="s">
        <v>2531</v>
      </c>
      <c r="K1347" s="26" t="s">
        <v>2532</v>
      </c>
      <c r="L1347" s="26" t="s">
        <v>2531</v>
      </c>
      <c r="M1347" s="26" t="s">
        <v>2532</v>
      </c>
      <c r="N1347" s="27">
        <v>2.63</v>
      </c>
      <c r="O1347" s="26" t="s">
        <v>2531</v>
      </c>
      <c r="P1347" s="26" t="s">
        <v>2532</v>
      </c>
      <c r="Q1347" s="27">
        <v>2.62</v>
      </c>
      <c r="R1347" s="171" t="str">
        <f t="shared" ref="R1347:R1410" si="245">IF(OR(AND(N1347&gt;=$B$20,Q1347&lt;$B$21),AND(L1347=O1347,M1347=P1347,N1347&gt;=$B$20,Q1347&gt;=$B$20),AND(L1347=O1347,N1347&gt;=$B$20,Q1347&lt;2,Q1347&gt;=$B$21)),"A",IF(OR(AND(N1347&lt;$B$20,Q1347&lt;$B$21),AND(L1347=O1347,OR(M1347&lt;&gt;P1347,M1347=P1347),N1347&gt;=$B$21,Q1347&gt;=$B$21)),"B",
IF(AND(L1347&lt;&gt;O1347,N1347&gt;=$B$21,Q1347&gt;=$B$21),"C",0)))</f>
        <v>A</v>
      </c>
      <c r="S1347" s="174">
        <f t="shared" ref="S1347:S1410" si="246">1-U1347+Z1347</f>
        <v>1</v>
      </c>
      <c r="T1347" s="174">
        <f t="shared" ref="T1347:T1410" si="247">IF(AND(L1347=J1347,M1347=K1347,N1347&gt;=$B$20,R1347="A"),1,0)</f>
        <v>1</v>
      </c>
      <c r="U1347" s="174">
        <f t="shared" ref="U1347:U1410" si="248">IF(T1347=1,0,1)</f>
        <v>0</v>
      </c>
      <c r="V1347" s="178" t="str">
        <f t="shared" ref="V1347:V1410" si="249">L1347&amp;" "&amp;M1347</f>
        <v>Inquilinus limosus</v>
      </c>
      <c r="W1347" s="178" t="str">
        <f t="shared" ref="W1347:W1410" si="250">O1347&amp;" "&amp;P1347</f>
        <v>Inquilinus limosus</v>
      </c>
      <c r="X1347" s="174">
        <f t="shared" ref="X1347:X1410" si="251">IF(AND(V1347=$B$1,N1347&gt;=$B$20),1,0)</f>
        <v>0</v>
      </c>
      <c r="Y1347" s="174">
        <f t="shared" ref="Y1347:Y1410" si="252">IF(AND(W1347=$B$1,Q1347&gt;=$B$20),1,0)</f>
        <v>0</v>
      </c>
      <c r="Z1347" s="174">
        <f t="shared" ref="Z1347:Z1410" si="253">IF(AND(V1347=$B$1,N1347&gt;=$B$20,R1347="A"),1,0)</f>
        <v>0</v>
      </c>
      <c r="AA1347" s="174">
        <f t="shared" ref="AA1347:AA1410" si="254">IF(1-(X1347+Y1347)&gt;0,0,1)</f>
        <v>0</v>
      </c>
    </row>
    <row r="1348" spans="4:27" ht="15" customHeight="1" x14ac:dyDescent="0.25">
      <c r="D1348" s="176">
        <v>0</v>
      </c>
      <c r="E1348" s="169">
        <f t="shared" si="244"/>
        <v>0</v>
      </c>
      <c r="F1348" s="26" t="s">
        <v>2533</v>
      </c>
      <c r="G1348" s="26" t="s">
        <v>176</v>
      </c>
      <c r="H1348" s="26" t="s">
        <v>2534</v>
      </c>
      <c r="I1348" s="29">
        <v>44805</v>
      </c>
      <c r="J1348" s="26" t="s">
        <v>825</v>
      </c>
      <c r="K1348" s="26" t="s">
        <v>2535</v>
      </c>
      <c r="L1348" s="26" t="s">
        <v>825</v>
      </c>
      <c r="M1348" s="26" t="s">
        <v>2535</v>
      </c>
      <c r="N1348" s="27">
        <v>2.5</v>
      </c>
      <c r="O1348" s="26" t="s">
        <v>825</v>
      </c>
      <c r="P1348" s="26" t="s">
        <v>2535</v>
      </c>
      <c r="Q1348" s="27">
        <v>2.42</v>
      </c>
      <c r="R1348" s="171" t="str">
        <f t="shared" si="245"/>
        <v>A</v>
      </c>
      <c r="S1348" s="174">
        <f t="shared" si="246"/>
        <v>1</v>
      </c>
      <c r="T1348" s="174">
        <f t="shared" si="247"/>
        <v>1</v>
      </c>
      <c r="U1348" s="174">
        <f t="shared" si="248"/>
        <v>0</v>
      </c>
      <c r="V1348" s="178" t="str">
        <f t="shared" si="249"/>
        <v>Sphingomonas paucimobilis</v>
      </c>
      <c r="W1348" s="178" t="str">
        <f t="shared" si="250"/>
        <v>Sphingomonas paucimobilis</v>
      </c>
      <c r="X1348" s="174">
        <f t="shared" si="251"/>
        <v>0</v>
      </c>
      <c r="Y1348" s="174">
        <f t="shared" si="252"/>
        <v>0</v>
      </c>
      <c r="Z1348" s="174">
        <f t="shared" si="253"/>
        <v>0</v>
      </c>
      <c r="AA1348" s="174">
        <f t="shared" si="254"/>
        <v>0</v>
      </c>
    </row>
    <row r="1349" spans="4:27" ht="15" customHeight="1" x14ac:dyDescent="0.25">
      <c r="D1349" s="176">
        <v>0</v>
      </c>
      <c r="E1349" s="169">
        <f t="shared" si="244"/>
        <v>0</v>
      </c>
      <c r="F1349" s="26" t="s">
        <v>2536</v>
      </c>
      <c r="G1349" s="26" t="s">
        <v>165</v>
      </c>
      <c r="H1349" s="26" t="s">
        <v>2534</v>
      </c>
      <c r="I1349" s="29">
        <v>44805</v>
      </c>
      <c r="J1349" s="26" t="s">
        <v>825</v>
      </c>
      <c r="K1349" s="26" t="s">
        <v>2535</v>
      </c>
      <c r="L1349" s="26" t="s">
        <v>825</v>
      </c>
      <c r="M1349" s="26" t="s">
        <v>2535</v>
      </c>
      <c r="N1349" s="27">
        <v>2.5299999999999998</v>
      </c>
      <c r="O1349" s="26" t="s">
        <v>825</v>
      </c>
      <c r="P1349" s="26" t="s">
        <v>2535</v>
      </c>
      <c r="Q1349" s="27">
        <v>2.4500000000000002</v>
      </c>
      <c r="R1349" s="171" t="str">
        <f t="shared" si="245"/>
        <v>A</v>
      </c>
      <c r="S1349" s="174">
        <f t="shared" si="246"/>
        <v>1</v>
      </c>
      <c r="T1349" s="174">
        <f t="shared" si="247"/>
        <v>1</v>
      </c>
      <c r="U1349" s="174">
        <f t="shared" si="248"/>
        <v>0</v>
      </c>
      <c r="V1349" s="178" t="str">
        <f t="shared" si="249"/>
        <v>Sphingomonas paucimobilis</v>
      </c>
      <c r="W1349" s="178" t="str">
        <f t="shared" si="250"/>
        <v>Sphingomonas paucimobilis</v>
      </c>
      <c r="X1349" s="174">
        <f t="shared" si="251"/>
        <v>0</v>
      </c>
      <c r="Y1349" s="174">
        <f t="shared" si="252"/>
        <v>0</v>
      </c>
      <c r="Z1349" s="174">
        <f t="shared" si="253"/>
        <v>0</v>
      </c>
      <c r="AA1349" s="174">
        <f t="shared" si="254"/>
        <v>0</v>
      </c>
    </row>
    <row r="1350" spans="4:27" ht="15" customHeight="1" x14ac:dyDescent="0.25">
      <c r="D1350" s="176">
        <v>0</v>
      </c>
      <c r="E1350" s="169">
        <f t="shared" si="244"/>
        <v>0</v>
      </c>
      <c r="F1350" s="26" t="s">
        <v>2537</v>
      </c>
      <c r="G1350" s="26" t="s">
        <v>118</v>
      </c>
      <c r="H1350" s="26" t="s">
        <v>110</v>
      </c>
      <c r="I1350" s="29">
        <v>43042</v>
      </c>
      <c r="J1350" s="26" t="s">
        <v>2538</v>
      </c>
      <c r="K1350" s="26" t="s">
        <v>2539</v>
      </c>
      <c r="L1350" s="26" t="s">
        <v>2538</v>
      </c>
      <c r="M1350" s="26" t="s">
        <v>2539</v>
      </c>
      <c r="N1350" s="27">
        <v>2.3199999999999998</v>
      </c>
      <c r="O1350" s="26" t="s">
        <v>2538</v>
      </c>
      <c r="P1350" s="26" t="s">
        <v>2539</v>
      </c>
      <c r="Q1350" s="27">
        <v>2.0099999999999998</v>
      </c>
      <c r="R1350" s="171" t="str">
        <f t="shared" si="245"/>
        <v>A</v>
      </c>
      <c r="S1350" s="174">
        <f t="shared" si="246"/>
        <v>1</v>
      </c>
      <c r="T1350" s="174">
        <f t="shared" si="247"/>
        <v>1</v>
      </c>
      <c r="U1350" s="174">
        <f t="shared" si="248"/>
        <v>0</v>
      </c>
      <c r="V1350" s="178" t="str">
        <f t="shared" si="249"/>
        <v>Taylorella asinigenitalis</v>
      </c>
      <c r="W1350" s="178" t="str">
        <f t="shared" si="250"/>
        <v>Taylorella asinigenitalis</v>
      </c>
      <c r="X1350" s="174">
        <f t="shared" si="251"/>
        <v>0</v>
      </c>
      <c r="Y1350" s="174">
        <f t="shared" si="252"/>
        <v>0</v>
      </c>
      <c r="Z1350" s="174">
        <f t="shared" si="253"/>
        <v>0</v>
      </c>
      <c r="AA1350" s="174">
        <f t="shared" si="254"/>
        <v>0</v>
      </c>
    </row>
    <row r="1351" spans="4:27" ht="15" customHeight="1" x14ac:dyDescent="0.25">
      <c r="D1351" s="176">
        <v>1</v>
      </c>
      <c r="E1351" s="169">
        <f t="shared" si="244"/>
        <v>1</v>
      </c>
      <c r="F1351" s="26" t="s">
        <v>2540</v>
      </c>
      <c r="G1351" s="26" t="s">
        <v>176</v>
      </c>
      <c r="H1351" s="26" t="s">
        <v>110</v>
      </c>
      <c r="I1351" s="29">
        <v>41450</v>
      </c>
      <c r="J1351" s="26" t="s">
        <v>2541</v>
      </c>
      <c r="K1351" s="26" t="s">
        <v>2542</v>
      </c>
      <c r="L1351" s="26" t="s">
        <v>2541</v>
      </c>
      <c r="M1351" s="26" t="s">
        <v>2542</v>
      </c>
      <c r="N1351" s="27">
        <v>2.46</v>
      </c>
      <c r="O1351" s="26" t="s">
        <v>2541</v>
      </c>
      <c r="P1351" s="26" t="s">
        <v>2542</v>
      </c>
      <c r="Q1351" s="27">
        <v>2.2200000000000002</v>
      </c>
      <c r="R1351" s="171" t="str">
        <f t="shared" si="245"/>
        <v>A</v>
      </c>
      <c r="S1351" s="174">
        <f t="shared" si="246"/>
        <v>1</v>
      </c>
      <c r="T1351" s="174">
        <f t="shared" si="247"/>
        <v>1</v>
      </c>
      <c r="U1351" s="174">
        <f t="shared" si="248"/>
        <v>0</v>
      </c>
      <c r="V1351" s="178" t="str">
        <f t="shared" si="249"/>
        <v>Achromobacter denitrificans</v>
      </c>
      <c r="W1351" s="178" t="str">
        <f t="shared" si="250"/>
        <v>Achromobacter denitrificans</v>
      </c>
      <c r="X1351" s="174">
        <f t="shared" si="251"/>
        <v>0</v>
      </c>
      <c r="Y1351" s="174">
        <f t="shared" si="252"/>
        <v>0</v>
      </c>
      <c r="Z1351" s="174">
        <f t="shared" si="253"/>
        <v>0</v>
      </c>
      <c r="AA1351" s="174">
        <f t="shared" si="254"/>
        <v>0</v>
      </c>
    </row>
    <row r="1352" spans="4:27" ht="15" customHeight="1" x14ac:dyDescent="0.25">
      <c r="D1352" s="176">
        <v>1</v>
      </c>
      <c r="E1352" s="169">
        <f t="shared" si="244"/>
        <v>1</v>
      </c>
      <c r="F1352" s="26" t="s">
        <v>2543</v>
      </c>
      <c r="G1352" s="26" t="s">
        <v>2544</v>
      </c>
      <c r="H1352" s="26" t="s">
        <v>110</v>
      </c>
      <c r="I1352" s="29">
        <v>41450</v>
      </c>
      <c r="J1352" s="26" t="s">
        <v>2541</v>
      </c>
      <c r="K1352" s="26" t="s">
        <v>2545</v>
      </c>
      <c r="L1352" s="26" t="s">
        <v>2541</v>
      </c>
      <c r="M1352" s="26" t="s">
        <v>2545</v>
      </c>
      <c r="N1352" s="27">
        <v>2.2200000000000002</v>
      </c>
      <c r="O1352" s="26" t="s">
        <v>2541</v>
      </c>
      <c r="P1352" s="26" t="s">
        <v>2546</v>
      </c>
      <c r="Q1352" s="27">
        <v>1.95</v>
      </c>
      <c r="R1352" s="171" t="str">
        <f t="shared" si="245"/>
        <v>A</v>
      </c>
      <c r="S1352" s="174">
        <f t="shared" si="246"/>
        <v>1</v>
      </c>
      <c r="T1352" s="174">
        <f t="shared" si="247"/>
        <v>1</v>
      </c>
      <c r="U1352" s="174">
        <f t="shared" si="248"/>
        <v>0</v>
      </c>
      <c r="V1352" s="178" t="str">
        <f t="shared" si="249"/>
        <v>Achromobacter sp-DSM-30031</v>
      </c>
      <c r="W1352" s="178" t="str">
        <f t="shared" si="250"/>
        <v>Achromobacter piechaudii</v>
      </c>
      <c r="X1352" s="174">
        <f t="shared" si="251"/>
        <v>0</v>
      </c>
      <c r="Y1352" s="174">
        <f t="shared" si="252"/>
        <v>0</v>
      </c>
      <c r="Z1352" s="174">
        <f t="shared" si="253"/>
        <v>0</v>
      </c>
      <c r="AA1352" s="174">
        <f t="shared" si="254"/>
        <v>0</v>
      </c>
    </row>
    <row r="1353" spans="4:27" ht="15" customHeight="1" x14ac:dyDescent="0.25">
      <c r="D1353" s="176">
        <v>0</v>
      </c>
      <c r="E1353" s="169">
        <f t="shared" si="244"/>
        <v>0</v>
      </c>
      <c r="F1353" s="26" t="s">
        <v>2547</v>
      </c>
      <c r="G1353" s="26" t="s">
        <v>118</v>
      </c>
      <c r="H1353" s="26" t="s">
        <v>757</v>
      </c>
      <c r="I1353" s="29">
        <v>39770</v>
      </c>
      <c r="J1353" s="26" t="s">
        <v>2541</v>
      </c>
      <c r="K1353" s="26" t="s">
        <v>2548</v>
      </c>
      <c r="L1353" s="26" t="s">
        <v>2541</v>
      </c>
      <c r="M1353" s="26" t="s">
        <v>2548</v>
      </c>
      <c r="N1353" s="27">
        <v>2.33</v>
      </c>
      <c r="O1353" s="26" t="s">
        <v>2541</v>
      </c>
      <c r="P1353" s="26" t="s">
        <v>2548</v>
      </c>
      <c r="Q1353" s="27">
        <v>2.16</v>
      </c>
      <c r="R1353" s="171" t="str">
        <f t="shared" si="245"/>
        <v>A</v>
      </c>
      <c r="S1353" s="174">
        <f t="shared" si="246"/>
        <v>1</v>
      </c>
      <c r="T1353" s="174">
        <f t="shared" si="247"/>
        <v>1</v>
      </c>
      <c r="U1353" s="174">
        <f t="shared" si="248"/>
        <v>0</v>
      </c>
      <c r="V1353" s="178" t="str">
        <f t="shared" si="249"/>
        <v>Achromobacter xylosoxidans</v>
      </c>
      <c r="W1353" s="178" t="str">
        <f t="shared" si="250"/>
        <v>Achromobacter xylosoxidans</v>
      </c>
      <c r="X1353" s="174">
        <f t="shared" si="251"/>
        <v>0</v>
      </c>
      <c r="Y1353" s="174">
        <f t="shared" si="252"/>
        <v>0</v>
      </c>
      <c r="Z1353" s="174">
        <f t="shared" si="253"/>
        <v>0</v>
      </c>
      <c r="AA1353" s="174">
        <f t="shared" si="254"/>
        <v>0</v>
      </c>
    </row>
    <row r="1354" spans="4:27" ht="15" customHeight="1" x14ac:dyDescent="0.25">
      <c r="D1354" s="176">
        <v>0</v>
      </c>
      <c r="E1354" s="169">
        <f t="shared" si="244"/>
        <v>0</v>
      </c>
      <c r="F1354" s="26" t="s">
        <v>2549</v>
      </c>
      <c r="G1354" s="26" t="s">
        <v>118</v>
      </c>
      <c r="H1354" s="26" t="s">
        <v>757</v>
      </c>
      <c r="I1354" s="29">
        <v>42424</v>
      </c>
      <c r="J1354" s="26" t="s">
        <v>2541</v>
      </c>
      <c r="K1354" s="26" t="s">
        <v>2548</v>
      </c>
      <c r="L1354" s="26" t="s">
        <v>2541</v>
      </c>
      <c r="M1354" s="26" t="s">
        <v>2548</v>
      </c>
      <c r="N1354" s="27">
        <v>2.2599999999999998</v>
      </c>
      <c r="O1354" s="26" t="s">
        <v>2541</v>
      </c>
      <c r="P1354" s="26" t="s">
        <v>2548</v>
      </c>
      <c r="Q1354" s="27">
        <v>2.23</v>
      </c>
      <c r="R1354" s="171" t="str">
        <f t="shared" si="245"/>
        <v>A</v>
      </c>
      <c r="S1354" s="174">
        <f t="shared" si="246"/>
        <v>1</v>
      </c>
      <c r="T1354" s="174">
        <f t="shared" si="247"/>
        <v>1</v>
      </c>
      <c r="U1354" s="174">
        <f t="shared" si="248"/>
        <v>0</v>
      </c>
      <c r="V1354" s="178" t="str">
        <f t="shared" si="249"/>
        <v>Achromobacter xylosoxidans</v>
      </c>
      <c r="W1354" s="178" t="str">
        <f t="shared" si="250"/>
        <v>Achromobacter xylosoxidans</v>
      </c>
      <c r="X1354" s="174">
        <f t="shared" si="251"/>
        <v>0</v>
      </c>
      <c r="Y1354" s="174">
        <f t="shared" si="252"/>
        <v>0</v>
      </c>
      <c r="Z1354" s="174">
        <f t="shared" si="253"/>
        <v>0</v>
      </c>
      <c r="AA1354" s="174">
        <f t="shared" si="254"/>
        <v>0</v>
      </c>
    </row>
    <row r="1355" spans="4:27" ht="15" customHeight="1" x14ac:dyDescent="0.25">
      <c r="D1355" s="176">
        <v>0</v>
      </c>
      <c r="E1355" s="169">
        <f t="shared" si="244"/>
        <v>0</v>
      </c>
      <c r="F1355" s="26" t="s">
        <v>2550</v>
      </c>
      <c r="G1355" s="26" t="s">
        <v>176</v>
      </c>
      <c r="H1355" s="26" t="s">
        <v>2551</v>
      </c>
      <c r="I1355" s="29">
        <v>44802</v>
      </c>
      <c r="J1355" s="26" t="s">
        <v>2552</v>
      </c>
      <c r="K1355" s="26" t="s">
        <v>1970</v>
      </c>
      <c r="L1355" s="26" t="s">
        <v>2552</v>
      </c>
      <c r="M1355" s="26" t="s">
        <v>1970</v>
      </c>
      <c r="N1355" s="27">
        <v>2.5</v>
      </c>
      <c r="O1355" s="26" t="s">
        <v>2552</v>
      </c>
      <c r="P1355" s="26" t="s">
        <v>1970</v>
      </c>
      <c r="Q1355" s="27">
        <v>2.37</v>
      </c>
      <c r="R1355" s="171" t="str">
        <f t="shared" si="245"/>
        <v>A</v>
      </c>
      <c r="S1355" s="174">
        <f t="shared" si="246"/>
        <v>1</v>
      </c>
      <c r="T1355" s="174">
        <f t="shared" si="247"/>
        <v>1</v>
      </c>
      <c r="U1355" s="174">
        <f t="shared" si="248"/>
        <v>0</v>
      </c>
      <c r="V1355" s="178" t="str">
        <f t="shared" si="249"/>
        <v>Alcaligenes faecalis</v>
      </c>
      <c r="W1355" s="178" t="str">
        <f t="shared" si="250"/>
        <v>Alcaligenes faecalis</v>
      </c>
      <c r="X1355" s="174">
        <f t="shared" si="251"/>
        <v>0</v>
      </c>
      <c r="Y1355" s="174">
        <f t="shared" si="252"/>
        <v>0</v>
      </c>
      <c r="Z1355" s="174">
        <f t="shared" si="253"/>
        <v>0</v>
      </c>
      <c r="AA1355" s="174">
        <f t="shared" si="254"/>
        <v>0</v>
      </c>
    </row>
    <row r="1356" spans="4:27" ht="15" customHeight="1" x14ac:dyDescent="0.25">
      <c r="D1356" s="176">
        <v>0</v>
      </c>
      <c r="E1356" s="169">
        <f t="shared" si="244"/>
        <v>0</v>
      </c>
      <c r="F1356" s="26" t="s">
        <v>2553</v>
      </c>
      <c r="G1356" s="26" t="s">
        <v>176</v>
      </c>
      <c r="H1356" s="26" t="s">
        <v>2554</v>
      </c>
      <c r="I1356" s="29">
        <v>44762</v>
      </c>
      <c r="J1356" s="26" t="s">
        <v>2552</v>
      </c>
      <c r="K1356" s="26" t="s">
        <v>1970</v>
      </c>
      <c r="L1356" s="26" t="s">
        <v>2552</v>
      </c>
      <c r="M1356" s="26" t="s">
        <v>1970</v>
      </c>
      <c r="N1356" s="27">
        <v>2.5</v>
      </c>
      <c r="O1356" s="26" t="s">
        <v>2552</v>
      </c>
      <c r="P1356" s="26" t="s">
        <v>1970</v>
      </c>
      <c r="Q1356" s="27">
        <v>2.4900000000000002</v>
      </c>
      <c r="R1356" s="171" t="str">
        <f t="shared" si="245"/>
        <v>A</v>
      </c>
      <c r="S1356" s="174">
        <f t="shared" si="246"/>
        <v>1</v>
      </c>
      <c r="T1356" s="174">
        <f t="shared" si="247"/>
        <v>1</v>
      </c>
      <c r="U1356" s="174">
        <f t="shared" si="248"/>
        <v>0</v>
      </c>
      <c r="V1356" s="178" t="str">
        <f t="shared" si="249"/>
        <v>Alcaligenes faecalis</v>
      </c>
      <c r="W1356" s="178" t="str">
        <f t="shared" si="250"/>
        <v>Alcaligenes faecalis</v>
      </c>
      <c r="X1356" s="174">
        <f t="shared" si="251"/>
        <v>0</v>
      </c>
      <c r="Y1356" s="174">
        <f t="shared" si="252"/>
        <v>0</v>
      </c>
      <c r="Z1356" s="174">
        <f t="shared" si="253"/>
        <v>0</v>
      </c>
      <c r="AA1356" s="174">
        <f t="shared" si="254"/>
        <v>0</v>
      </c>
    </row>
    <row r="1357" spans="4:27" ht="15" customHeight="1" x14ac:dyDescent="0.25">
      <c r="D1357" s="176">
        <v>1</v>
      </c>
      <c r="E1357" s="169">
        <f t="shared" si="244"/>
        <v>1</v>
      </c>
      <c r="F1357" s="26" t="s">
        <v>2555</v>
      </c>
      <c r="G1357" s="26" t="s">
        <v>124</v>
      </c>
      <c r="H1357" s="26" t="s">
        <v>114</v>
      </c>
      <c r="I1357" s="29">
        <v>43371</v>
      </c>
      <c r="J1357" s="26" t="s">
        <v>2556</v>
      </c>
      <c r="K1357" s="26" t="s">
        <v>2557</v>
      </c>
      <c r="L1357" s="26" t="s">
        <v>2556</v>
      </c>
      <c r="M1357" s="26" t="s">
        <v>2557</v>
      </c>
      <c r="N1357" s="27">
        <v>2.1800000000000002</v>
      </c>
      <c r="O1357" s="26" t="s">
        <v>719</v>
      </c>
      <c r="P1357" s="26" t="s">
        <v>1028</v>
      </c>
      <c r="Q1357" s="27">
        <v>1.35</v>
      </c>
      <c r="R1357" s="171" t="str">
        <f t="shared" si="245"/>
        <v>A</v>
      </c>
      <c r="S1357" s="174">
        <f t="shared" si="246"/>
        <v>1</v>
      </c>
      <c r="T1357" s="174">
        <f t="shared" si="247"/>
        <v>1</v>
      </c>
      <c r="U1357" s="174">
        <f t="shared" si="248"/>
        <v>0</v>
      </c>
      <c r="V1357" s="178" t="str">
        <f t="shared" si="249"/>
        <v>Basilea sp-CVUAS-31213</v>
      </c>
      <c r="W1357" s="178" t="str">
        <f t="shared" si="250"/>
        <v>Streptomyces badius</v>
      </c>
      <c r="X1357" s="174">
        <f t="shared" si="251"/>
        <v>0</v>
      </c>
      <c r="Y1357" s="174">
        <f t="shared" si="252"/>
        <v>0</v>
      </c>
      <c r="Z1357" s="174">
        <f t="shared" si="253"/>
        <v>0</v>
      </c>
      <c r="AA1357" s="174">
        <f t="shared" si="254"/>
        <v>0</v>
      </c>
    </row>
    <row r="1358" spans="4:27" ht="15" customHeight="1" x14ac:dyDescent="0.25">
      <c r="D1358" s="176">
        <v>1</v>
      </c>
      <c r="E1358" s="169">
        <f t="shared" si="244"/>
        <v>1</v>
      </c>
      <c r="F1358" s="26" t="s">
        <v>2558</v>
      </c>
      <c r="G1358" s="26" t="s">
        <v>133</v>
      </c>
      <c r="H1358" s="26" t="s">
        <v>110</v>
      </c>
      <c r="I1358" s="29">
        <v>41367</v>
      </c>
      <c r="J1358" s="26" t="s">
        <v>2559</v>
      </c>
      <c r="K1358" s="26" t="s">
        <v>2560</v>
      </c>
      <c r="L1358" s="26" t="s">
        <v>2559</v>
      </c>
      <c r="M1358" s="26" t="s">
        <v>2560</v>
      </c>
      <c r="N1358" s="27">
        <v>2.39</v>
      </c>
      <c r="O1358" s="26" t="s">
        <v>2559</v>
      </c>
      <c r="P1358" s="26" t="s">
        <v>2560</v>
      </c>
      <c r="Q1358" s="27">
        <v>2.29</v>
      </c>
      <c r="R1358" s="171" t="str">
        <f t="shared" si="245"/>
        <v>A</v>
      </c>
      <c r="S1358" s="174">
        <f t="shared" si="246"/>
        <v>1</v>
      </c>
      <c r="T1358" s="174">
        <f t="shared" si="247"/>
        <v>1</v>
      </c>
      <c r="U1358" s="174">
        <f t="shared" si="248"/>
        <v>0</v>
      </c>
      <c r="V1358" s="178" t="str">
        <f t="shared" si="249"/>
        <v>Bordetella avium</v>
      </c>
      <c r="W1358" s="178" t="str">
        <f t="shared" si="250"/>
        <v>Bordetella avium</v>
      </c>
      <c r="X1358" s="174">
        <f t="shared" si="251"/>
        <v>0</v>
      </c>
      <c r="Y1358" s="174">
        <f t="shared" si="252"/>
        <v>0</v>
      </c>
      <c r="Z1358" s="174">
        <f t="shared" si="253"/>
        <v>0</v>
      </c>
      <c r="AA1358" s="174">
        <f t="shared" si="254"/>
        <v>0</v>
      </c>
    </row>
    <row r="1359" spans="4:27" ht="15" customHeight="1" x14ac:dyDescent="0.25">
      <c r="D1359" s="176">
        <v>1</v>
      </c>
      <c r="E1359" s="169">
        <f t="shared" si="244"/>
        <v>1</v>
      </c>
      <c r="F1359" s="26" t="s">
        <v>2561</v>
      </c>
      <c r="G1359" s="26" t="s">
        <v>1776</v>
      </c>
      <c r="H1359" s="26" t="s">
        <v>112</v>
      </c>
      <c r="I1359" s="29">
        <v>44606</v>
      </c>
      <c r="J1359" s="26" t="s">
        <v>2559</v>
      </c>
      <c r="K1359" s="26" t="s">
        <v>2562</v>
      </c>
      <c r="L1359" s="26" t="s">
        <v>2559</v>
      </c>
      <c r="M1359" s="26" t="s">
        <v>2562</v>
      </c>
      <c r="N1359" s="27">
        <v>2.42</v>
      </c>
      <c r="O1359" s="26" t="s">
        <v>2559</v>
      </c>
      <c r="P1359" s="26" t="s">
        <v>2562</v>
      </c>
      <c r="Q1359" s="27">
        <v>2.34</v>
      </c>
      <c r="R1359" s="171" t="str">
        <f t="shared" si="245"/>
        <v>A</v>
      </c>
      <c r="S1359" s="174">
        <f t="shared" si="246"/>
        <v>1</v>
      </c>
      <c r="T1359" s="174">
        <f t="shared" si="247"/>
        <v>1</v>
      </c>
      <c r="U1359" s="174">
        <f t="shared" si="248"/>
        <v>0</v>
      </c>
      <c r="V1359" s="178" t="str">
        <f t="shared" si="249"/>
        <v>Bordetella trematum</v>
      </c>
      <c r="W1359" s="178" t="str">
        <f t="shared" si="250"/>
        <v>Bordetella trematum</v>
      </c>
      <c r="X1359" s="174">
        <f t="shared" si="251"/>
        <v>0</v>
      </c>
      <c r="Y1359" s="174">
        <f t="shared" si="252"/>
        <v>0</v>
      </c>
      <c r="Z1359" s="174">
        <f t="shared" si="253"/>
        <v>0</v>
      </c>
      <c r="AA1359" s="174">
        <f t="shared" si="254"/>
        <v>0</v>
      </c>
    </row>
    <row r="1360" spans="4:27" ht="15" customHeight="1" x14ac:dyDescent="0.25">
      <c r="D1360" s="176">
        <v>1</v>
      </c>
      <c r="E1360" s="169">
        <f t="shared" si="244"/>
        <v>1</v>
      </c>
      <c r="F1360" s="26" t="s">
        <v>2563</v>
      </c>
      <c r="G1360" s="26" t="s">
        <v>119</v>
      </c>
      <c r="H1360" s="26" t="s">
        <v>114</v>
      </c>
      <c r="I1360" s="29">
        <v>44245</v>
      </c>
      <c r="J1360" s="26" t="s">
        <v>2564</v>
      </c>
      <c r="K1360" s="26" t="s">
        <v>2565</v>
      </c>
      <c r="L1360" s="26" t="s">
        <v>2564</v>
      </c>
      <c r="M1360" s="26" t="s">
        <v>2565</v>
      </c>
      <c r="N1360" s="27">
        <v>2.48</v>
      </c>
      <c r="O1360" s="26" t="s">
        <v>2564</v>
      </c>
      <c r="P1360" s="26" t="s">
        <v>2565</v>
      </c>
      <c r="Q1360" s="27">
        <v>2.48</v>
      </c>
      <c r="R1360" s="171" t="str">
        <f t="shared" si="245"/>
        <v>A</v>
      </c>
      <c r="S1360" s="174">
        <f t="shared" si="246"/>
        <v>1</v>
      </c>
      <c r="T1360" s="174">
        <f t="shared" si="247"/>
        <v>1</v>
      </c>
      <c r="U1360" s="174">
        <f t="shared" si="248"/>
        <v>0</v>
      </c>
      <c r="V1360" s="178" t="str">
        <f t="shared" si="249"/>
        <v>Kerstersia gyiorum</v>
      </c>
      <c r="W1360" s="178" t="str">
        <f t="shared" si="250"/>
        <v>Kerstersia gyiorum</v>
      </c>
      <c r="X1360" s="174">
        <f t="shared" si="251"/>
        <v>0</v>
      </c>
      <c r="Y1360" s="174">
        <f t="shared" si="252"/>
        <v>0</v>
      </c>
      <c r="Z1360" s="174">
        <f t="shared" si="253"/>
        <v>0</v>
      </c>
      <c r="AA1360" s="174">
        <f t="shared" si="254"/>
        <v>0</v>
      </c>
    </row>
    <row r="1361" spans="4:27" ht="15" customHeight="1" x14ac:dyDescent="0.25">
      <c r="D1361" s="176">
        <v>1</v>
      </c>
      <c r="E1361" s="169">
        <f t="shared" si="244"/>
        <v>1</v>
      </c>
      <c r="F1361" s="26" t="s">
        <v>2566</v>
      </c>
      <c r="G1361" s="26" t="s">
        <v>124</v>
      </c>
      <c r="H1361" s="26" t="s">
        <v>110</v>
      </c>
      <c r="I1361" s="29">
        <v>41464</v>
      </c>
      <c r="J1361" s="26" t="s">
        <v>2567</v>
      </c>
      <c r="K1361" s="26" t="s">
        <v>2568</v>
      </c>
      <c r="L1361" s="26" t="s">
        <v>2567</v>
      </c>
      <c r="M1361" s="26" t="s">
        <v>2568</v>
      </c>
      <c r="N1361" s="27">
        <v>2.56</v>
      </c>
      <c r="O1361" s="26" t="s">
        <v>2567</v>
      </c>
      <c r="P1361" s="26" t="s">
        <v>2568</v>
      </c>
      <c r="Q1361" s="27">
        <v>2.4300000000000002</v>
      </c>
      <c r="R1361" s="171" t="str">
        <f t="shared" si="245"/>
        <v>A</v>
      </c>
      <c r="S1361" s="174">
        <f t="shared" si="246"/>
        <v>1</v>
      </c>
      <c r="T1361" s="174">
        <f t="shared" si="247"/>
        <v>1</v>
      </c>
      <c r="U1361" s="174">
        <f t="shared" si="248"/>
        <v>0</v>
      </c>
      <c r="V1361" s="178" t="str">
        <f t="shared" si="249"/>
        <v>Oligella urethralis</v>
      </c>
      <c r="W1361" s="178" t="str">
        <f t="shared" si="250"/>
        <v>Oligella urethralis</v>
      </c>
      <c r="X1361" s="174">
        <f t="shared" si="251"/>
        <v>0</v>
      </c>
      <c r="Y1361" s="174">
        <f t="shared" si="252"/>
        <v>0</v>
      </c>
      <c r="Z1361" s="174">
        <f t="shared" si="253"/>
        <v>0</v>
      </c>
      <c r="AA1361" s="174">
        <f t="shared" si="254"/>
        <v>0</v>
      </c>
    </row>
    <row r="1362" spans="4:27" ht="15" customHeight="1" x14ac:dyDescent="0.25">
      <c r="D1362" s="176">
        <v>1</v>
      </c>
      <c r="E1362" s="169">
        <f t="shared" si="244"/>
        <v>1</v>
      </c>
      <c r="F1362" s="26" t="s">
        <v>2569</v>
      </c>
      <c r="G1362" s="26" t="s">
        <v>124</v>
      </c>
      <c r="H1362" s="26" t="s">
        <v>110</v>
      </c>
      <c r="I1362" s="29">
        <v>41464</v>
      </c>
      <c r="J1362" s="26" t="s">
        <v>2567</v>
      </c>
      <c r="K1362" s="26" t="s">
        <v>2568</v>
      </c>
      <c r="L1362" s="26" t="s">
        <v>2567</v>
      </c>
      <c r="M1362" s="26" t="s">
        <v>2568</v>
      </c>
      <c r="N1362" s="27">
        <v>2.5099999999999998</v>
      </c>
      <c r="O1362" s="26" t="s">
        <v>2567</v>
      </c>
      <c r="P1362" s="26" t="s">
        <v>2568</v>
      </c>
      <c r="Q1362" s="27">
        <v>2.39</v>
      </c>
      <c r="R1362" s="171" t="str">
        <f t="shared" si="245"/>
        <v>A</v>
      </c>
      <c r="S1362" s="174">
        <f t="shared" si="246"/>
        <v>1</v>
      </c>
      <c r="T1362" s="174">
        <f t="shared" si="247"/>
        <v>1</v>
      </c>
      <c r="U1362" s="174">
        <f t="shared" si="248"/>
        <v>0</v>
      </c>
      <c r="V1362" s="178" t="str">
        <f t="shared" si="249"/>
        <v>Oligella urethralis</v>
      </c>
      <c r="W1362" s="178" t="str">
        <f t="shared" si="250"/>
        <v>Oligella urethralis</v>
      </c>
      <c r="X1362" s="174">
        <f t="shared" si="251"/>
        <v>0</v>
      </c>
      <c r="Y1362" s="174">
        <f t="shared" si="252"/>
        <v>0</v>
      </c>
      <c r="Z1362" s="174">
        <f t="shared" si="253"/>
        <v>0</v>
      </c>
      <c r="AA1362" s="174">
        <f t="shared" si="254"/>
        <v>0</v>
      </c>
    </row>
    <row r="1363" spans="4:27" ht="15" customHeight="1" x14ac:dyDescent="0.25">
      <c r="D1363" s="176">
        <v>1</v>
      </c>
      <c r="E1363" s="169">
        <f t="shared" si="244"/>
        <v>1</v>
      </c>
      <c r="F1363" s="26" t="s">
        <v>2570</v>
      </c>
      <c r="G1363" s="26" t="s">
        <v>176</v>
      </c>
      <c r="H1363" s="26" t="s">
        <v>110</v>
      </c>
      <c r="I1363" s="29">
        <v>41450</v>
      </c>
      <c r="J1363" s="26" t="s">
        <v>2571</v>
      </c>
      <c r="K1363" s="26" t="s">
        <v>2572</v>
      </c>
      <c r="L1363" s="26" t="s">
        <v>2571</v>
      </c>
      <c r="M1363" s="26" t="s">
        <v>2572</v>
      </c>
      <c r="N1363" s="27">
        <v>2.2400000000000002</v>
      </c>
      <c r="O1363" s="26" t="s">
        <v>2571</v>
      </c>
      <c r="P1363" s="26" t="s">
        <v>2573</v>
      </c>
      <c r="Q1363" s="27">
        <v>1.57</v>
      </c>
      <c r="R1363" s="171" t="str">
        <f t="shared" si="245"/>
        <v>A</v>
      </c>
      <c r="S1363" s="174">
        <f t="shared" si="246"/>
        <v>1</v>
      </c>
      <c r="T1363" s="174">
        <f t="shared" si="247"/>
        <v>1</v>
      </c>
      <c r="U1363" s="174">
        <f t="shared" si="248"/>
        <v>0</v>
      </c>
      <c r="V1363" s="178" t="str">
        <f t="shared" si="249"/>
        <v>Pigmentiphaga kullae</v>
      </c>
      <c r="W1363" s="178" t="str">
        <f t="shared" si="250"/>
        <v>Pigmentiphaga daeguensis</v>
      </c>
      <c r="X1363" s="174">
        <f t="shared" si="251"/>
        <v>0</v>
      </c>
      <c r="Y1363" s="174">
        <f t="shared" si="252"/>
        <v>0</v>
      </c>
      <c r="Z1363" s="174">
        <f t="shared" si="253"/>
        <v>0</v>
      </c>
      <c r="AA1363" s="174">
        <f t="shared" si="254"/>
        <v>0</v>
      </c>
    </row>
    <row r="1364" spans="4:27" ht="15" customHeight="1" x14ac:dyDescent="0.25">
      <c r="D1364" s="176">
        <v>1</v>
      </c>
      <c r="E1364" s="169">
        <f t="shared" si="244"/>
        <v>1</v>
      </c>
      <c r="F1364" s="26" t="s">
        <v>2574</v>
      </c>
      <c r="G1364" s="26" t="s">
        <v>2575</v>
      </c>
      <c r="H1364" s="26" t="s">
        <v>110</v>
      </c>
      <c r="I1364" s="29">
        <v>41409</v>
      </c>
      <c r="J1364" s="26" t="s">
        <v>2538</v>
      </c>
      <c r="K1364" s="26" t="s">
        <v>2539</v>
      </c>
      <c r="L1364" s="26" t="s">
        <v>2538</v>
      </c>
      <c r="M1364" s="26" t="s">
        <v>2539</v>
      </c>
      <c r="N1364" s="27">
        <v>2.12</v>
      </c>
      <c r="O1364" s="26" t="s">
        <v>2538</v>
      </c>
      <c r="P1364" s="26" t="s">
        <v>2539</v>
      </c>
      <c r="Q1364" s="27">
        <v>2.09</v>
      </c>
      <c r="R1364" s="171" t="str">
        <f t="shared" si="245"/>
        <v>A</v>
      </c>
      <c r="S1364" s="174">
        <f t="shared" si="246"/>
        <v>1</v>
      </c>
      <c r="T1364" s="174">
        <f t="shared" si="247"/>
        <v>1</v>
      </c>
      <c r="U1364" s="174">
        <f t="shared" si="248"/>
        <v>0</v>
      </c>
      <c r="V1364" s="178" t="str">
        <f t="shared" si="249"/>
        <v>Taylorella asinigenitalis</v>
      </c>
      <c r="W1364" s="178" t="str">
        <f t="shared" si="250"/>
        <v>Taylorella asinigenitalis</v>
      </c>
      <c r="X1364" s="174">
        <f t="shared" si="251"/>
        <v>0</v>
      </c>
      <c r="Y1364" s="174">
        <f t="shared" si="252"/>
        <v>0</v>
      </c>
      <c r="Z1364" s="174">
        <f t="shared" si="253"/>
        <v>0</v>
      </c>
      <c r="AA1364" s="174">
        <f t="shared" si="254"/>
        <v>0</v>
      </c>
    </row>
    <row r="1365" spans="4:27" ht="15" customHeight="1" x14ac:dyDescent="0.25">
      <c r="D1365" s="176">
        <v>1</v>
      </c>
      <c r="E1365" s="169">
        <f t="shared" si="244"/>
        <v>1</v>
      </c>
      <c r="F1365" s="26" t="s">
        <v>2576</v>
      </c>
      <c r="G1365" s="26" t="s">
        <v>2577</v>
      </c>
      <c r="H1365" s="26" t="s">
        <v>112</v>
      </c>
      <c r="I1365" s="29">
        <v>42312</v>
      </c>
      <c r="J1365" s="26" t="s">
        <v>2538</v>
      </c>
      <c r="K1365" s="26" t="s">
        <v>2578</v>
      </c>
      <c r="L1365" s="26" t="s">
        <v>2538</v>
      </c>
      <c r="M1365" s="26" t="s">
        <v>2578</v>
      </c>
      <c r="N1365" s="27">
        <v>2.15</v>
      </c>
      <c r="O1365" s="26" t="s">
        <v>2538</v>
      </c>
      <c r="P1365" s="26" t="s">
        <v>2578</v>
      </c>
      <c r="Q1365" s="27">
        <v>2.1</v>
      </c>
      <c r="R1365" s="171" t="str">
        <f t="shared" si="245"/>
        <v>A</v>
      </c>
      <c r="S1365" s="174">
        <f t="shared" si="246"/>
        <v>1</v>
      </c>
      <c r="T1365" s="174">
        <f t="shared" si="247"/>
        <v>1</v>
      </c>
      <c r="U1365" s="174">
        <f t="shared" si="248"/>
        <v>0</v>
      </c>
      <c r="V1365" s="178" t="str">
        <f t="shared" si="249"/>
        <v>Taylorella equigenitalis</v>
      </c>
      <c r="W1365" s="178" t="str">
        <f t="shared" si="250"/>
        <v>Taylorella equigenitalis</v>
      </c>
      <c r="X1365" s="174">
        <f t="shared" si="251"/>
        <v>0</v>
      </c>
      <c r="Y1365" s="174">
        <f t="shared" si="252"/>
        <v>0</v>
      </c>
      <c r="Z1365" s="174">
        <f t="shared" si="253"/>
        <v>0</v>
      </c>
      <c r="AA1365" s="174">
        <f t="shared" si="254"/>
        <v>0</v>
      </c>
    </row>
    <row r="1366" spans="4:27" ht="15" customHeight="1" x14ac:dyDescent="0.25">
      <c r="D1366" s="176">
        <v>1</v>
      </c>
      <c r="E1366" s="169">
        <f t="shared" si="244"/>
        <v>1</v>
      </c>
      <c r="F1366" s="26" t="s">
        <v>2579</v>
      </c>
      <c r="G1366" s="26" t="s">
        <v>2580</v>
      </c>
      <c r="H1366" s="26" t="s">
        <v>110</v>
      </c>
      <c r="I1366" s="29">
        <v>41409</v>
      </c>
      <c r="J1366" s="26" t="s">
        <v>2538</v>
      </c>
      <c r="K1366" s="26" t="s">
        <v>2578</v>
      </c>
      <c r="L1366" s="26" t="s">
        <v>2538</v>
      </c>
      <c r="M1366" s="26" t="s">
        <v>2578</v>
      </c>
      <c r="N1366" s="27">
        <v>2.35</v>
      </c>
      <c r="O1366" s="26" t="s">
        <v>2538</v>
      </c>
      <c r="P1366" s="26" t="s">
        <v>2578</v>
      </c>
      <c r="Q1366" s="27">
        <v>2.2400000000000002</v>
      </c>
      <c r="R1366" s="171" t="str">
        <f t="shared" si="245"/>
        <v>A</v>
      </c>
      <c r="S1366" s="174">
        <f t="shared" si="246"/>
        <v>1</v>
      </c>
      <c r="T1366" s="174">
        <f t="shared" si="247"/>
        <v>1</v>
      </c>
      <c r="U1366" s="174">
        <f t="shared" si="248"/>
        <v>0</v>
      </c>
      <c r="V1366" s="178" t="str">
        <f t="shared" si="249"/>
        <v>Taylorella equigenitalis</v>
      </c>
      <c r="W1366" s="178" t="str">
        <f t="shared" si="250"/>
        <v>Taylorella equigenitalis</v>
      </c>
      <c r="X1366" s="174">
        <f t="shared" si="251"/>
        <v>0</v>
      </c>
      <c r="Y1366" s="174">
        <f t="shared" si="252"/>
        <v>0</v>
      </c>
      <c r="Z1366" s="174">
        <f t="shared" si="253"/>
        <v>0</v>
      </c>
      <c r="AA1366" s="174">
        <f t="shared" si="254"/>
        <v>0</v>
      </c>
    </row>
    <row r="1367" spans="4:27" ht="15" customHeight="1" x14ac:dyDescent="0.25">
      <c r="D1367" s="176">
        <v>0</v>
      </c>
      <c r="E1367" s="169">
        <f t="shared" si="244"/>
        <v>0</v>
      </c>
      <c r="F1367" s="26" t="s">
        <v>2581</v>
      </c>
      <c r="G1367" s="26" t="s">
        <v>187</v>
      </c>
      <c r="H1367" s="26" t="s">
        <v>757</v>
      </c>
      <c r="I1367" s="29">
        <v>41003</v>
      </c>
      <c r="J1367" s="26" t="s">
        <v>2582</v>
      </c>
      <c r="K1367" s="26" t="s">
        <v>2583</v>
      </c>
      <c r="L1367" s="26" t="s">
        <v>2582</v>
      </c>
      <c r="M1367" s="26" t="s">
        <v>2583</v>
      </c>
      <c r="N1367" s="27">
        <v>2.34</v>
      </c>
      <c r="O1367" s="26" t="s">
        <v>2582</v>
      </c>
      <c r="P1367" s="26" t="s">
        <v>2584</v>
      </c>
      <c r="Q1367" s="27">
        <v>2.2799999999999998</v>
      </c>
      <c r="R1367" s="171" t="str">
        <f t="shared" si="245"/>
        <v>B</v>
      </c>
      <c r="S1367" s="174">
        <f t="shared" si="246"/>
        <v>0</v>
      </c>
      <c r="T1367" s="174">
        <f t="shared" si="247"/>
        <v>0</v>
      </c>
      <c r="U1367" s="174">
        <f t="shared" si="248"/>
        <v>1</v>
      </c>
      <c r="V1367" s="178" t="str">
        <f t="shared" si="249"/>
        <v>Burkholderia pseudomallei</v>
      </c>
      <c r="W1367" s="178" t="str">
        <f t="shared" si="250"/>
        <v>Burkholderia mallei</v>
      </c>
      <c r="X1367" s="174">
        <f t="shared" si="251"/>
        <v>0</v>
      </c>
      <c r="Y1367" s="174">
        <f t="shared" si="252"/>
        <v>0</v>
      </c>
      <c r="Z1367" s="174">
        <f t="shared" si="253"/>
        <v>0</v>
      </c>
      <c r="AA1367" s="174">
        <f t="shared" si="254"/>
        <v>0</v>
      </c>
    </row>
    <row r="1368" spans="4:27" ht="15" customHeight="1" x14ac:dyDescent="0.25">
      <c r="D1368" s="176">
        <v>0</v>
      </c>
      <c r="E1368" s="169">
        <f t="shared" si="244"/>
        <v>0</v>
      </c>
      <c r="F1368" s="26" t="s">
        <v>2585</v>
      </c>
      <c r="G1368" s="26" t="s">
        <v>187</v>
      </c>
      <c r="H1368" s="26" t="s">
        <v>757</v>
      </c>
      <c r="I1368" s="29">
        <v>42461</v>
      </c>
      <c r="J1368" s="26" t="s">
        <v>2582</v>
      </c>
      <c r="K1368" s="26" t="s">
        <v>2583</v>
      </c>
      <c r="L1368" s="26" t="s">
        <v>2582</v>
      </c>
      <c r="M1368" s="26" t="s">
        <v>2583</v>
      </c>
      <c r="N1368" s="27">
        <v>2.4900000000000002</v>
      </c>
      <c r="O1368" s="26" t="s">
        <v>2582</v>
      </c>
      <c r="P1368" s="26" t="s">
        <v>2583</v>
      </c>
      <c r="Q1368" s="27">
        <v>2.4700000000000002</v>
      </c>
      <c r="R1368" s="171" t="str">
        <f t="shared" si="245"/>
        <v>A</v>
      </c>
      <c r="S1368" s="174">
        <f t="shared" si="246"/>
        <v>1</v>
      </c>
      <c r="T1368" s="174">
        <f t="shared" si="247"/>
        <v>1</v>
      </c>
      <c r="U1368" s="174">
        <f t="shared" si="248"/>
        <v>0</v>
      </c>
      <c r="V1368" s="178" t="str">
        <f t="shared" si="249"/>
        <v>Burkholderia pseudomallei</v>
      </c>
      <c r="W1368" s="178" t="str">
        <f t="shared" si="250"/>
        <v>Burkholderia pseudomallei</v>
      </c>
      <c r="X1368" s="174">
        <f t="shared" si="251"/>
        <v>0</v>
      </c>
      <c r="Y1368" s="174">
        <f t="shared" si="252"/>
        <v>0</v>
      </c>
      <c r="Z1368" s="174">
        <f t="shared" si="253"/>
        <v>0</v>
      </c>
      <c r="AA1368" s="174">
        <f t="shared" si="254"/>
        <v>0</v>
      </c>
    </row>
    <row r="1369" spans="4:27" ht="15" customHeight="1" x14ac:dyDescent="0.25">
      <c r="D1369" s="176">
        <v>0</v>
      </c>
      <c r="E1369" s="169">
        <f t="shared" si="244"/>
        <v>0</v>
      </c>
      <c r="F1369" s="26" t="s">
        <v>2586</v>
      </c>
      <c r="G1369" s="26" t="s">
        <v>2587</v>
      </c>
      <c r="H1369" s="26" t="s">
        <v>193</v>
      </c>
      <c r="I1369" s="29">
        <v>41001</v>
      </c>
      <c r="J1369" s="26" t="s">
        <v>2582</v>
      </c>
      <c r="K1369" s="26" t="s">
        <v>2588</v>
      </c>
      <c r="L1369" s="26" t="s">
        <v>2582</v>
      </c>
      <c r="M1369" s="26" t="s">
        <v>2588</v>
      </c>
      <c r="N1369" s="27">
        <v>2.5099999999999998</v>
      </c>
      <c r="O1369" s="26" t="s">
        <v>2582</v>
      </c>
      <c r="P1369" s="26" t="s">
        <v>2588</v>
      </c>
      <c r="Q1369" s="27">
        <v>2.38</v>
      </c>
      <c r="R1369" s="171" t="str">
        <f t="shared" si="245"/>
        <v>A</v>
      </c>
      <c r="S1369" s="174">
        <f t="shared" si="246"/>
        <v>1</v>
      </c>
      <c r="T1369" s="174">
        <f t="shared" si="247"/>
        <v>1</v>
      </c>
      <c r="U1369" s="174">
        <f t="shared" si="248"/>
        <v>0</v>
      </c>
      <c r="V1369" s="178" t="str">
        <f t="shared" si="249"/>
        <v>Burkholderia thailandensis</v>
      </c>
      <c r="W1369" s="178" t="str">
        <f t="shared" si="250"/>
        <v>Burkholderia thailandensis</v>
      </c>
      <c r="X1369" s="174">
        <f t="shared" si="251"/>
        <v>0</v>
      </c>
      <c r="Y1369" s="174">
        <f t="shared" si="252"/>
        <v>0</v>
      </c>
      <c r="Z1369" s="174">
        <f t="shared" si="253"/>
        <v>0</v>
      </c>
      <c r="AA1369" s="174">
        <f t="shared" si="254"/>
        <v>0</v>
      </c>
    </row>
    <row r="1370" spans="4:27" ht="15" customHeight="1" x14ac:dyDescent="0.25">
      <c r="D1370" s="176">
        <v>0</v>
      </c>
      <c r="E1370" s="169">
        <f t="shared" si="244"/>
        <v>0</v>
      </c>
      <c r="F1370" s="26" t="s">
        <v>2589</v>
      </c>
      <c r="G1370" s="26" t="s">
        <v>187</v>
      </c>
      <c r="H1370" s="26" t="s">
        <v>757</v>
      </c>
      <c r="I1370" s="29">
        <v>39092</v>
      </c>
      <c r="J1370" s="26" t="s">
        <v>2582</v>
      </c>
      <c r="K1370" s="26" t="s">
        <v>2590</v>
      </c>
      <c r="L1370" s="26" t="s">
        <v>2582</v>
      </c>
      <c r="M1370" s="26" t="s">
        <v>2590</v>
      </c>
      <c r="N1370" s="27">
        <v>2.27</v>
      </c>
      <c r="O1370" s="26" t="s">
        <v>2582</v>
      </c>
      <c r="P1370" s="26" t="s">
        <v>2590</v>
      </c>
      <c r="Q1370" s="27">
        <v>2.2400000000000002</v>
      </c>
      <c r="R1370" s="171" t="str">
        <f t="shared" si="245"/>
        <v>A</v>
      </c>
      <c r="S1370" s="174">
        <f t="shared" si="246"/>
        <v>1</v>
      </c>
      <c r="T1370" s="174">
        <f t="shared" si="247"/>
        <v>1</v>
      </c>
      <c r="U1370" s="174">
        <f t="shared" si="248"/>
        <v>0</v>
      </c>
      <c r="V1370" s="178" t="str">
        <f t="shared" si="249"/>
        <v>Burkholderia ambifaria</v>
      </c>
      <c r="W1370" s="178" t="str">
        <f t="shared" si="250"/>
        <v>Burkholderia ambifaria</v>
      </c>
      <c r="X1370" s="174">
        <f t="shared" si="251"/>
        <v>0</v>
      </c>
      <c r="Y1370" s="174">
        <f t="shared" si="252"/>
        <v>0</v>
      </c>
      <c r="Z1370" s="174">
        <f t="shared" si="253"/>
        <v>0</v>
      </c>
      <c r="AA1370" s="174">
        <f t="shared" si="254"/>
        <v>0</v>
      </c>
    </row>
    <row r="1371" spans="4:27" ht="15" customHeight="1" x14ac:dyDescent="0.25">
      <c r="D1371" s="176">
        <v>0</v>
      </c>
      <c r="E1371" s="169">
        <f t="shared" si="244"/>
        <v>0</v>
      </c>
      <c r="F1371" s="26" t="s">
        <v>2591</v>
      </c>
      <c r="G1371" s="26" t="s">
        <v>2592</v>
      </c>
      <c r="H1371" s="26" t="s">
        <v>757</v>
      </c>
      <c r="I1371" s="29">
        <v>39107</v>
      </c>
      <c r="J1371" s="26" t="s">
        <v>2582</v>
      </c>
      <c r="K1371" s="26" t="s">
        <v>2590</v>
      </c>
      <c r="L1371" s="26" t="s">
        <v>2582</v>
      </c>
      <c r="M1371" s="26" t="s">
        <v>2590</v>
      </c>
      <c r="N1371" s="27">
        <v>2.36</v>
      </c>
      <c r="O1371" s="26" t="s">
        <v>2582</v>
      </c>
      <c r="P1371" s="26" t="s">
        <v>2593</v>
      </c>
      <c r="Q1371" s="27">
        <v>2.3199999999999998</v>
      </c>
      <c r="R1371" s="171" t="str">
        <f t="shared" si="245"/>
        <v>B</v>
      </c>
      <c r="S1371" s="174">
        <f t="shared" si="246"/>
        <v>0</v>
      </c>
      <c r="T1371" s="174">
        <f t="shared" si="247"/>
        <v>0</v>
      </c>
      <c r="U1371" s="174">
        <f t="shared" si="248"/>
        <v>1</v>
      </c>
      <c r="V1371" s="178" t="str">
        <f t="shared" si="249"/>
        <v>Burkholderia ambifaria</v>
      </c>
      <c r="W1371" s="178" t="str">
        <f t="shared" si="250"/>
        <v>Burkholderia diffusa</v>
      </c>
      <c r="X1371" s="174">
        <f t="shared" si="251"/>
        <v>0</v>
      </c>
      <c r="Y1371" s="174">
        <f t="shared" si="252"/>
        <v>0</v>
      </c>
      <c r="Z1371" s="174">
        <f t="shared" si="253"/>
        <v>0</v>
      </c>
      <c r="AA1371" s="174">
        <f t="shared" si="254"/>
        <v>0</v>
      </c>
    </row>
    <row r="1372" spans="4:27" ht="15" customHeight="1" x14ac:dyDescent="0.25">
      <c r="D1372" s="176">
        <v>0</v>
      </c>
      <c r="E1372" s="169">
        <f t="shared" si="244"/>
        <v>0</v>
      </c>
      <c r="F1372" s="26" t="s">
        <v>2594</v>
      </c>
      <c r="G1372" s="26" t="s">
        <v>176</v>
      </c>
      <c r="H1372" s="26" t="s">
        <v>757</v>
      </c>
      <c r="I1372" s="29">
        <v>39107</v>
      </c>
      <c r="J1372" s="26" t="s">
        <v>2582</v>
      </c>
      <c r="K1372" s="26" t="s">
        <v>2595</v>
      </c>
      <c r="L1372" s="26" t="s">
        <v>2582</v>
      </c>
      <c r="M1372" s="26" t="s">
        <v>2595</v>
      </c>
      <c r="N1372" s="27">
        <v>2.42</v>
      </c>
      <c r="O1372" s="26" t="s">
        <v>2582</v>
      </c>
      <c r="P1372" s="26" t="s">
        <v>2595</v>
      </c>
      <c r="Q1372" s="27">
        <v>2.35</v>
      </c>
      <c r="R1372" s="171" t="str">
        <f t="shared" si="245"/>
        <v>A</v>
      </c>
      <c r="S1372" s="174">
        <f t="shared" si="246"/>
        <v>1</v>
      </c>
      <c r="T1372" s="174">
        <f t="shared" si="247"/>
        <v>1</v>
      </c>
      <c r="U1372" s="174">
        <f t="shared" si="248"/>
        <v>0</v>
      </c>
      <c r="V1372" s="178" t="str">
        <f t="shared" si="249"/>
        <v>Burkholderia anthina</v>
      </c>
      <c r="W1372" s="178" t="str">
        <f t="shared" si="250"/>
        <v>Burkholderia anthina</v>
      </c>
      <c r="X1372" s="174">
        <f t="shared" si="251"/>
        <v>0</v>
      </c>
      <c r="Y1372" s="174">
        <f t="shared" si="252"/>
        <v>0</v>
      </c>
      <c r="Z1372" s="174">
        <f t="shared" si="253"/>
        <v>0</v>
      </c>
      <c r="AA1372" s="174">
        <f t="shared" si="254"/>
        <v>0</v>
      </c>
    </row>
    <row r="1373" spans="4:27" ht="15" customHeight="1" x14ac:dyDescent="0.25">
      <c r="D1373" s="176">
        <v>0</v>
      </c>
      <c r="E1373" s="169">
        <f t="shared" si="244"/>
        <v>0</v>
      </c>
      <c r="F1373" s="26" t="s">
        <v>2596</v>
      </c>
      <c r="G1373" s="26" t="s">
        <v>165</v>
      </c>
      <c r="H1373" s="26" t="s">
        <v>757</v>
      </c>
      <c r="I1373" s="29">
        <v>39300</v>
      </c>
      <c r="J1373" s="26" t="s">
        <v>2582</v>
      </c>
      <c r="K1373" s="26" t="s">
        <v>2595</v>
      </c>
      <c r="L1373" s="26" t="s">
        <v>2582</v>
      </c>
      <c r="M1373" s="26" t="s">
        <v>2595</v>
      </c>
      <c r="N1373" s="27">
        <v>2.79</v>
      </c>
      <c r="O1373" s="26" t="s">
        <v>2582</v>
      </c>
      <c r="P1373" s="26" t="s">
        <v>2597</v>
      </c>
      <c r="Q1373" s="27">
        <v>2.17</v>
      </c>
      <c r="R1373" s="171" t="str">
        <f t="shared" si="245"/>
        <v>B</v>
      </c>
      <c r="S1373" s="174">
        <f t="shared" si="246"/>
        <v>0</v>
      </c>
      <c r="T1373" s="174">
        <f t="shared" si="247"/>
        <v>0</v>
      </c>
      <c r="U1373" s="174">
        <f t="shared" si="248"/>
        <v>1</v>
      </c>
      <c r="V1373" s="178" t="str">
        <f t="shared" si="249"/>
        <v>Burkholderia anthina</v>
      </c>
      <c r="W1373" s="178" t="str">
        <f t="shared" si="250"/>
        <v>Burkholderia pyrrocinia</v>
      </c>
      <c r="X1373" s="174">
        <f t="shared" si="251"/>
        <v>0</v>
      </c>
      <c r="Y1373" s="174">
        <f t="shared" si="252"/>
        <v>0</v>
      </c>
      <c r="Z1373" s="174">
        <f t="shared" si="253"/>
        <v>0</v>
      </c>
      <c r="AA1373" s="174">
        <f t="shared" si="254"/>
        <v>0</v>
      </c>
    </row>
    <row r="1374" spans="4:27" ht="15" customHeight="1" x14ac:dyDescent="0.25">
      <c r="D1374" s="176">
        <v>0</v>
      </c>
      <c r="E1374" s="169">
        <f t="shared" si="244"/>
        <v>0</v>
      </c>
      <c r="F1374" s="26" t="s">
        <v>2598</v>
      </c>
      <c r="G1374" s="26" t="s">
        <v>176</v>
      </c>
      <c r="H1374" s="26" t="s">
        <v>757</v>
      </c>
      <c r="I1374" s="29">
        <v>40500</v>
      </c>
      <c r="J1374" s="26" t="s">
        <v>2582</v>
      </c>
      <c r="K1374" s="26" t="s">
        <v>2599</v>
      </c>
      <c r="L1374" s="26" t="s">
        <v>2582</v>
      </c>
      <c r="M1374" s="26" t="s">
        <v>2599</v>
      </c>
      <c r="N1374" s="27">
        <v>2.81</v>
      </c>
      <c r="O1374" s="26" t="s">
        <v>2582</v>
      </c>
      <c r="P1374" s="26" t="s">
        <v>2600</v>
      </c>
      <c r="Q1374" s="27">
        <v>2.37</v>
      </c>
      <c r="R1374" s="171" t="str">
        <f t="shared" si="245"/>
        <v>B</v>
      </c>
      <c r="S1374" s="174">
        <f t="shared" si="246"/>
        <v>0</v>
      </c>
      <c r="T1374" s="174">
        <f t="shared" si="247"/>
        <v>0</v>
      </c>
      <c r="U1374" s="174">
        <f t="shared" si="248"/>
        <v>1</v>
      </c>
      <c r="V1374" s="178" t="str">
        <f t="shared" si="249"/>
        <v>Burkholderia arboris</v>
      </c>
      <c r="W1374" s="178" t="str">
        <f t="shared" si="250"/>
        <v>Burkholderia puraquae</v>
      </c>
      <c r="X1374" s="174">
        <f t="shared" si="251"/>
        <v>0</v>
      </c>
      <c r="Y1374" s="174">
        <f t="shared" si="252"/>
        <v>0</v>
      </c>
      <c r="Z1374" s="174">
        <f t="shared" si="253"/>
        <v>0</v>
      </c>
      <c r="AA1374" s="174">
        <f t="shared" si="254"/>
        <v>0</v>
      </c>
    </row>
    <row r="1375" spans="4:27" ht="15" customHeight="1" x14ac:dyDescent="0.25">
      <c r="D1375" s="176">
        <v>0</v>
      </c>
      <c r="E1375" s="169">
        <f t="shared" si="244"/>
        <v>0</v>
      </c>
      <c r="F1375" s="26" t="s">
        <v>2601</v>
      </c>
      <c r="G1375" s="26" t="s">
        <v>165</v>
      </c>
      <c r="H1375" s="26" t="s">
        <v>757</v>
      </c>
      <c r="I1375" s="29">
        <v>42828</v>
      </c>
      <c r="J1375" s="26" t="s">
        <v>2582</v>
      </c>
      <c r="K1375" s="26" t="s">
        <v>2599</v>
      </c>
      <c r="L1375" s="26" t="s">
        <v>2582</v>
      </c>
      <c r="M1375" s="26" t="s">
        <v>2599</v>
      </c>
      <c r="N1375" s="27">
        <v>2.82</v>
      </c>
      <c r="O1375" s="26" t="s">
        <v>2582</v>
      </c>
      <c r="P1375" s="26" t="s">
        <v>2599</v>
      </c>
      <c r="Q1375" s="27">
        <v>2.33</v>
      </c>
      <c r="R1375" s="171" t="str">
        <f t="shared" si="245"/>
        <v>A</v>
      </c>
      <c r="S1375" s="174">
        <f t="shared" si="246"/>
        <v>1</v>
      </c>
      <c r="T1375" s="174">
        <f t="shared" si="247"/>
        <v>1</v>
      </c>
      <c r="U1375" s="174">
        <f t="shared" si="248"/>
        <v>0</v>
      </c>
      <c r="V1375" s="178" t="str">
        <f t="shared" si="249"/>
        <v>Burkholderia arboris</v>
      </c>
      <c r="W1375" s="178" t="str">
        <f t="shared" si="250"/>
        <v>Burkholderia arboris</v>
      </c>
      <c r="X1375" s="174">
        <f t="shared" si="251"/>
        <v>0</v>
      </c>
      <c r="Y1375" s="174">
        <f t="shared" si="252"/>
        <v>0</v>
      </c>
      <c r="Z1375" s="174">
        <f t="shared" si="253"/>
        <v>0</v>
      </c>
      <c r="AA1375" s="174">
        <f t="shared" si="254"/>
        <v>0</v>
      </c>
    </row>
    <row r="1376" spans="4:27" ht="15" customHeight="1" x14ac:dyDescent="0.25">
      <c r="D1376" s="176">
        <v>0</v>
      </c>
      <c r="E1376" s="169">
        <f t="shared" si="244"/>
        <v>0</v>
      </c>
      <c r="F1376" s="26" t="s">
        <v>2602</v>
      </c>
      <c r="G1376" s="26" t="s">
        <v>176</v>
      </c>
      <c r="H1376" s="26" t="s">
        <v>757</v>
      </c>
      <c r="I1376" s="29">
        <v>39107</v>
      </c>
      <c r="J1376" s="26" t="s">
        <v>2582</v>
      </c>
      <c r="K1376" s="26" t="s">
        <v>2603</v>
      </c>
      <c r="L1376" s="26" t="s">
        <v>2582</v>
      </c>
      <c r="M1376" s="26" t="s">
        <v>2603</v>
      </c>
      <c r="N1376" s="27">
        <v>2.5</v>
      </c>
      <c r="O1376" s="26" t="s">
        <v>2582</v>
      </c>
      <c r="P1376" s="26" t="s">
        <v>2603</v>
      </c>
      <c r="Q1376" s="27">
        <v>2.48</v>
      </c>
      <c r="R1376" s="171" t="str">
        <f t="shared" si="245"/>
        <v>A</v>
      </c>
      <c r="S1376" s="174">
        <f t="shared" si="246"/>
        <v>1</v>
      </c>
      <c r="T1376" s="174">
        <f t="shared" si="247"/>
        <v>1</v>
      </c>
      <c r="U1376" s="174">
        <f t="shared" si="248"/>
        <v>0</v>
      </c>
      <c r="V1376" s="178" t="str">
        <f t="shared" si="249"/>
        <v>Burkholderia cenocepacia</v>
      </c>
      <c r="W1376" s="178" t="str">
        <f t="shared" si="250"/>
        <v>Burkholderia cenocepacia</v>
      </c>
      <c r="X1376" s="174">
        <f t="shared" si="251"/>
        <v>0</v>
      </c>
      <c r="Y1376" s="174">
        <f t="shared" si="252"/>
        <v>0</v>
      </c>
      <c r="Z1376" s="174">
        <f t="shared" si="253"/>
        <v>0</v>
      </c>
      <c r="AA1376" s="174">
        <f t="shared" si="254"/>
        <v>0</v>
      </c>
    </row>
    <row r="1377" spans="4:27" ht="15" customHeight="1" x14ac:dyDescent="0.25">
      <c r="D1377" s="176">
        <v>0</v>
      </c>
      <c r="E1377" s="169">
        <f t="shared" si="244"/>
        <v>0</v>
      </c>
      <c r="F1377" s="26" t="s">
        <v>2604</v>
      </c>
      <c r="G1377" s="26" t="s">
        <v>118</v>
      </c>
      <c r="H1377" s="26" t="s">
        <v>757</v>
      </c>
      <c r="I1377" s="29">
        <v>39996</v>
      </c>
      <c r="J1377" s="26" t="s">
        <v>2582</v>
      </c>
      <c r="K1377" s="26" t="s">
        <v>2603</v>
      </c>
      <c r="L1377" s="26" t="s">
        <v>2582</v>
      </c>
      <c r="M1377" s="26" t="s">
        <v>2603</v>
      </c>
      <c r="N1377" s="27">
        <v>2.52</v>
      </c>
      <c r="O1377" s="26" t="s">
        <v>2582</v>
      </c>
      <c r="P1377" s="26" t="s">
        <v>2603</v>
      </c>
      <c r="Q1377" s="27">
        <v>2.42</v>
      </c>
      <c r="R1377" s="171" t="str">
        <f t="shared" si="245"/>
        <v>A</v>
      </c>
      <c r="S1377" s="174">
        <f t="shared" si="246"/>
        <v>1</v>
      </c>
      <c r="T1377" s="174">
        <f t="shared" si="247"/>
        <v>1</v>
      </c>
      <c r="U1377" s="174">
        <f t="shared" si="248"/>
        <v>0</v>
      </c>
      <c r="V1377" s="178" t="str">
        <f t="shared" si="249"/>
        <v>Burkholderia cenocepacia</v>
      </c>
      <c r="W1377" s="178" t="str">
        <f t="shared" si="250"/>
        <v>Burkholderia cenocepacia</v>
      </c>
      <c r="X1377" s="174">
        <f t="shared" si="251"/>
        <v>0</v>
      </c>
      <c r="Y1377" s="174">
        <f t="shared" si="252"/>
        <v>0</v>
      </c>
      <c r="Z1377" s="174">
        <f t="shared" si="253"/>
        <v>0</v>
      </c>
      <c r="AA1377" s="174">
        <f t="shared" si="254"/>
        <v>0</v>
      </c>
    </row>
    <row r="1378" spans="4:27" ht="15" customHeight="1" x14ac:dyDescent="0.25">
      <c r="D1378" s="176">
        <v>0</v>
      </c>
      <c r="E1378" s="169">
        <f t="shared" si="244"/>
        <v>0</v>
      </c>
      <c r="F1378" s="26" t="s">
        <v>2605</v>
      </c>
      <c r="G1378" s="26" t="s">
        <v>190</v>
      </c>
      <c r="H1378" s="26" t="s">
        <v>757</v>
      </c>
      <c r="I1378" s="29">
        <v>38841</v>
      </c>
      <c r="J1378" s="26" t="s">
        <v>2582</v>
      </c>
      <c r="K1378" s="26" t="s">
        <v>2606</v>
      </c>
      <c r="L1378" s="26" t="s">
        <v>2582</v>
      </c>
      <c r="M1378" s="26" t="s">
        <v>2603</v>
      </c>
      <c r="N1378" s="27">
        <v>2.71</v>
      </c>
      <c r="O1378" s="26" t="s">
        <v>2582</v>
      </c>
      <c r="P1378" s="26" t="s">
        <v>2603</v>
      </c>
      <c r="Q1378" s="27">
        <v>2.46</v>
      </c>
      <c r="R1378" s="171" t="str">
        <f t="shared" si="245"/>
        <v>A</v>
      </c>
      <c r="S1378" s="174">
        <f t="shared" si="246"/>
        <v>0</v>
      </c>
      <c r="T1378" s="174">
        <f t="shared" si="247"/>
        <v>0</v>
      </c>
      <c r="U1378" s="174">
        <f t="shared" si="248"/>
        <v>1</v>
      </c>
      <c r="V1378" s="178" t="str">
        <f t="shared" si="249"/>
        <v>Burkholderia cenocepacia</v>
      </c>
      <c r="W1378" s="178" t="str">
        <f t="shared" si="250"/>
        <v>Burkholderia cenocepacia</v>
      </c>
      <c r="X1378" s="174">
        <f t="shared" si="251"/>
        <v>0</v>
      </c>
      <c r="Y1378" s="174">
        <f t="shared" si="252"/>
        <v>0</v>
      </c>
      <c r="Z1378" s="174">
        <f t="shared" si="253"/>
        <v>0</v>
      </c>
      <c r="AA1378" s="174">
        <f t="shared" si="254"/>
        <v>0</v>
      </c>
    </row>
    <row r="1379" spans="4:27" ht="15" customHeight="1" x14ac:dyDescent="0.25">
      <c r="D1379" s="176">
        <v>0</v>
      </c>
      <c r="E1379" s="169">
        <f t="shared" si="244"/>
        <v>0</v>
      </c>
      <c r="F1379" s="26" t="s">
        <v>2607</v>
      </c>
      <c r="G1379" s="26" t="s">
        <v>1026</v>
      </c>
      <c r="H1379" s="26" t="s">
        <v>757</v>
      </c>
      <c r="I1379" s="29">
        <v>39211</v>
      </c>
      <c r="J1379" s="26" t="s">
        <v>2582</v>
      </c>
      <c r="K1379" s="26" t="s">
        <v>2606</v>
      </c>
      <c r="L1379" s="26" t="s">
        <v>2582</v>
      </c>
      <c r="M1379" s="26" t="s">
        <v>2606</v>
      </c>
      <c r="N1379" s="27">
        <v>2.73</v>
      </c>
      <c r="O1379" s="26" t="s">
        <v>2582</v>
      </c>
      <c r="P1379" s="26" t="s">
        <v>2606</v>
      </c>
      <c r="Q1379" s="27">
        <v>2.4</v>
      </c>
      <c r="R1379" s="171" t="str">
        <f t="shared" si="245"/>
        <v>A</v>
      </c>
      <c r="S1379" s="174">
        <f t="shared" si="246"/>
        <v>1</v>
      </c>
      <c r="T1379" s="174">
        <f t="shared" si="247"/>
        <v>1</v>
      </c>
      <c r="U1379" s="174">
        <f t="shared" si="248"/>
        <v>0</v>
      </c>
      <c r="V1379" s="178" t="str">
        <f t="shared" si="249"/>
        <v>Burkholderia cepacia</v>
      </c>
      <c r="W1379" s="178" t="str">
        <f t="shared" si="250"/>
        <v>Burkholderia cepacia</v>
      </c>
      <c r="X1379" s="174">
        <f t="shared" si="251"/>
        <v>0</v>
      </c>
      <c r="Y1379" s="174">
        <f t="shared" si="252"/>
        <v>0</v>
      </c>
      <c r="Z1379" s="174">
        <f t="shared" si="253"/>
        <v>0</v>
      </c>
      <c r="AA1379" s="174">
        <f t="shared" si="254"/>
        <v>0</v>
      </c>
    </row>
    <row r="1380" spans="4:27" ht="15" customHeight="1" x14ac:dyDescent="0.25">
      <c r="D1380" s="176">
        <v>0</v>
      </c>
      <c r="E1380" s="169">
        <f t="shared" si="244"/>
        <v>0</v>
      </c>
      <c r="F1380" s="26">
        <v>103</v>
      </c>
      <c r="G1380" s="26" t="s">
        <v>187</v>
      </c>
      <c r="H1380" s="26" t="s">
        <v>757</v>
      </c>
      <c r="I1380" s="29">
        <v>39024</v>
      </c>
      <c r="J1380" s="26" t="s">
        <v>2582</v>
      </c>
      <c r="K1380" s="26" t="s">
        <v>2608</v>
      </c>
      <c r="L1380" s="26" t="s">
        <v>2582</v>
      </c>
      <c r="M1380" s="26" t="s">
        <v>2608</v>
      </c>
      <c r="N1380" s="27">
        <v>2.65</v>
      </c>
      <c r="O1380" s="26" t="s">
        <v>2582</v>
      </c>
      <c r="P1380" s="26" t="s">
        <v>2608</v>
      </c>
      <c r="Q1380" s="27">
        <v>2.62</v>
      </c>
      <c r="R1380" s="171" t="str">
        <f t="shared" si="245"/>
        <v>A</v>
      </c>
      <c r="S1380" s="174">
        <f t="shared" si="246"/>
        <v>1</v>
      </c>
      <c r="T1380" s="174">
        <f t="shared" si="247"/>
        <v>1</v>
      </c>
      <c r="U1380" s="174">
        <f t="shared" si="248"/>
        <v>0</v>
      </c>
      <c r="V1380" s="178" t="str">
        <f t="shared" si="249"/>
        <v>Burkholderia contaminans</v>
      </c>
      <c r="W1380" s="178" t="str">
        <f t="shared" si="250"/>
        <v>Burkholderia contaminans</v>
      </c>
      <c r="X1380" s="174">
        <f t="shared" si="251"/>
        <v>0</v>
      </c>
      <c r="Y1380" s="174">
        <f t="shared" si="252"/>
        <v>0</v>
      </c>
      <c r="Z1380" s="174">
        <f t="shared" si="253"/>
        <v>0</v>
      </c>
      <c r="AA1380" s="174">
        <f t="shared" si="254"/>
        <v>0</v>
      </c>
    </row>
    <row r="1381" spans="4:27" ht="15" customHeight="1" x14ac:dyDescent="0.25">
      <c r="D1381" s="176">
        <v>0</v>
      </c>
      <c r="E1381" s="169">
        <f t="shared" si="244"/>
        <v>0</v>
      </c>
      <c r="F1381" s="26" t="s">
        <v>2609</v>
      </c>
      <c r="G1381" s="26" t="s">
        <v>187</v>
      </c>
      <c r="H1381" s="26" t="s">
        <v>757</v>
      </c>
      <c r="I1381" s="29">
        <v>39070</v>
      </c>
      <c r="J1381" s="26" t="s">
        <v>2582</v>
      </c>
      <c r="K1381" s="26" t="s">
        <v>2608</v>
      </c>
      <c r="L1381" s="26" t="s">
        <v>2582</v>
      </c>
      <c r="M1381" s="26" t="s">
        <v>2608</v>
      </c>
      <c r="N1381" s="27">
        <v>2.62</v>
      </c>
      <c r="O1381" s="26" t="s">
        <v>2582</v>
      </c>
      <c r="P1381" s="26" t="s">
        <v>2606</v>
      </c>
      <c r="Q1381" s="27">
        <v>2.42</v>
      </c>
      <c r="R1381" s="171" t="str">
        <f t="shared" si="245"/>
        <v>B</v>
      </c>
      <c r="S1381" s="174">
        <f t="shared" si="246"/>
        <v>0</v>
      </c>
      <c r="T1381" s="174">
        <f t="shared" si="247"/>
        <v>0</v>
      </c>
      <c r="U1381" s="174">
        <f t="shared" si="248"/>
        <v>1</v>
      </c>
      <c r="V1381" s="178" t="str">
        <f t="shared" si="249"/>
        <v>Burkholderia contaminans</v>
      </c>
      <c r="W1381" s="178" t="str">
        <f t="shared" si="250"/>
        <v>Burkholderia cepacia</v>
      </c>
      <c r="X1381" s="174">
        <f t="shared" si="251"/>
        <v>0</v>
      </c>
      <c r="Y1381" s="174">
        <f t="shared" si="252"/>
        <v>0</v>
      </c>
      <c r="Z1381" s="174">
        <f t="shared" si="253"/>
        <v>0</v>
      </c>
      <c r="AA1381" s="174">
        <f t="shared" si="254"/>
        <v>0</v>
      </c>
    </row>
    <row r="1382" spans="4:27" ht="15" customHeight="1" x14ac:dyDescent="0.25">
      <c r="D1382" s="176">
        <v>0</v>
      </c>
      <c r="E1382" s="169">
        <f t="shared" si="244"/>
        <v>0</v>
      </c>
      <c r="F1382" s="26" t="s">
        <v>2610</v>
      </c>
      <c r="G1382" s="26" t="s">
        <v>176</v>
      </c>
      <c r="H1382" s="26" t="s">
        <v>757</v>
      </c>
      <c r="I1382" s="29">
        <v>42521</v>
      </c>
      <c r="J1382" s="26" t="s">
        <v>2582</v>
      </c>
      <c r="K1382" s="26" t="s">
        <v>2593</v>
      </c>
      <c r="L1382" s="26" t="s">
        <v>2582</v>
      </c>
      <c r="M1382" s="26" t="s">
        <v>2593</v>
      </c>
      <c r="N1382" s="27">
        <v>2.73</v>
      </c>
      <c r="O1382" s="26" t="s">
        <v>2582</v>
      </c>
      <c r="P1382" s="26" t="s">
        <v>2590</v>
      </c>
      <c r="Q1382" s="27">
        <v>2.35</v>
      </c>
      <c r="R1382" s="171" t="str">
        <f t="shared" si="245"/>
        <v>B</v>
      </c>
      <c r="S1382" s="174">
        <f t="shared" si="246"/>
        <v>0</v>
      </c>
      <c r="T1382" s="174">
        <f t="shared" si="247"/>
        <v>0</v>
      </c>
      <c r="U1382" s="174">
        <f t="shared" si="248"/>
        <v>1</v>
      </c>
      <c r="V1382" s="178" t="str">
        <f t="shared" si="249"/>
        <v>Burkholderia diffusa</v>
      </c>
      <c r="W1382" s="178" t="str">
        <f t="shared" si="250"/>
        <v>Burkholderia ambifaria</v>
      </c>
      <c r="X1382" s="174">
        <f t="shared" si="251"/>
        <v>0</v>
      </c>
      <c r="Y1382" s="174">
        <f t="shared" si="252"/>
        <v>0</v>
      </c>
      <c r="Z1382" s="174">
        <f t="shared" si="253"/>
        <v>0</v>
      </c>
      <c r="AA1382" s="174">
        <f t="shared" si="254"/>
        <v>0</v>
      </c>
    </row>
    <row r="1383" spans="4:27" ht="15" customHeight="1" x14ac:dyDescent="0.25">
      <c r="D1383" s="176">
        <v>0</v>
      </c>
      <c r="E1383" s="169">
        <f t="shared" si="244"/>
        <v>0</v>
      </c>
      <c r="F1383" s="26" t="s">
        <v>2611</v>
      </c>
      <c r="G1383" s="26" t="s">
        <v>176</v>
      </c>
      <c r="H1383" s="26" t="s">
        <v>757</v>
      </c>
      <c r="I1383" s="29">
        <v>42828</v>
      </c>
      <c r="J1383" s="26" t="s">
        <v>2582</v>
      </c>
      <c r="K1383" s="26" t="s">
        <v>2593</v>
      </c>
      <c r="L1383" s="26" t="s">
        <v>2582</v>
      </c>
      <c r="M1383" s="26" t="s">
        <v>2593</v>
      </c>
      <c r="N1383" s="27">
        <v>2.75</v>
      </c>
      <c r="O1383" s="26" t="s">
        <v>2582</v>
      </c>
      <c r="P1383" s="26" t="s">
        <v>2612</v>
      </c>
      <c r="Q1383" s="27">
        <v>2.44</v>
      </c>
      <c r="R1383" s="171" t="str">
        <f t="shared" si="245"/>
        <v>B</v>
      </c>
      <c r="S1383" s="174">
        <f t="shared" si="246"/>
        <v>0</v>
      </c>
      <c r="T1383" s="174">
        <f t="shared" si="247"/>
        <v>0</v>
      </c>
      <c r="U1383" s="174">
        <f t="shared" si="248"/>
        <v>1</v>
      </c>
      <c r="V1383" s="178" t="str">
        <f t="shared" si="249"/>
        <v>Burkholderia diffusa</v>
      </c>
      <c r="W1383" s="178" t="str">
        <f t="shared" si="250"/>
        <v>Burkholderia territorii</v>
      </c>
      <c r="X1383" s="174">
        <f t="shared" si="251"/>
        <v>0</v>
      </c>
      <c r="Y1383" s="174">
        <f t="shared" si="252"/>
        <v>0</v>
      </c>
      <c r="Z1383" s="174">
        <f t="shared" si="253"/>
        <v>0</v>
      </c>
      <c r="AA1383" s="174">
        <f t="shared" si="254"/>
        <v>0</v>
      </c>
    </row>
    <row r="1384" spans="4:27" ht="15" customHeight="1" x14ac:dyDescent="0.25">
      <c r="D1384" s="176">
        <v>0</v>
      </c>
      <c r="E1384" s="169">
        <f t="shared" si="244"/>
        <v>0</v>
      </c>
      <c r="F1384" s="26" t="s">
        <v>2613</v>
      </c>
      <c r="G1384" s="26" t="s">
        <v>176</v>
      </c>
      <c r="H1384" s="26" t="s">
        <v>757</v>
      </c>
      <c r="I1384" s="29">
        <v>39107</v>
      </c>
      <c r="J1384" s="26" t="s">
        <v>2582</v>
      </c>
      <c r="K1384" s="26" t="s">
        <v>2614</v>
      </c>
      <c r="L1384" s="26" t="s">
        <v>2582</v>
      </c>
      <c r="M1384" s="26" t="s">
        <v>2614</v>
      </c>
      <c r="N1384" s="27">
        <v>2.29</v>
      </c>
      <c r="O1384" s="26" t="s">
        <v>2582</v>
      </c>
      <c r="P1384" s="26" t="s">
        <v>2614</v>
      </c>
      <c r="Q1384" s="27">
        <v>2.29</v>
      </c>
      <c r="R1384" s="171" t="str">
        <f t="shared" si="245"/>
        <v>A</v>
      </c>
      <c r="S1384" s="174">
        <f t="shared" si="246"/>
        <v>1</v>
      </c>
      <c r="T1384" s="174">
        <f t="shared" si="247"/>
        <v>1</v>
      </c>
      <c r="U1384" s="174">
        <f t="shared" si="248"/>
        <v>0</v>
      </c>
      <c r="V1384" s="178" t="str">
        <f t="shared" si="249"/>
        <v>Burkholderia dolosa</v>
      </c>
      <c r="W1384" s="178" t="str">
        <f t="shared" si="250"/>
        <v>Burkholderia dolosa</v>
      </c>
      <c r="X1384" s="174">
        <f t="shared" si="251"/>
        <v>0</v>
      </c>
      <c r="Y1384" s="174">
        <f t="shared" si="252"/>
        <v>0</v>
      </c>
      <c r="Z1384" s="174">
        <f t="shared" si="253"/>
        <v>0</v>
      </c>
      <c r="AA1384" s="174">
        <f t="shared" si="254"/>
        <v>0</v>
      </c>
    </row>
    <row r="1385" spans="4:27" ht="15" customHeight="1" x14ac:dyDescent="0.25">
      <c r="D1385" s="176">
        <v>0</v>
      </c>
      <c r="E1385" s="169">
        <f t="shared" si="244"/>
        <v>0</v>
      </c>
      <c r="F1385" s="26" t="s">
        <v>2615</v>
      </c>
      <c r="G1385" s="26" t="s">
        <v>165</v>
      </c>
      <c r="H1385" s="26" t="s">
        <v>757</v>
      </c>
      <c r="I1385" s="29">
        <v>39038</v>
      </c>
      <c r="J1385" s="26" t="s">
        <v>2582</v>
      </c>
      <c r="K1385" s="26" t="s">
        <v>2614</v>
      </c>
      <c r="L1385" s="26" t="s">
        <v>2582</v>
      </c>
      <c r="M1385" s="26" t="s">
        <v>2614</v>
      </c>
      <c r="N1385" s="27">
        <v>2.08</v>
      </c>
      <c r="O1385" s="26" t="s">
        <v>2582</v>
      </c>
      <c r="P1385" s="26" t="s">
        <v>2603</v>
      </c>
      <c r="Q1385" s="27">
        <v>2.0699999999999998</v>
      </c>
      <c r="R1385" s="171" t="str">
        <f t="shared" si="245"/>
        <v>B</v>
      </c>
      <c r="S1385" s="174">
        <f t="shared" si="246"/>
        <v>0</v>
      </c>
      <c r="T1385" s="174">
        <f t="shared" si="247"/>
        <v>0</v>
      </c>
      <c r="U1385" s="174">
        <f t="shared" si="248"/>
        <v>1</v>
      </c>
      <c r="V1385" s="178" t="str">
        <f t="shared" si="249"/>
        <v>Burkholderia dolosa</v>
      </c>
      <c r="W1385" s="178" t="str">
        <f t="shared" si="250"/>
        <v>Burkholderia cenocepacia</v>
      </c>
      <c r="X1385" s="174">
        <f t="shared" si="251"/>
        <v>0</v>
      </c>
      <c r="Y1385" s="174">
        <f t="shared" si="252"/>
        <v>0</v>
      </c>
      <c r="Z1385" s="174">
        <f t="shared" si="253"/>
        <v>0</v>
      </c>
      <c r="AA1385" s="174">
        <f t="shared" si="254"/>
        <v>0</v>
      </c>
    </row>
    <row r="1386" spans="4:27" ht="15" customHeight="1" x14ac:dyDescent="0.25">
      <c r="D1386" s="176">
        <v>0</v>
      </c>
      <c r="E1386" s="169">
        <f t="shared" si="244"/>
        <v>0</v>
      </c>
      <c r="F1386" s="26" t="s">
        <v>2616</v>
      </c>
      <c r="G1386" s="26" t="s">
        <v>176</v>
      </c>
      <c r="H1386" s="26" t="s">
        <v>757</v>
      </c>
      <c r="I1386" s="29">
        <v>39106</v>
      </c>
      <c r="J1386" s="26" t="s">
        <v>2582</v>
      </c>
      <c r="K1386" s="26" t="s">
        <v>2617</v>
      </c>
      <c r="L1386" s="26" t="s">
        <v>2582</v>
      </c>
      <c r="M1386" s="26" t="s">
        <v>2617</v>
      </c>
      <c r="N1386" s="27">
        <v>2.4500000000000002</v>
      </c>
      <c r="O1386" s="26" t="s">
        <v>2582</v>
      </c>
      <c r="P1386" s="26" t="s">
        <v>2617</v>
      </c>
      <c r="Q1386" s="27">
        <v>2.27</v>
      </c>
      <c r="R1386" s="171" t="str">
        <f t="shared" si="245"/>
        <v>A</v>
      </c>
      <c r="S1386" s="174">
        <f t="shared" si="246"/>
        <v>1</v>
      </c>
      <c r="T1386" s="174">
        <f t="shared" si="247"/>
        <v>1</v>
      </c>
      <c r="U1386" s="174">
        <f t="shared" si="248"/>
        <v>0</v>
      </c>
      <c r="V1386" s="178" t="str">
        <f t="shared" si="249"/>
        <v>Burkholderia gladioli</v>
      </c>
      <c r="W1386" s="178" t="str">
        <f t="shared" si="250"/>
        <v>Burkholderia gladioli</v>
      </c>
      <c r="X1386" s="174">
        <f t="shared" si="251"/>
        <v>0</v>
      </c>
      <c r="Y1386" s="174">
        <f t="shared" si="252"/>
        <v>0</v>
      </c>
      <c r="Z1386" s="174">
        <f t="shared" si="253"/>
        <v>0</v>
      </c>
      <c r="AA1386" s="174">
        <f t="shared" si="254"/>
        <v>0</v>
      </c>
    </row>
    <row r="1387" spans="4:27" ht="15" customHeight="1" x14ac:dyDescent="0.25">
      <c r="D1387" s="176">
        <v>0</v>
      </c>
      <c r="E1387" s="169">
        <f t="shared" si="244"/>
        <v>0</v>
      </c>
      <c r="F1387" s="26" t="s">
        <v>2618</v>
      </c>
      <c r="G1387" s="26" t="s">
        <v>165</v>
      </c>
      <c r="H1387" s="26" t="s">
        <v>757</v>
      </c>
      <c r="I1387" s="29">
        <v>40494</v>
      </c>
      <c r="J1387" s="26" t="s">
        <v>2582</v>
      </c>
      <c r="K1387" s="26" t="s">
        <v>2617</v>
      </c>
      <c r="L1387" s="26" t="s">
        <v>2582</v>
      </c>
      <c r="M1387" s="26" t="s">
        <v>2617</v>
      </c>
      <c r="N1387" s="27">
        <v>2.42</v>
      </c>
      <c r="O1387" s="26" t="s">
        <v>2582</v>
      </c>
      <c r="P1387" s="26" t="s">
        <v>2617</v>
      </c>
      <c r="Q1387" s="27">
        <v>2.27</v>
      </c>
      <c r="R1387" s="171" t="str">
        <f t="shared" si="245"/>
        <v>A</v>
      </c>
      <c r="S1387" s="174">
        <f t="shared" si="246"/>
        <v>1</v>
      </c>
      <c r="T1387" s="174">
        <f t="shared" si="247"/>
        <v>1</v>
      </c>
      <c r="U1387" s="174">
        <f t="shared" si="248"/>
        <v>0</v>
      </c>
      <c r="V1387" s="178" t="str">
        <f t="shared" si="249"/>
        <v>Burkholderia gladioli</v>
      </c>
      <c r="W1387" s="178" t="str">
        <f t="shared" si="250"/>
        <v>Burkholderia gladioli</v>
      </c>
      <c r="X1387" s="174">
        <f t="shared" si="251"/>
        <v>0</v>
      </c>
      <c r="Y1387" s="174">
        <f t="shared" si="252"/>
        <v>0</v>
      </c>
      <c r="Z1387" s="174">
        <f t="shared" si="253"/>
        <v>0</v>
      </c>
      <c r="AA1387" s="174">
        <f t="shared" si="254"/>
        <v>0</v>
      </c>
    </row>
    <row r="1388" spans="4:27" ht="15" customHeight="1" x14ac:dyDescent="0.25">
      <c r="D1388" s="176">
        <v>0</v>
      </c>
      <c r="E1388" s="169">
        <f t="shared" si="244"/>
        <v>0</v>
      </c>
      <c r="F1388" s="26" t="s">
        <v>2619</v>
      </c>
      <c r="G1388" s="26" t="s">
        <v>165</v>
      </c>
      <c r="H1388" s="26" t="s">
        <v>757</v>
      </c>
      <c r="I1388" s="29">
        <v>41026</v>
      </c>
      <c r="J1388" s="26" t="s">
        <v>2582</v>
      </c>
      <c r="K1388" s="26" t="s">
        <v>2620</v>
      </c>
      <c r="L1388" s="26" t="s">
        <v>2582</v>
      </c>
      <c r="M1388" s="26" t="s">
        <v>2620</v>
      </c>
      <c r="N1388" s="27">
        <v>2.62</v>
      </c>
      <c r="O1388" s="26" t="s">
        <v>2582</v>
      </c>
      <c r="P1388" s="26" t="s">
        <v>2620</v>
      </c>
      <c r="Q1388" s="27">
        <v>2.33</v>
      </c>
      <c r="R1388" s="171" t="str">
        <f t="shared" si="245"/>
        <v>A</v>
      </c>
      <c r="S1388" s="174">
        <f t="shared" si="246"/>
        <v>1</v>
      </c>
      <c r="T1388" s="174">
        <f t="shared" si="247"/>
        <v>1</v>
      </c>
      <c r="U1388" s="174">
        <f t="shared" si="248"/>
        <v>0</v>
      </c>
      <c r="V1388" s="178" t="str">
        <f t="shared" si="249"/>
        <v>Burkholderia glumae</v>
      </c>
      <c r="W1388" s="178" t="str">
        <f t="shared" si="250"/>
        <v>Burkholderia glumae</v>
      </c>
      <c r="X1388" s="174">
        <f t="shared" si="251"/>
        <v>0</v>
      </c>
      <c r="Y1388" s="174">
        <f t="shared" si="252"/>
        <v>0</v>
      </c>
      <c r="Z1388" s="174">
        <f t="shared" si="253"/>
        <v>0</v>
      </c>
      <c r="AA1388" s="174">
        <f t="shared" si="254"/>
        <v>0</v>
      </c>
    </row>
    <row r="1389" spans="4:27" ht="15" customHeight="1" x14ac:dyDescent="0.25">
      <c r="D1389" s="176">
        <v>0</v>
      </c>
      <c r="E1389" s="169">
        <f t="shared" si="244"/>
        <v>0</v>
      </c>
      <c r="F1389" s="26" t="s">
        <v>2621</v>
      </c>
      <c r="G1389" s="26" t="s">
        <v>176</v>
      </c>
      <c r="H1389" s="26" t="s">
        <v>757</v>
      </c>
      <c r="I1389" s="29">
        <v>41033</v>
      </c>
      <c r="J1389" s="26" t="s">
        <v>2582</v>
      </c>
      <c r="K1389" s="26" t="s">
        <v>2620</v>
      </c>
      <c r="L1389" s="26" t="s">
        <v>2582</v>
      </c>
      <c r="M1389" s="26" t="s">
        <v>2620</v>
      </c>
      <c r="N1389" s="27">
        <v>2.79</v>
      </c>
      <c r="O1389" s="26" t="s">
        <v>2582</v>
      </c>
      <c r="P1389" s="26" t="s">
        <v>2620</v>
      </c>
      <c r="Q1389" s="27">
        <v>2.33</v>
      </c>
      <c r="R1389" s="171" t="str">
        <f t="shared" si="245"/>
        <v>A</v>
      </c>
      <c r="S1389" s="174">
        <f t="shared" si="246"/>
        <v>1</v>
      </c>
      <c r="T1389" s="174">
        <f t="shared" si="247"/>
        <v>1</v>
      </c>
      <c r="U1389" s="174">
        <f t="shared" si="248"/>
        <v>0</v>
      </c>
      <c r="V1389" s="178" t="str">
        <f t="shared" si="249"/>
        <v>Burkholderia glumae</v>
      </c>
      <c r="W1389" s="178" t="str">
        <f t="shared" si="250"/>
        <v>Burkholderia glumae</v>
      </c>
      <c r="X1389" s="174">
        <f t="shared" si="251"/>
        <v>0</v>
      </c>
      <c r="Y1389" s="174">
        <f t="shared" si="252"/>
        <v>0</v>
      </c>
      <c r="Z1389" s="174">
        <f t="shared" si="253"/>
        <v>0</v>
      </c>
      <c r="AA1389" s="174">
        <f t="shared" si="254"/>
        <v>0</v>
      </c>
    </row>
    <row r="1390" spans="4:27" ht="15" customHeight="1" x14ac:dyDescent="0.25">
      <c r="D1390" s="176">
        <v>0</v>
      </c>
      <c r="E1390" s="169">
        <f t="shared" si="244"/>
        <v>0</v>
      </c>
      <c r="F1390" s="26" t="s">
        <v>2622</v>
      </c>
      <c r="G1390" s="26" t="s">
        <v>176</v>
      </c>
      <c r="H1390" s="26" t="s">
        <v>757</v>
      </c>
      <c r="I1390" s="29">
        <v>42521</v>
      </c>
      <c r="J1390" s="26" t="s">
        <v>2582</v>
      </c>
      <c r="K1390" s="26" t="s">
        <v>2623</v>
      </c>
      <c r="L1390" s="26" t="s">
        <v>2582</v>
      </c>
      <c r="M1390" s="26" t="s">
        <v>2623</v>
      </c>
      <c r="N1390" s="27">
        <v>2.8</v>
      </c>
      <c r="O1390" s="26" t="s">
        <v>2582</v>
      </c>
      <c r="P1390" s="26" t="s">
        <v>2600</v>
      </c>
      <c r="Q1390" s="27">
        <v>2.4900000000000002</v>
      </c>
      <c r="R1390" s="171" t="str">
        <f t="shared" si="245"/>
        <v>B</v>
      </c>
      <c r="S1390" s="174">
        <f t="shared" si="246"/>
        <v>0</v>
      </c>
      <c r="T1390" s="174">
        <f t="shared" si="247"/>
        <v>0</v>
      </c>
      <c r="U1390" s="174">
        <f t="shared" si="248"/>
        <v>1</v>
      </c>
      <c r="V1390" s="178" t="str">
        <f t="shared" si="249"/>
        <v>Burkholderia lata</v>
      </c>
      <c r="W1390" s="178" t="str">
        <f t="shared" si="250"/>
        <v>Burkholderia puraquae</v>
      </c>
      <c r="X1390" s="174">
        <f t="shared" si="251"/>
        <v>0</v>
      </c>
      <c r="Y1390" s="174">
        <f t="shared" si="252"/>
        <v>0</v>
      </c>
      <c r="Z1390" s="174">
        <f t="shared" si="253"/>
        <v>0</v>
      </c>
      <c r="AA1390" s="174">
        <f t="shared" si="254"/>
        <v>0</v>
      </c>
    </row>
    <row r="1391" spans="4:27" ht="15" customHeight="1" x14ac:dyDescent="0.25">
      <c r="D1391" s="176">
        <v>0</v>
      </c>
      <c r="E1391" s="169">
        <f t="shared" si="244"/>
        <v>0</v>
      </c>
      <c r="F1391" s="26" t="s">
        <v>2624</v>
      </c>
      <c r="G1391" s="26" t="s">
        <v>176</v>
      </c>
      <c r="H1391" s="26" t="s">
        <v>757</v>
      </c>
      <c r="I1391" s="29">
        <v>42605</v>
      </c>
      <c r="J1391" s="26" t="s">
        <v>2582</v>
      </c>
      <c r="K1391" s="26" t="s">
        <v>2623</v>
      </c>
      <c r="L1391" s="26" t="s">
        <v>2582</v>
      </c>
      <c r="M1391" s="26" t="s">
        <v>2623</v>
      </c>
      <c r="N1391" s="27">
        <v>2.83</v>
      </c>
      <c r="O1391" s="26" t="s">
        <v>2582</v>
      </c>
      <c r="P1391" s="26" t="s">
        <v>2606</v>
      </c>
      <c r="Q1391" s="27">
        <v>2.4700000000000002</v>
      </c>
      <c r="R1391" s="171" t="str">
        <f t="shared" si="245"/>
        <v>B</v>
      </c>
      <c r="S1391" s="174">
        <f t="shared" si="246"/>
        <v>0</v>
      </c>
      <c r="T1391" s="174">
        <f t="shared" si="247"/>
        <v>0</v>
      </c>
      <c r="U1391" s="174">
        <f t="shared" si="248"/>
        <v>1</v>
      </c>
      <c r="V1391" s="178" t="str">
        <f t="shared" si="249"/>
        <v>Burkholderia lata</v>
      </c>
      <c r="W1391" s="178" t="str">
        <f t="shared" si="250"/>
        <v>Burkholderia cepacia</v>
      </c>
      <c r="X1391" s="174">
        <f t="shared" si="251"/>
        <v>0</v>
      </c>
      <c r="Y1391" s="174">
        <f t="shared" si="252"/>
        <v>0</v>
      </c>
      <c r="Z1391" s="174">
        <f t="shared" si="253"/>
        <v>0</v>
      </c>
      <c r="AA1391" s="174">
        <f t="shared" si="254"/>
        <v>0</v>
      </c>
    </row>
    <row r="1392" spans="4:27" ht="15" customHeight="1" x14ac:dyDescent="0.25">
      <c r="D1392" s="176">
        <v>0</v>
      </c>
      <c r="E1392" s="169">
        <f t="shared" si="244"/>
        <v>0</v>
      </c>
      <c r="F1392" s="26" t="s">
        <v>2625</v>
      </c>
      <c r="G1392" s="26" t="s">
        <v>176</v>
      </c>
      <c r="H1392" s="26" t="s">
        <v>757</v>
      </c>
      <c r="I1392" s="29">
        <v>42510</v>
      </c>
      <c r="J1392" s="26" t="s">
        <v>2582</v>
      </c>
      <c r="K1392" s="26" t="s">
        <v>2626</v>
      </c>
      <c r="L1392" s="26" t="s">
        <v>2582</v>
      </c>
      <c r="M1392" s="26" t="s">
        <v>2626</v>
      </c>
      <c r="N1392" s="27">
        <v>2.71</v>
      </c>
      <c r="O1392" s="26" t="s">
        <v>2582</v>
      </c>
      <c r="P1392" s="26" t="s">
        <v>2626</v>
      </c>
      <c r="Q1392" s="27">
        <v>2.3199999999999998</v>
      </c>
      <c r="R1392" s="171" t="str">
        <f t="shared" si="245"/>
        <v>A</v>
      </c>
      <c r="S1392" s="174">
        <f t="shared" si="246"/>
        <v>1</v>
      </c>
      <c r="T1392" s="174">
        <f t="shared" si="247"/>
        <v>1</v>
      </c>
      <c r="U1392" s="174">
        <f t="shared" si="248"/>
        <v>0</v>
      </c>
      <c r="V1392" s="178" t="str">
        <f t="shared" si="249"/>
        <v>Burkholderia latens</v>
      </c>
      <c r="W1392" s="178" t="str">
        <f t="shared" si="250"/>
        <v>Burkholderia latens</v>
      </c>
      <c r="X1392" s="174">
        <f t="shared" si="251"/>
        <v>0</v>
      </c>
      <c r="Y1392" s="174">
        <f t="shared" si="252"/>
        <v>0</v>
      </c>
      <c r="Z1392" s="174">
        <f t="shared" si="253"/>
        <v>0</v>
      </c>
      <c r="AA1392" s="174">
        <f t="shared" si="254"/>
        <v>0</v>
      </c>
    </row>
    <row r="1393" spans="4:27" ht="15" customHeight="1" x14ac:dyDescent="0.25">
      <c r="D1393" s="176">
        <v>0</v>
      </c>
      <c r="E1393" s="169">
        <f t="shared" si="244"/>
        <v>0</v>
      </c>
      <c r="F1393" s="26" t="s">
        <v>2627</v>
      </c>
      <c r="G1393" s="26" t="s">
        <v>176</v>
      </c>
      <c r="H1393" s="26" t="s">
        <v>757</v>
      </c>
      <c r="I1393" s="29">
        <v>40060</v>
      </c>
      <c r="J1393" s="26" t="s">
        <v>2582</v>
      </c>
      <c r="K1393" s="26" t="s">
        <v>2584</v>
      </c>
      <c r="L1393" s="26" t="s">
        <v>2582</v>
      </c>
      <c r="M1393" s="26" t="s">
        <v>2584</v>
      </c>
      <c r="N1393" s="27">
        <v>2.23</v>
      </c>
      <c r="O1393" s="26" t="s">
        <v>2582</v>
      </c>
      <c r="P1393" s="26" t="s">
        <v>2584</v>
      </c>
      <c r="Q1393" s="27">
        <v>2.19</v>
      </c>
      <c r="R1393" s="171" t="str">
        <f t="shared" si="245"/>
        <v>A</v>
      </c>
      <c r="S1393" s="174">
        <f t="shared" si="246"/>
        <v>1</v>
      </c>
      <c r="T1393" s="174">
        <f t="shared" si="247"/>
        <v>1</v>
      </c>
      <c r="U1393" s="174">
        <f t="shared" si="248"/>
        <v>0</v>
      </c>
      <c r="V1393" s="178" t="str">
        <f t="shared" si="249"/>
        <v>Burkholderia mallei</v>
      </c>
      <c r="W1393" s="178" t="str">
        <f t="shared" si="250"/>
        <v>Burkholderia mallei</v>
      </c>
      <c r="X1393" s="174">
        <f t="shared" si="251"/>
        <v>0</v>
      </c>
      <c r="Y1393" s="174">
        <f t="shared" si="252"/>
        <v>0</v>
      </c>
      <c r="Z1393" s="174">
        <f t="shared" si="253"/>
        <v>0</v>
      </c>
      <c r="AA1393" s="174">
        <f t="shared" si="254"/>
        <v>0</v>
      </c>
    </row>
    <row r="1394" spans="4:27" ht="15" customHeight="1" x14ac:dyDescent="0.25">
      <c r="D1394" s="176">
        <v>0</v>
      </c>
      <c r="E1394" s="169">
        <f t="shared" ref="E1394:E1457" si="255">D1394*S1394</f>
        <v>0</v>
      </c>
      <c r="F1394" s="26" t="s">
        <v>2628</v>
      </c>
      <c r="G1394" s="26" t="s">
        <v>187</v>
      </c>
      <c r="H1394" s="26" t="s">
        <v>757</v>
      </c>
      <c r="I1394" s="29">
        <v>39318</v>
      </c>
      <c r="J1394" s="26" t="s">
        <v>2582</v>
      </c>
      <c r="K1394" s="26" t="s">
        <v>2584</v>
      </c>
      <c r="L1394" s="26" t="s">
        <v>2582</v>
      </c>
      <c r="M1394" s="26" t="s">
        <v>2583</v>
      </c>
      <c r="N1394" s="27">
        <v>2.12</v>
      </c>
      <c r="O1394" s="26" t="s">
        <v>2582</v>
      </c>
      <c r="P1394" s="26" t="s">
        <v>2583</v>
      </c>
      <c r="Q1394" s="27">
        <v>2.0099999999999998</v>
      </c>
      <c r="R1394" s="171" t="str">
        <f t="shared" si="245"/>
        <v>A</v>
      </c>
      <c r="S1394" s="174">
        <f t="shared" si="246"/>
        <v>0</v>
      </c>
      <c r="T1394" s="174">
        <f t="shared" si="247"/>
        <v>0</v>
      </c>
      <c r="U1394" s="174">
        <f t="shared" si="248"/>
        <v>1</v>
      </c>
      <c r="V1394" s="178" t="str">
        <f t="shared" si="249"/>
        <v>Burkholderia pseudomallei</v>
      </c>
      <c r="W1394" s="178" t="str">
        <f t="shared" si="250"/>
        <v>Burkholderia pseudomallei</v>
      </c>
      <c r="X1394" s="174">
        <f t="shared" si="251"/>
        <v>0</v>
      </c>
      <c r="Y1394" s="174">
        <f t="shared" si="252"/>
        <v>0</v>
      </c>
      <c r="Z1394" s="174">
        <f t="shared" si="253"/>
        <v>0</v>
      </c>
      <c r="AA1394" s="174">
        <f t="shared" si="254"/>
        <v>0</v>
      </c>
    </row>
    <row r="1395" spans="4:27" ht="15" customHeight="1" x14ac:dyDescent="0.25">
      <c r="D1395" s="176">
        <v>0</v>
      </c>
      <c r="E1395" s="169">
        <f t="shared" si="255"/>
        <v>0</v>
      </c>
      <c r="F1395" s="26" t="s">
        <v>2629</v>
      </c>
      <c r="G1395" s="26" t="s">
        <v>176</v>
      </c>
      <c r="H1395" s="26" t="s">
        <v>757</v>
      </c>
      <c r="I1395" s="29">
        <v>40513</v>
      </c>
      <c r="J1395" s="26" t="s">
        <v>2582</v>
      </c>
      <c r="K1395" s="26" t="s">
        <v>2630</v>
      </c>
      <c r="L1395" s="26" t="s">
        <v>2582</v>
      </c>
      <c r="M1395" s="26" t="s">
        <v>2630</v>
      </c>
      <c r="N1395" s="27">
        <v>2.52</v>
      </c>
      <c r="O1395" s="26" t="s">
        <v>2582</v>
      </c>
      <c r="P1395" s="26" t="s">
        <v>2606</v>
      </c>
      <c r="Q1395" s="27">
        <v>2.46</v>
      </c>
      <c r="R1395" s="171" t="str">
        <f t="shared" si="245"/>
        <v>B</v>
      </c>
      <c r="S1395" s="174">
        <f t="shared" si="246"/>
        <v>0</v>
      </c>
      <c r="T1395" s="174">
        <f t="shared" si="247"/>
        <v>0</v>
      </c>
      <c r="U1395" s="174">
        <f t="shared" si="248"/>
        <v>1</v>
      </c>
      <c r="V1395" s="178" t="str">
        <f t="shared" si="249"/>
        <v>Burkholderia metallica</v>
      </c>
      <c r="W1395" s="178" t="str">
        <f t="shared" si="250"/>
        <v>Burkholderia cepacia</v>
      </c>
      <c r="X1395" s="174">
        <f t="shared" si="251"/>
        <v>0</v>
      </c>
      <c r="Y1395" s="174">
        <f t="shared" si="252"/>
        <v>0</v>
      </c>
      <c r="Z1395" s="174">
        <f t="shared" si="253"/>
        <v>0</v>
      </c>
      <c r="AA1395" s="174">
        <f t="shared" si="254"/>
        <v>0</v>
      </c>
    </row>
    <row r="1396" spans="4:27" ht="15" customHeight="1" x14ac:dyDescent="0.25">
      <c r="D1396" s="176">
        <v>0</v>
      </c>
      <c r="E1396" s="169">
        <f t="shared" si="255"/>
        <v>0</v>
      </c>
      <c r="F1396" s="26" t="s">
        <v>2631</v>
      </c>
      <c r="G1396" s="26" t="s">
        <v>165</v>
      </c>
      <c r="H1396" s="26" t="s">
        <v>757</v>
      </c>
      <c r="I1396" s="29">
        <v>42828</v>
      </c>
      <c r="J1396" s="26" t="s">
        <v>2582</v>
      </c>
      <c r="K1396" s="26" t="s">
        <v>2630</v>
      </c>
      <c r="L1396" s="26" t="s">
        <v>2582</v>
      </c>
      <c r="M1396" s="26" t="s">
        <v>2630</v>
      </c>
      <c r="N1396" s="27">
        <v>2.77</v>
      </c>
      <c r="O1396" s="26" t="s">
        <v>2582</v>
      </c>
      <c r="P1396" s="26" t="s">
        <v>2632</v>
      </c>
      <c r="Q1396" s="27">
        <v>2.35</v>
      </c>
      <c r="R1396" s="171" t="str">
        <f t="shared" si="245"/>
        <v>B</v>
      </c>
      <c r="S1396" s="174">
        <f t="shared" si="246"/>
        <v>0</v>
      </c>
      <c r="T1396" s="174">
        <f t="shared" si="247"/>
        <v>0</v>
      </c>
      <c r="U1396" s="174">
        <f t="shared" si="248"/>
        <v>1</v>
      </c>
      <c r="V1396" s="178" t="str">
        <f t="shared" si="249"/>
        <v>Burkholderia metallica</v>
      </c>
      <c r="W1396" s="178" t="str">
        <f t="shared" si="250"/>
        <v>Burkholderia seminalis</v>
      </c>
      <c r="X1396" s="174">
        <f t="shared" si="251"/>
        <v>0</v>
      </c>
      <c r="Y1396" s="174">
        <f t="shared" si="252"/>
        <v>0</v>
      </c>
      <c r="Z1396" s="174">
        <f t="shared" si="253"/>
        <v>0</v>
      </c>
      <c r="AA1396" s="174">
        <f t="shared" si="254"/>
        <v>0</v>
      </c>
    </row>
    <row r="1397" spans="4:27" ht="15" customHeight="1" x14ac:dyDescent="0.25">
      <c r="D1397" s="176">
        <v>0</v>
      </c>
      <c r="E1397" s="169">
        <f t="shared" si="255"/>
        <v>0</v>
      </c>
      <c r="F1397" s="26" t="s">
        <v>2633</v>
      </c>
      <c r="G1397" s="26" t="s">
        <v>165</v>
      </c>
      <c r="H1397" s="26" t="s">
        <v>757</v>
      </c>
      <c r="I1397" s="29">
        <v>39064</v>
      </c>
      <c r="J1397" s="26" t="s">
        <v>2582</v>
      </c>
      <c r="K1397" s="26" t="s">
        <v>2634</v>
      </c>
      <c r="L1397" s="26" t="s">
        <v>2582</v>
      </c>
      <c r="M1397" s="26" t="s">
        <v>2634</v>
      </c>
      <c r="N1397" s="27">
        <v>2.2200000000000002</v>
      </c>
      <c r="O1397" s="26" t="s">
        <v>2582</v>
      </c>
      <c r="P1397" s="26" t="s">
        <v>2634</v>
      </c>
      <c r="Q1397" s="27">
        <v>2.21</v>
      </c>
      <c r="R1397" s="171" t="str">
        <f t="shared" si="245"/>
        <v>A</v>
      </c>
      <c r="S1397" s="174">
        <f t="shared" si="246"/>
        <v>1</v>
      </c>
      <c r="T1397" s="174">
        <f t="shared" si="247"/>
        <v>1</v>
      </c>
      <c r="U1397" s="174">
        <f t="shared" si="248"/>
        <v>0</v>
      </c>
      <c r="V1397" s="178" t="str">
        <f t="shared" si="249"/>
        <v>Burkholderia multivorans</v>
      </c>
      <c r="W1397" s="178" t="str">
        <f t="shared" si="250"/>
        <v>Burkholderia multivorans</v>
      </c>
      <c r="X1397" s="174">
        <f t="shared" si="251"/>
        <v>0</v>
      </c>
      <c r="Y1397" s="174">
        <f t="shared" si="252"/>
        <v>0</v>
      </c>
      <c r="Z1397" s="174">
        <f t="shared" si="253"/>
        <v>0</v>
      </c>
      <c r="AA1397" s="174">
        <f t="shared" si="254"/>
        <v>0</v>
      </c>
    </row>
    <row r="1398" spans="4:27" ht="15" customHeight="1" x14ac:dyDescent="0.25">
      <c r="D1398" s="176">
        <v>0</v>
      </c>
      <c r="E1398" s="169">
        <f t="shared" si="255"/>
        <v>0</v>
      </c>
      <c r="F1398" s="26" t="s">
        <v>2635</v>
      </c>
      <c r="G1398" s="26" t="s">
        <v>187</v>
      </c>
      <c r="H1398" s="26" t="s">
        <v>757</v>
      </c>
      <c r="I1398" s="29">
        <v>39029</v>
      </c>
      <c r="J1398" s="26" t="s">
        <v>2582</v>
      </c>
      <c r="K1398" s="26" t="s">
        <v>2634</v>
      </c>
      <c r="L1398" s="26" t="s">
        <v>2582</v>
      </c>
      <c r="M1398" s="26" t="s">
        <v>2634</v>
      </c>
      <c r="N1398" s="27">
        <v>2.13</v>
      </c>
      <c r="O1398" s="26" t="s">
        <v>2582</v>
      </c>
      <c r="P1398" s="26" t="s">
        <v>2634</v>
      </c>
      <c r="Q1398" s="27">
        <v>2</v>
      </c>
      <c r="R1398" s="171" t="str">
        <f t="shared" si="245"/>
        <v>A</v>
      </c>
      <c r="S1398" s="174">
        <f t="shared" si="246"/>
        <v>1</v>
      </c>
      <c r="T1398" s="174">
        <f t="shared" si="247"/>
        <v>1</v>
      </c>
      <c r="U1398" s="174">
        <f t="shared" si="248"/>
        <v>0</v>
      </c>
      <c r="V1398" s="178" t="str">
        <f t="shared" si="249"/>
        <v>Burkholderia multivorans</v>
      </c>
      <c r="W1398" s="178" t="str">
        <f t="shared" si="250"/>
        <v>Burkholderia multivorans</v>
      </c>
      <c r="X1398" s="174">
        <f t="shared" si="251"/>
        <v>0</v>
      </c>
      <c r="Y1398" s="174">
        <f t="shared" si="252"/>
        <v>0</v>
      </c>
      <c r="Z1398" s="174">
        <f t="shared" si="253"/>
        <v>0</v>
      </c>
      <c r="AA1398" s="174">
        <f t="shared" si="254"/>
        <v>0</v>
      </c>
    </row>
    <row r="1399" spans="4:27" ht="15" customHeight="1" x14ac:dyDescent="0.25">
      <c r="D1399" s="176">
        <v>0</v>
      </c>
      <c r="E1399" s="169">
        <f t="shared" si="255"/>
        <v>0</v>
      </c>
      <c r="F1399" s="26" t="s">
        <v>2636</v>
      </c>
      <c r="G1399" s="26" t="s">
        <v>165</v>
      </c>
      <c r="H1399" s="26" t="s">
        <v>757</v>
      </c>
      <c r="I1399" s="29">
        <v>41026</v>
      </c>
      <c r="J1399" s="26" t="s">
        <v>2582</v>
      </c>
      <c r="K1399" s="26" t="s">
        <v>2637</v>
      </c>
      <c r="L1399" s="26" t="s">
        <v>2582</v>
      </c>
      <c r="M1399" s="26" t="s">
        <v>2637</v>
      </c>
      <c r="N1399" s="27">
        <v>2.72</v>
      </c>
      <c r="O1399" s="26" t="s">
        <v>2582</v>
      </c>
      <c r="P1399" s="26" t="s">
        <v>2637</v>
      </c>
      <c r="Q1399" s="27">
        <v>2.4900000000000002</v>
      </c>
      <c r="R1399" s="171" t="str">
        <f t="shared" si="245"/>
        <v>A</v>
      </c>
      <c r="S1399" s="174">
        <f t="shared" si="246"/>
        <v>1</v>
      </c>
      <c r="T1399" s="174">
        <f t="shared" si="247"/>
        <v>1</v>
      </c>
      <c r="U1399" s="174">
        <f t="shared" si="248"/>
        <v>0</v>
      </c>
      <c r="V1399" s="178" t="str">
        <f t="shared" si="249"/>
        <v>Burkholderia oklahomensis</v>
      </c>
      <c r="W1399" s="178" t="str">
        <f t="shared" si="250"/>
        <v>Burkholderia oklahomensis</v>
      </c>
      <c r="X1399" s="174">
        <f t="shared" si="251"/>
        <v>0</v>
      </c>
      <c r="Y1399" s="174">
        <f t="shared" si="252"/>
        <v>0</v>
      </c>
      <c r="Z1399" s="174">
        <f t="shared" si="253"/>
        <v>0</v>
      </c>
      <c r="AA1399" s="174">
        <f t="shared" si="254"/>
        <v>0</v>
      </c>
    </row>
    <row r="1400" spans="4:27" ht="15" customHeight="1" x14ac:dyDescent="0.25">
      <c r="D1400" s="176">
        <v>0</v>
      </c>
      <c r="E1400" s="169">
        <f t="shared" si="255"/>
        <v>0</v>
      </c>
      <c r="F1400" s="26" t="s">
        <v>2638</v>
      </c>
      <c r="G1400" s="26" t="s">
        <v>165</v>
      </c>
      <c r="H1400" s="26" t="s">
        <v>757</v>
      </c>
      <c r="I1400" s="29">
        <v>41026</v>
      </c>
      <c r="J1400" s="26" t="s">
        <v>2582</v>
      </c>
      <c r="K1400" s="26" t="s">
        <v>2637</v>
      </c>
      <c r="L1400" s="26" t="s">
        <v>2582</v>
      </c>
      <c r="M1400" s="26" t="s">
        <v>2637</v>
      </c>
      <c r="N1400" s="27">
        <v>2.73</v>
      </c>
      <c r="O1400" s="26" t="s">
        <v>2582</v>
      </c>
      <c r="P1400" s="26" t="s">
        <v>2637</v>
      </c>
      <c r="Q1400" s="27">
        <v>2.48</v>
      </c>
      <c r="R1400" s="171" t="str">
        <f t="shared" si="245"/>
        <v>A</v>
      </c>
      <c r="S1400" s="174">
        <f t="shared" si="246"/>
        <v>1</v>
      </c>
      <c r="T1400" s="174">
        <f t="shared" si="247"/>
        <v>1</v>
      </c>
      <c r="U1400" s="174">
        <f t="shared" si="248"/>
        <v>0</v>
      </c>
      <c r="V1400" s="178" t="str">
        <f t="shared" si="249"/>
        <v>Burkholderia oklahomensis</v>
      </c>
      <c r="W1400" s="178" t="str">
        <f t="shared" si="250"/>
        <v>Burkholderia oklahomensis</v>
      </c>
      <c r="X1400" s="174">
        <f t="shared" si="251"/>
        <v>0</v>
      </c>
      <c r="Y1400" s="174">
        <f t="shared" si="252"/>
        <v>0</v>
      </c>
      <c r="Z1400" s="174">
        <f t="shared" si="253"/>
        <v>0</v>
      </c>
      <c r="AA1400" s="174">
        <f t="shared" si="254"/>
        <v>0</v>
      </c>
    </row>
    <row r="1401" spans="4:27" ht="15" customHeight="1" x14ac:dyDescent="0.25">
      <c r="D1401" s="176">
        <v>0</v>
      </c>
      <c r="E1401" s="169">
        <f t="shared" si="255"/>
        <v>0</v>
      </c>
      <c r="F1401" s="26" t="s">
        <v>2639</v>
      </c>
      <c r="G1401" s="26" t="s">
        <v>165</v>
      </c>
      <c r="H1401" s="26" t="s">
        <v>757</v>
      </c>
      <c r="I1401" s="29">
        <v>41026</v>
      </c>
      <c r="J1401" s="26" t="s">
        <v>2582</v>
      </c>
      <c r="K1401" s="26" t="s">
        <v>2640</v>
      </c>
      <c r="L1401" s="26" t="s">
        <v>2582</v>
      </c>
      <c r="M1401" s="26" t="s">
        <v>2640</v>
      </c>
      <c r="N1401" s="27">
        <v>2.4900000000000002</v>
      </c>
      <c r="O1401" s="26" t="s">
        <v>2582</v>
      </c>
      <c r="P1401" s="26" t="s">
        <v>2620</v>
      </c>
      <c r="Q1401" s="27">
        <v>1.94</v>
      </c>
      <c r="R1401" s="171" t="str">
        <f t="shared" si="245"/>
        <v>A</v>
      </c>
      <c r="S1401" s="174">
        <f t="shared" si="246"/>
        <v>1</v>
      </c>
      <c r="T1401" s="174">
        <f t="shared" si="247"/>
        <v>1</v>
      </c>
      <c r="U1401" s="174">
        <f t="shared" si="248"/>
        <v>0</v>
      </c>
      <c r="V1401" s="178" t="str">
        <f t="shared" si="249"/>
        <v>Burkholderia plantarii</v>
      </c>
      <c r="W1401" s="178" t="str">
        <f t="shared" si="250"/>
        <v>Burkholderia glumae</v>
      </c>
      <c r="X1401" s="174">
        <f t="shared" si="251"/>
        <v>0</v>
      </c>
      <c r="Y1401" s="174">
        <f t="shared" si="252"/>
        <v>0</v>
      </c>
      <c r="Z1401" s="174">
        <f t="shared" si="253"/>
        <v>0</v>
      </c>
      <c r="AA1401" s="174">
        <f t="shared" si="254"/>
        <v>0</v>
      </c>
    </row>
    <row r="1402" spans="4:27" ht="15" customHeight="1" x14ac:dyDescent="0.25">
      <c r="D1402" s="176">
        <v>0</v>
      </c>
      <c r="E1402" s="169">
        <f t="shared" si="255"/>
        <v>0</v>
      </c>
      <c r="F1402" s="26" t="s">
        <v>2641</v>
      </c>
      <c r="G1402" s="26" t="s">
        <v>176</v>
      </c>
      <c r="H1402" s="26" t="s">
        <v>757</v>
      </c>
      <c r="I1402" s="29">
        <v>41026</v>
      </c>
      <c r="J1402" s="26" t="s">
        <v>2582</v>
      </c>
      <c r="K1402" s="26" t="s">
        <v>2640</v>
      </c>
      <c r="L1402" s="26" t="s">
        <v>2582</v>
      </c>
      <c r="M1402" s="26" t="s">
        <v>2640</v>
      </c>
      <c r="N1402" s="27">
        <v>2.5</v>
      </c>
      <c r="O1402" s="26" t="s">
        <v>2582</v>
      </c>
      <c r="P1402" s="26" t="s">
        <v>2620</v>
      </c>
      <c r="Q1402" s="27">
        <v>1.95</v>
      </c>
      <c r="R1402" s="171" t="str">
        <f t="shared" si="245"/>
        <v>A</v>
      </c>
      <c r="S1402" s="174">
        <f t="shared" si="246"/>
        <v>1</v>
      </c>
      <c r="T1402" s="174">
        <f t="shared" si="247"/>
        <v>1</v>
      </c>
      <c r="U1402" s="174">
        <f t="shared" si="248"/>
        <v>0</v>
      </c>
      <c r="V1402" s="178" t="str">
        <f t="shared" si="249"/>
        <v>Burkholderia plantarii</v>
      </c>
      <c r="W1402" s="178" t="str">
        <f t="shared" si="250"/>
        <v>Burkholderia glumae</v>
      </c>
      <c r="X1402" s="174">
        <f t="shared" si="251"/>
        <v>0</v>
      </c>
      <c r="Y1402" s="174">
        <f t="shared" si="252"/>
        <v>0</v>
      </c>
      <c r="Z1402" s="174">
        <f t="shared" si="253"/>
        <v>0</v>
      </c>
      <c r="AA1402" s="174">
        <f t="shared" si="254"/>
        <v>0</v>
      </c>
    </row>
    <row r="1403" spans="4:27" ht="15" customHeight="1" x14ac:dyDescent="0.25">
      <c r="D1403" s="176">
        <v>0</v>
      </c>
      <c r="E1403" s="169">
        <f t="shared" si="255"/>
        <v>0</v>
      </c>
      <c r="F1403" s="26" t="s">
        <v>2642</v>
      </c>
      <c r="G1403" s="26" t="s">
        <v>165</v>
      </c>
      <c r="H1403" s="26" t="s">
        <v>757</v>
      </c>
      <c r="I1403" s="29">
        <v>42815</v>
      </c>
      <c r="J1403" s="26" t="s">
        <v>2582</v>
      </c>
      <c r="K1403" s="26" t="s">
        <v>2643</v>
      </c>
      <c r="L1403" s="26" t="s">
        <v>2582</v>
      </c>
      <c r="M1403" s="26" t="s">
        <v>2643</v>
      </c>
      <c r="N1403" s="27">
        <v>2.75</v>
      </c>
      <c r="O1403" s="26" t="s">
        <v>2582</v>
      </c>
      <c r="P1403" s="26" t="s">
        <v>2644</v>
      </c>
      <c r="Q1403" s="27">
        <v>2.1</v>
      </c>
      <c r="R1403" s="171" t="str">
        <f t="shared" si="245"/>
        <v>B</v>
      </c>
      <c r="S1403" s="174">
        <f t="shared" si="246"/>
        <v>0</v>
      </c>
      <c r="T1403" s="174">
        <f t="shared" si="247"/>
        <v>0</v>
      </c>
      <c r="U1403" s="174">
        <f t="shared" si="248"/>
        <v>1</v>
      </c>
      <c r="V1403" s="178" t="str">
        <f t="shared" si="249"/>
        <v>Burkholderia pseudomultivorans</v>
      </c>
      <c r="W1403" s="178" t="str">
        <f t="shared" si="250"/>
        <v>Burkholderia ubonensis</v>
      </c>
      <c r="X1403" s="174">
        <f t="shared" si="251"/>
        <v>0</v>
      </c>
      <c r="Y1403" s="174">
        <f t="shared" si="252"/>
        <v>0</v>
      </c>
      <c r="Z1403" s="174">
        <f t="shared" si="253"/>
        <v>0</v>
      </c>
      <c r="AA1403" s="174">
        <f t="shared" si="254"/>
        <v>0</v>
      </c>
    </row>
    <row r="1404" spans="4:27" ht="15" customHeight="1" x14ac:dyDescent="0.25">
      <c r="D1404" s="176">
        <v>0</v>
      </c>
      <c r="E1404" s="169">
        <f t="shared" si="255"/>
        <v>0</v>
      </c>
      <c r="F1404" s="26" t="s">
        <v>2645</v>
      </c>
      <c r="G1404" s="26" t="s">
        <v>176</v>
      </c>
      <c r="H1404" s="26" t="s">
        <v>757</v>
      </c>
      <c r="I1404" s="29">
        <v>42815</v>
      </c>
      <c r="J1404" s="26" t="s">
        <v>2582</v>
      </c>
      <c r="K1404" s="26" t="s">
        <v>2643</v>
      </c>
      <c r="L1404" s="26" t="s">
        <v>2582</v>
      </c>
      <c r="M1404" s="26" t="s">
        <v>2643</v>
      </c>
      <c r="N1404" s="27">
        <v>2.79</v>
      </c>
      <c r="O1404" s="26" t="s">
        <v>2582</v>
      </c>
      <c r="P1404" s="26" t="s">
        <v>2643</v>
      </c>
      <c r="Q1404" s="27">
        <v>2.2799999999999998</v>
      </c>
      <c r="R1404" s="171" t="str">
        <f t="shared" si="245"/>
        <v>A</v>
      </c>
      <c r="S1404" s="174">
        <f t="shared" si="246"/>
        <v>1</v>
      </c>
      <c r="T1404" s="174">
        <f t="shared" si="247"/>
        <v>1</v>
      </c>
      <c r="U1404" s="174">
        <f t="shared" si="248"/>
        <v>0</v>
      </c>
      <c r="V1404" s="178" t="str">
        <f t="shared" si="249"/>
        <v>Burkholderia pseudomultivorans</v>
      </c>
      <c r="W1404" s="178" t="str">
        <f t="shared" si="250"/>
        <v>Burkholderia pseudomultivorans</v>
      </c>
      <c r="X1404" s="174">
        <f t="shared" si="251"/>
        <v>0</v>
      </c>
      <c r="Y1404" s="174">
        <f t="shared" si="252"/>
        <v>0</v>
      </c>
      <c r="Z1404" s="174">
        <f t="shared" si="253"/>
        <v>0</v>
      </c>
      <c r="AA1404" s="174">
        <f t="shared" si="254"/>
        <v>0</v>
      </c>
    </row>
    <row r="1405" spans="4:27" ht="15" customHeight="1" x14ac:dyDescent="0.25">
      <c r="D1405" s="176">
        <v>0</v>
      </c>
      <c r="E1405" s="169">
        <f t="shared" si="255"/>
        <v>0</v>
      </c>
      <c r="F1405" s="26" t="s">
        <v>2646</v>
      </c>
      <c r="G1405" s="26" t="s">
        <v>187</v>
      </c>
      <c r="H1405" s="26" t="s">
        <v>757</v>
      </c>
      <c r="I1405" s="29">
        <v>42461</v>
      </c>
      <c r="J1405" s="26" t="s">
        <v>2582</v>
      </c>
      <c r="K1405" s="26" t="s">
        <v>2600</v>
      </c>
      <c r="L1405" s="26" t="s">
        <v>2582</v>
      </c>
      <c r="M1405" s="26" t="s">
        <v>2600</v>
      </c>
      <c r="N1405" s="27">
        <v>2.73</v>
      </c>
      <c r="O1405" s="26" t="s">
        <v>2582</v>
      </c>
      <c r="P1405" s="26" t="s">
        <v>2600</v>
      </c>
      <c r="Q1405" s="27">
        <v>2.7</v>
      </c>
      <c r="R1405" s="171" t="str">
        <f t="shared" si="245"/>
        <v>A</v>
      </c>
      <c r="S1405" s="174">
        <f t="shared" si="246"/>
        <v>1</v>
      </c>
      <c r="T1405" s="174">
        <f t="shared" si="247"/>
        <v>1</v>
      </c>
      <c r="U1405" s="174">
        <f t="shared" si="248"/>
        <v>0</v>
      </c>
      <c r="V1405" s="178" t="str">
        <f t="shared" si="249"/>
        <v>Burkholderia puraquae</v>
      </c>
      <c r="W1405" s="178" t="str">
        <f t="shared" si="250"/>
        <v>Burkholderia puraquae</v>
      </c>
      <c r="X1405" s="174">
        <f t="shared" si="251"/>
        <v>0</v>
      </c>
      <c r="Y1405" s="174">
        <f t="shared" si="252"/>
        <v>0</v>
      </c>
      <c r="Z1405" s="174">
        <f t="shared" si="253"/>
        <v>0</v>
      </c>
      <c r="AA1405" s="174">
        <f t="shared" si="254"/>
        <v>0</v>
      </c>
    </row>
    <row r="1406" spans="4:27" ht="15" customHeight="1" x14ac:dyDescent="0.25">
      <c r="D1406" s="176">
        <v>0</v>
      </c>
      <c r="E1406" s="169">
        <f t="shared" si="255"/>
        <v>0</v>
      </c>
      <c r="F1406" s="26" t="s">
        <v>2647</v>
      </c>
      <c r="G1406" s="26" t="s">
        <v>187</v>
      </c>
      <c r="H1406" s="26" t="s">
        <v>757</v>
      </c>
      <c r="I1406" s="29">
        <v>42447</v>
      </c>
      <c r="J1406" s="26" t="s">
        <v>2582</v>
      </c>
      <c r="K1406" s="26" t="s">
        <v>2600</v>
      </c>
      <c r="L1406" s="26" t="s">
        <v>2582</v>
      </c>
      <c r="M1406" s="26" t="s">
        <v>2600</v>
      </c>
      <c r="N1406" s="27">
        <v>2.8</v>
      </c>
      <c r="O1406" s="26" t="s">
        <v>2582</v>
      </c>
      <c r="P1406" s="26" t="s">
        <v>2600</v>
      </c>
      <c r="Q1406" s="27">
        <v>2.79</v>
      </c>
      <c r="R1406" s="171" t="str">
        <f t="shared" si="245"/>
        <v>A</v>
      </c>
      <c r="S1406" s="174">
        <f t="shared" si="246"/>
        <v>1</v>
      </c>
      <c r="T1406" s="174">
        <f t="shared" si="247"/>
        <v>1</v>
      </c>
      <c r="U1406" s="174">
        <f t="shared" si="248"/>
        <v>0</v>
      </c>
      <c r="V1406" s="178" t="str">
        <f t="shared" si="249"/>
        <v>Burkholderia puraquae</v>
      </c>
      <c r="W1406" s="178" t="str">
        <f t="shared" si="250"/>
        <v>Burkholderia puraquae</v>
      </c>
      <c r="X1406" s="174">
        <f t="shared" si="251"/>
        <v>0</v>
      </c>
      <c r="Y1406" s="174">
        <f t="shared" si="252"/>
        <v>0</v>
      </c>
      <c r="Z1406" s="174">
        <f t="shared" si="253"/>
        <v>0</v>
      </c>
      <c r="AA1406" s="174">
        <f t="shared" si="254"/>
        <v>0</v>
      </c>
    </row>
    <row r="1407" spans="4:27" ht="15" customHeight="1" x14ac:dyDescent="0.25">
      <c r="D1407" s="176">
        <v>0</v>
      </c>
      <c r="E1407" s="169">
        <f t="shared" si="255"/>
        <v>0</v>
      </c>
      <c r="F1407" s="26" t="s">
        <v>2648</v>
      </c>
      <c r="G1407" s="26" t="s">
        <v>176</v>
      </c>
      <c r="H1407" s="26" t="s">
        <v>757</v>
      </c>
      <c r="I1407" s="29">
        <v>39107</v>
      </c>
      <c r="J1407" s="26" t="s">
        <v>2582</v>
      </c>
      <c r="K1407" s="26" t="s">
        <v>2597</v>
      </c>
      <c r="L1407" s="26" t="s">
        <v>2582</v>
      </c>
      <c r="M1407" s="26" t="s">
        <v>2597</v>
      </c>
      <c r="N1407" s="27">
        <v>2.57</v>
      </c>
      <c r="O1407" s="26" t="s">
        <v>2582</v>
      </c>
      <c r="P1407" s="26" t="s">
        <v>2600</v>
      </c>
      <c r="Q1407" s="27">
        <v>2.4500000000000002</v>
      </c>
      <c r="R1407" s="171" t="str">
        <f t="shared" si="245"/>
        <v>B</v>
      </c>
      <c r="S1407" s="174">
        <f t="shared" si="246"/>
        <v>0</v>
      </c>
      <c r="T1407" s="174">
        <f t="shared" si="247"/>
        <v>0</v>
      </c>
      <c r="U1407" s="174">
        <f t="shared" si="248"/>
        <v>1</v>
      </c>
      <c r="V1407" s="178" t="str">
        <f t="shared" si="249"/>
        <v>Burkholderia pyrrocinia</v>
      </c>
      <c r="W1407" s="178" t="str">
        <f t="shared" si="250"/>
        <v>Burkholderia puraquae</v>
      </c>
      <c r="X1407" s="174">
        <f t="shared" si="251"/>
        <v>0</v>
      </c>
      <c r="Y1407" s="174">
        <f t="shared" si="252"/>
        <v>0</v>
      </c>
      <c r="Z1407" s="174">
        <f t="shared" si="253"/>
        <v>0</v>
      </c>
      <c r="AA1407" s="174">
        <f t="shared" si="254"/>
        <v>0</v>
      </c>
    </row>
    <row r="1408" spans="4:27" ht="15" customHeight="1" x14ac:dyDescent="0.25">
      <c r="D1408" s="176">
        <v>0</v>
      </c>
      <c r="E1408" s="169">
        <f t="shared" si="255"/>
        <v>0</v>
      </c>
      <c r="F1408" s="26" t="s">
        <v>2649</v>
      </c>
      <c r="G1408" s="26" t="s">
        <v>165</v>
      </c>
      <c r="H1408" s="26" t="s">
        <v>757</v>
      </c>
      <c r="I1408" s="29">
        <v>42828</v>
      </c>
      <c r="J1408" s="26" t="s">
        <v>2582</v>
      </c>
      <c r="K1408" s="26" t="s">
        <v>2597</v>
      </c>
      <c r="L1408" s="26" t="s">
        <v>2582</v>
      </c>
      <c r="M1408" s="26" t="s">
        <v>2593</v>
      </c>
      <c r="N1408" s="27">
        <v>2.1800000000000002</v>
      </c>
      <c r="O1408" s="26" t="s">
        <v>2582</v>
      </c>
      <c r="P1408" s="26" t="s">
        <v>2600</v>
      </c>
      <c r="Q1408" s="27">
        <v>2.14</v>
      </c>
      <c r="R1408" s="171" t="str">
        <f t="shared" si="245"/>
        <v>B</v>
      </c>
      <c r="S1408" s="174">
        <f t="shared" si="246"/>
        <v>0</v>
      </c>
      <c r="T1408" s="174">
        <f t="shared" si="247"/>
        <v>0</v>
      </c>
      <c r="U1408" s="174">
        <f t="shared" si="248"/>
        <v>1</v>
      </c>
      <c r="V1408" s="178" t="str">
        <f t="shared" si="249"/>
        <v>Burkholderia diffusa</v>
      </c>
      <c r="W1408" s="178" t="str">
        <f t="shared" si="250"/>
        <v>Burkholderia puraquae</v>
      </c>
      <c r="X1408" s="174">
        <f t="shared" si="251"/>
        <v>0</v>
      </c>
      <c r="Y1408" s="174">
        <f t="shared" si="252"/>
        <v>0</v>
      </c>
      <c r="Z1408" s="174">
        <f t="shared" si="253"/>
        <v>0</v>
      </c>
      <c r="AA1408" s="174">
        <f t="shared" si="254"/>
        <v>0</v>
      </c>
    </row>
    <row r="1409" spans="4:27" ht="15" customHeight="1" x14ac:dyDescent="0.25">
      <c r="D1409" s="176">
        <v>0</v>
      </c>
      <c r="E1409" s="169">
        <f t="shared" si="255"/>
        <v>0</v>
      </c>
      <c r="F1409" s="26" t="s">
        <v>2650</v>
      </c>
      <c r="G1409" s="26" t="s">
        <v>176</v>
      </c>
      <c r="H1409" s="26" t="s">
        <v>757</v>
      </c>
      <c r="I1409" s="29">
        <v>40494</v>
      </c>
      <c r="J1409" s="26" t="s">
        <v>2582</v>
      </c>
      <c r="K1409" s="26" t="s">
        <v>2632</v>
      </c>
      <c r="L1409" s="26" t="s">
        <v>2582</v>
      </c>
      <c r="M1409" s="26" t="s">
        <v>2632</v>
      </c>
      <c r="N1409" s="27">
        <v>2.79</v>
      </c>
      <c r="O1409" s="26" t="s">
        <v>2582</v>
      </c>
      <c r="P1409" s="26" t="s">
        <v>2632</v>
      </c>
      <c r="Q1409" s="27">
        <v>2.41</v>
      </c>
      <c r="R1409" s="171" t="str">
        <f t="shared" si="245"/>
        <v>A</v>
      </c>
      <c r="S1409" s="174">
        <f t="shared" si="246"/>
        <v>1</v>
      </c>
      <c r="T1409" s="174">
        <f t="shared" si="247"/>
        <v>1</v>
      </c>
      <c r="U1409" s="174">
        <f t="shared" si="248"/>
        <v>0</v>
      </c>
      <c r="V1409" s="178" t="str">
        <f t="shared" si="249"/>
        <v>Burkholderia seminalis</v>
      </c>
      <c r="W1409" s="178" t="str">
        <f t="shared" si="250"/>
        <v>Burkholderia seminalis</v>
      </c>
      <c r="X1409" s="174">
        <f t="shared" si="251"/>
        <v>0</v>
      </c>
      <c r="Y1409" s="174">
        <f t="shared" si="252"/>
        <v>0</v>
      </c>
      <c r="Z1409" s="174">
        <f t="shared" si="253"/>
        <v>0</v>
      </c>
      <c r="AA1409" s="174">
        <f t="shared" si="254"/>
        <v>0</v>
      </c>
    </row>
    <row r="1410" spans="4:27" ht="15" customHeight="1" x14ac:dyDescent="0.25">
      <c r="D1410" s="176">
        <v>0</v>
      </c>
      <c r="E1410" s="169">
        <f t="shared" si="255"/>
        <v>0</v>
      </c>
      <c r="F1410" s="26" t="s">
        <v>2651</v>
      </c>
      <c r="G1410" s="26" t="s">
        <v>2652</v>
      </c>
      <c r="H1410" s="26" t="s">
        <v>757</v>
      </c>
      <c r="I1410" s="29">
        <v>39093</v>
      </c>
      <c r="J1410" s="26" t="s">
        <v>2582</v>
      </c>
      <c r="K1410" s="26" t="s">
        <v>2632</v>
      </c>
      <c r="L1410" s="26" t="s">
        <v>2582</v>
      </c>
      <c r="M1410" s="26" t="s">
        <v>2632</v>
      </c>
      <c r="N1410" s="27">
        <v>2.35</v>
      </c>
      <c r="O1410" s="26" t="s">
        <v>2582</v>
      </c>
      <c r="P1410" s="26" t="s">
        <v>2606</v>
      </c>
      <c r="Q1410" s="27">
        <v>2.29</v>
      </c>
      <c r="R1410" s="171" t="str">
        <f t="shared" si="245"/>
        <v>B</v>
      </c>
      <c r="S1410" s="174">
        <f t="shared" si="246"/>
        <v>0</v>
      </c>
      <c r="T1410" s="174">
        <f t="shared" si="247"/>
        <v>0</v>
      </c>
      <c r="U1410" s="174">
        <f t="shared" si="248"/>
        <v>1</v>
      </c>
      <c r="V1410" s="178" t="str">
        <f t="shared" si="249"/>
        <v>Burkholderia seminalis</v>
      </c>
      <c r="W1410" s="178" t="str">
        <f t="shared" si="250"/>
        <v>Burkholderia cepacia</v>
      </c>
      <c r="X1410" s="174">
        <f t="shared" si="251"/>
        <v>0</v>
      </c>
      <c r="Y1410" s="174">
        <f t="shared" si="252"/>
        <v>0</v>
      </c>
      <c r="Z1410" s="174">
        <f t="shared" si="253"/>
        <v>0</v>
      </c>
      <c r="AA1410" s="174">
        <f t="shared" si="254"/>
        <v>0</v>
      </c>
    </row>
    <row r="1411" spans="4:27" ht="15" customHeight="1" x14ac:dyDescent="0.25">
      <c r="D1411" s="176">
        <v>0</v>
      </c>
      <c r="E1411" s="169">
        <f t="shared" si="255"/>
        <v>0</v>
      </c>
      <c r="F1411" s="26" t="s">
        <v>2653</v>
      </c>
      <c r="G1411" s="26" t="s">
        <v>176</v>
      </c>
      <c r="H1411" s="26" t="s">
        <v>757</v>
      </c>
      <c r="I1411" s="29">
        <v>39107</v>
      </c>
      <c r="J1411" s="26" t="s">
        <v>2582</v>
      </c>
      <c r="K1411" s="26" t="s">
        <v>2654</v>
      </c>
      <c r="L1411" s="26" t="s">
        <v>2582</v>
      </c>
      <c r="M1411" s="26" t="s">
        <v>2655</v>
      </c>
      <c r="N1411" s="27">
        <v>2.56</v>
      </c>
      <c r="O1411" s="26" t="s">
        <v>2582</v>
      </c>
      <c r="P1411" s="26" t="s">
        <v>2654</v>
      </c>
      <c r="Q1411" s="27">
        <v>2.5099999999999998</v>
      </c>
      <c r="R1411" s="171" t="str">
        <f t="shared" ref="R1411:R1474" si="256">IF(OR(AND(N1411&gt;=$B$20,Q1411&lt;$B$21),AND(L1411=O1411,M1411=P1411,N1411&gt;=$B$20,Q1411&gt;=$B$20),AND(L1411=O1411,N1411&gt;=$B$20,Q1411&lt;2,Q1411&gt;=$B$21)),"A",IF(OR(AND(N1411&lt;$B$20,Q1411&lt;$B$21),AND(L1411=O1411,OR(M1411&lt;&gt;P1411,M1411=P1411),N1411&gt;=$B$21,Q1411&gt;=$B$21)),"B",
IF(AND(L1411&lt;&gt;O1411,N1411&gt;=$B$21,Q1411&gt;=$B$21),"C",0)))</f>
        <v>B</v>
      </c>
      <c r="S1411" s="174">
        <f t="shared" ref="S1411:S1474" si="257">1-U1411+Z1411</f>
        <v>0</v>
      </c>
      <c r="T1411" s="174">
        <f t="shared" ref="T1411:T1474" si="258">IF(AND(L1411=J1411,M1411=K1411,N1411&gt;=$B$20,R1411="A"),1,0)</f>
        <v>0</v>
      </c>
      <c r="U1411" s="174">
        <f t="shared" ref="U1411:U1474" si="259">IF(T1411=1,0,1)</f>
        <v>1</v>
      </c>
      <c r="V1411" s="178" t="str">
        <f t="shared" ref="V1411:V1474" si="260">L1411&amp;" "&amp;M1411</f>
        <v>Burkholderia cepacia_Group</v>
      </c>
      <c r="W1411" s="178" t="str">
        <f t="shared" ref="W1411:W1474" si="261">O1411&amp;" "&amp;P1411</f>
        <v>Burkholderia stabilis</v>
      </c>
      <c r="X1411" s="174">
        <f t="shared" ref="X1411:X1474" si="262">IF(AND(V1411=$B$1,N1411&gt;=$B$20),1,0)</f>
        <v>0</v>
      </c>
      <c r="Y1411" s="174">
        <f t="shared" ref="Y1411:Y1474" si="263">IF(AND(W1411=$B$1,Q1411&gt;=$B$20),1,0)</f>
        <v>0</v>
      </c>
      <c r="Z1411" s="174">
        <f t="shared" ref="Z1411:Z1474" si="264">IF(AND(V1411=$B$1,N1411&gt;=$B$20,R1411="A"),1,0)</f>
        <v>0</v>
      </c>
      <c r="AA1411" s="174">
        <f t="shared" ref="AA1411:AA1474" si="265">IF(1-(X1411+Y1411)&gt;0,0,1)</f>
        <v>0</v>
      </c>
    </row>
    <row r="1412" spans="4:27" ht="15" customHeight="1" x14ac:dyDescent="0.25">
      <c r="D1412" s="176">
        <v>0</v>
      </c>
      <c r="E1412" s="169">
        <f t="shared" si="255"/>
        <v>0</v>
      </c>
      <c r="F1412" s="26" t="s">
        <v>2656</v>
      </c>
      <c r="G1412" s="26" t="s">
        <v>187</v>
      </c>
      <c r="H1412" s="26" t="s">
        <v>757</v>
      </c>
      <c r="I1412" s="29">
        <v>39070</v>
      </c>
      <c r="J1412" s="26" t="s">
        <v>2582</v>
      </c>
      <c r="K1412" s="26" t="s">
        <v>2654</v>
      </c>
      <c r="L1412" s="26" t="s">
        <v>2582</v>
      </c>
      <c r="M1412" s="26" t="s">
        <v>2655</v>
      </c>
      <c r="N1412" s="27">
        <v>2.5099999999999998</v>
      </c>
      <c r="O1412" s="26" t="s">
        <v>2582</v>
      </c>
      <c r="P1412" s="26" t="s">
        <v>2654</v>
      </c>
      <c r="Q1412" s="27">
        <v>2.2799999999999998</v>
      </c>
      <c r="R1412" s="171" t="str">
        <f t="shared" si="256"/>
        <v>B</v>
      </c>
      <c r="S1412" s="174">
        <f t="shared" si="257"/>
        <v>0</v>
      </c>
      <c r="T1412" s="174">
        <f t="shared" si="258"/>
        <v>0</v>
      </c>
      <c r="U1412" s="174">
        <f t="shared" si="259"/>
        <v>1</v>
      </c>
      <c r="V1412" s="178" t="str">
        <f t="shared" si="260"/>
        <v>Burkholderia cepacia_Group</v>
      </c>
      <c r="W1412" s="178" t="str">
        <f t="shared" si="261"/>
        <v>Burkholderia stabilis</v>
      </c>
      <c r="X1412" s="174">
        <f t="shared" si="262"/>
        <v>0</v>
      </c>
      <c r="Y1412" s="174">
        <f t="shared" si="263"/>
        <v>0</v>
      </c>
      <c r="Z1412" s="174">
        <f t="shared" si="264"/>
        <v>0</v>
      </c>
      <c r="AA1412" s="174">
        <f t="shared" si="265"/>
        <v>0</v>
      </c>
    </row>
    <row r="1413" spans="4:27" ht="15" customHeight="1" x14ac:dyDescent="0.25">
      <c r="D1413" s="176">
        <v>0</v>
      </c>
      <c r="E1413" s="169">
        <f t="shared" si="255"/>
        <v>0</v>
      </c>
      <c r="F1413" s="26" t="s">
        <v>2657</v>
      </c>
      <c r="G1413" s="26" t="s">
        <v>176</v>
      </c>
      <c r="H1413" s="26" t="s">
        <v>757</v>
      </c>
      <c r="I1413" s="29">
        <v>42810</v>
      </c>
      <c r="J1413" s="26" t="s">
        <v>2582</v>
      </c>
      <c r="K1413" s="26" t="s">
        <v>2658</v>
      </c>
      <c r="L1413" s="26" t="s">
        <v>2582</v>
      </c>
      <c r="M1413" s="26" t="s">
        <v>2658</v>
      </c>
      <c r="N1413" s="27">
        <v>2.79</v>
      </c>
      <c r="O1413" s="26" t="s">
        <v>2582</v>
      </c>
      <c r="P1413" s="26" t="s">
        <v>2658</v>
      </c>
      <c r="Q1413" s="27">
        <v>2.65</v>
      </c>
      <c r="R1413" s="171" t="str">
        <f t="shared" si="256"/>
        <v>A</v>
      </c>
      <c r="S1413" s="174">
        <f t="shared" si="257"/>
        <v>1</v>
      </c>
      <c r="T1413" s="174">
        <f t="shared" si="258"/>
        <v>1</v>
      </c>
      <c r="U1413" s="174">
        <f t="shared" si="259"/>
        <v>0</v>
      </c>
      <c r="V1413" s="178" t="str">
        <f t="shared" si="260"/>
        <v>Burkholderia stagnalis</v>
      </c>
      <c r="W1413" s="178" t="str">
        <f t="shared" si="261"/>
        <v>Burkholderia stagnalis</v>
      </c>
      <c r="X1413" s="174">
        <f t="shared" si="262"/>
        <v>0</v>
      </c>
      <c r="Y1413" s="174">
        <f t="shared" si="263"/>
        <v>0</v>
      </c>
      <c r="Z1413" s="174">
        <f t="shared" si="264"/>
        <v>0</v>
      </c>
      <c r="AA1413" s="174">
        <f t="shared" si="265"/>
        <v>0</v>
      </c>
    </row>
    <row r="1414" spans="4:27" ht="15" customHeight="1" x14ac:dyDescent="0.25">
      <c r="D1414" s="176">
        <v>0</v>
      </c>
      <c r="E1414" s="169">
        <f t="shared" si="255"/>
        <v>0</v>
      </c>
      <c r="F1414" s="26" t="s">
        <v>2659</v>
      </c>
      <c r="G1414" s="26" t="s">
        <v>165</v>
      </c>
      <c r="H1414" s="26" t="s">
        <v>757</v>
      </c>
      <c r="I1414" s="29">
        <v>42821</v>
      </c>
      <c r="J1414" s="26" t="s">
        <v>2582</v>
      </c>
      <c r="K1414" s="26" t="s">
        <v>2658</v>
      </c>
      <c r="L1414" s="26" t="s">
        <v>2582</v>
      </c>
      <c r="M1414" s="26" t="s">
        <v>2658</v>
      </c>
      <c r="N1414" s="27">
        <v>2.82</v>
      </c>
      <c r="O1414" s="26" t="s">
        <v>2582</v>
      </c>
      <c r="P1414" s="26" t="s">
        <v>2658</v>
      </c>
      <c r="Q1414" s="27">
        <v>2.62</v>
      </c>
      <c r="R1414" s="171" t="str">
        <f t="shared" si="256"/>
        <v>A</v>
      </c>
      <c r="S1414" s="174">
        <f t="shared" si="257"/>
        <v>1</v>
      </c>
      <c r="T1414" s="174">
        <f t="shared" si="258"/>
        <v>1</v>
      </c>
      <c r="U1414" s="174">
        <f t="shared" si="259"/>
        <v>0</v>
      </c>
      <c r="V1414" s="178" t="str">
        <f t="shared" si="260"/>
        <v>Burkholderia stagnalis</v>
      </c>
      <c r="W1414" s="178" t="str">
        <f t="shared" si="261"/>
        <v>Burkholderia stagnalis</v>
      </c>
      <c r="X1414" s="174">
        <f t="shared" si="262"/>
        <v>0</v>
      </c>
      <c r="Y1414" s="174">
        <f t="shared" si="263"/>
        <v>0</v>
      </c>
      <c r="Z1414" s="174">
        <f t="shared" si="264"/>
        <v>0</v>
      </c>
      <c r="AA1414" s="174">
        <f t="shared" si="265"/>
        <v>0</v>
      </c>
    </row>
    <row r="1415" spans="4:27" ht="15" customHeight="1" x14ac:dyDescent="0.25">
      <c r="D1415" s="176">
        <v>0</v>
      </c>
      <c r="E1415" s="169">
        <f t="shared" si="255"/>
        <v>0</v>
      </c>
      <c r="F1415" s="26" t="s">
        <v>2660</v>
      </c>
      <c r="G1415" s="26" t="s">
        <v>187</v>
      </c>
      <c r="H1415" s="26" t="s">
        <v>757</v>
      </c>
      <c r="I1415" s="29">
        <v>39092</v>
      </c>
      <c r="J1415" s="26" t="s">
        <v>2582</v>
      </c>
      <c r="K1415" s="26" t="s">
        <v>2661</v>
      </c>
      <c r="L1415" s="26" t="s">
        <v>2582</v>
      </c>
      <c r="M1415" s="26" t="s">
        <v>2608</v>
      </c>
      <c r="N1415" s="27">
        <v>2.7</v>
      </c>
      <c r="O1415" s="26" t="s">
        <v>2582</v>
      </c>
      <c r="P1415" s="26" t="s">
        <v>2608</v>
      </c>
      <c r="Q1415" s="27">
        <v>2.5</v>
      </c>
      <c r="R1415" s="171" t="str">
        <f t="shared" si="256"/>
        <v>A</v>
      </c>
      <c r="S1415" s="174">
        <f t="shared" si="257"/>
        <v>0</v>
      </c>
      <c r="T1415" s="174">
        <f t="shared" si="258"/>
        <v>0</v>
      </c>
      <c r="U1415" s="174">
        <f t="shared" si="259"/>
        <v>1</v>
      </c>
      <c r="V1415" s="178" t="str">
        <f t="shared" si="260"/>
        <v>Burkholderia contaminans</v>
      </c>
      <c r="W1415" s="178" t="str">
        <f t="shared" si="261"/>
        <v>Burkholderia contaminans</v>
      </c>
      <c r="X1415" s="174">
        <f t="shared" si="262"/>
        <v>0</v>
      </c>
      <c r="Y1415" s="174">
        <f t="shared" si="263"/>
        <v>0</v>
      </c>
      <c r="Z1415" s="174">
        <f t="shared" si="264"/>
        <v>0</v>
      </c>
      <c r="AA1415" s="174">
        <f t="shared" si="265"/>
        <v>0</v>
      </c>
    </row>
    <row r="1416" spans="4:27" ht="15" customHeight="1" x14ac:dyDescent="0.25">
      <c r="D1416" s="176">
        <v>0</v>
      </c>
      <c r="E1416" s="169">
        <f t="shared" si="255"/>
        <v>0</v>
      </c>
      <c r="F1416" s="26" t="s">
        <v>2662</v>
      </c>
      <c r="G1416" s="26" t="s">
        <v>187</v>
      </c>
      <c r="H1416" s="26" t="s">
        <v>757</v>
      </c>
      <c r="I1416" s="29">
        <v>39990</v>
      </c>
      <c r="J1416" s="26" t="s">
        <v>2582</v>
      </c>
      <c r="K1416" s="26" t="s">
        <v>2661</v>
      </c>
      <c r="L1416" s="26" t="s">
        <v>2582</v>
      </c>
      <c r="M1416" s="26" t="s">
        <v>2608</v>
      </c>
      <c r="N1416" s="27">
        <v>2.57</v>
      </c>
      <c r="O1416" s="26" t="s">
        <v>2582</v>
      </c>
      <c r="P1416" s="26" t="s">
        <v>2608</v>
      </c>
      <c r="Q1416" s="27">
        <v>2.5499999999999998</v>
      </c>
      <c r="R1416" s="171" t="str">
        <f t="shared" si="256"/>
        <v>A</v>
      </c>
      <c r="S1416" s="174">
        <f t="shared" si="257"/>
        <v>0</v>
      </c>
      <c r="T1416" s="174">
        <f t="shared" si="258"/>
        <v>0</v>
      </c>
      <c r="U1416" s="174">
        <f t="shared" si="259"/>
        <v>1</v>
      </c>
      <c r="V1416" s="178" t="str">
        <f t="shared" si="260"/>
        <v>Burkholderia contaminans</v>
      </c>
      <c r="W1416" s="178" t="str">
        <f t="shared" si="261"/>
        <v>Burkholderia contaminans</v>
      </c>
      <c r="X1416" s="174">
        <f t="shared" si="262"/>
        <v>0</v>
      </c>
      <c r="Y1416" s="174">
        <f t="shared" si="263"/>
        <v>0</v>
      </c>
      <c r="Z1416" s="174">
        <f t="shared" si="264"/>
        <v>0</v>
      </c>
      <c r="AA1416" s="174">
        <f t="shared" si="265"/>
        <v>0</v>
      </c>
    </row>
    <row r="1417" spans="4:27" ht="15" customHeight="1" x14ac:dyDescent="0.25">
      <c r="D1417" s="176">
        <v>0</v>
      </c>
      <c r="E1417" s="169">
        <f t="shared" si="255"/>
        <v>0</v>
      </c>
      <c r="F1417" s="26" t="s">
        <v>2663</v>
      </c>
      <c r="G1417" s="26" t="s">
        <v>176</v>
      </c>
      <c r="H1417" s="26" t="s">
        <v>757</v>
      </c>
      <c r="I1417" s="29">
        <v>42821</v>
      </c>
      <c r="J1417" s="26" t="s">
        <v>2582</v>
      </c>
      <c r="K1417" s="26" t="s">
        <v>2612</v>
      </c>
      <c r="L1417" s="26" t="s">
        <v>2582</v>
      </c>
      <c r="M1417" s="26" t="s">
        <v>2612</v>
      </c>
      <c r="N1417" s="27">
        <v>2.78</v>
      </c>
      <c r="O1417" s="26" t="s">
        <v>2582</v>
      </c>
      <c r="P1417" s="26" t="s">
        <v>2603</v>
      </c>
      <c r="Q1417" s="27">
        <v>2.2999999999999998</v>
      </c>
      <c r="R1417" s="171" t="str">
        <f t="shared" si="256"/>
        <v>B</v>
      </c>
      <c r="S1417" s="174">
        <f t="shared" si="257"/>
        <v>0</v>
      </c>
      <c r="T1417" s="174">
        <f t="shared" si="258"/>
        <v>0</v>
      </c>
      <c r="U1417" s="174">
        <f t="shared" si="259"/>
        <v>1</v>
      </c>
      <c r="V1417" s="178" t="str">
        <f t="shared" si="260"/>
        <v>Burkholderia territorii</v>
      </c>
      <c r="W1417" s="178" t="str">
        <f t="shared" si="261"/>
        <v>Burkholderia cenocepacia</v>
      </c>
      <c r="X1417" s="174">
        <f t="shared" si="262"/>
        <v>0</v>
      </c>
      <c r="Y1417" s="174">
        <f t="shared" si="263"/>
        <v>0</v>
      </c>
      <c r="Z1417" s="174">
        <f t="shared" si="264"/>
        <v>0</v>
      </c>
      <c r="AA1417" s="174">
        <f t="shared" si="265"/>
        <v>0</v>
      </c>
    </row>
    <row r="1418" spans="4:27" ht="15" customHeight="1" x14ac:dyDescent="0.25">
      <c r="D1418" s="176">
        <v>0</v>
      </c>
      <c r="E1418" s="169">
        <f t="shared" si="255"/>
        <v>0</v>
      </c>
      <c r="F1418" s="26" t="s">
        <v>2664</v>
      </c>
      <c r="G1418" s="26" t="s">
        <v>165</v>
      </c>
      <c r="H1418" s="26" t="s">
        <v>757</v>
      </c>
      <c r="I1418" s="29">
        <v>42810</v>
      </c>
      <c r="J1418" s="26" t="s">
        <v>2582</v>
      </c>
      <c r="K1418" s="26" t="s">
        <v>2612</v>
      </c>
      <c r="L1418" s="26" t="s">
        <v>2582</v>
      </c>
      <c r="M1418" s="26" t="s">
        <v>2612</v>
      </c>
      <c r="N1418" s="27">
        <v>2.81</v>
      </c>
      <c r="O1418" s="26" t="s">
        <v>2582</v>
      </c>
      <c r="P1418" s="26" t="s">
        <v>2593</v>
      </c>
      <c r="Q1418" s="27">
        <v>2.5099999999999998</v>
      </c>
      <c r="R1418" s="171" t="str">
        <f t="shared" si="256"/>
        <v>B</v>
      </c>
      <c r="S1418" s="174">
        <f t="shared" si="257"/>
        <v>0</v>
      </c>
      <c r="T1418" s="174">
        <f t="shared" si="258"/>
        <v>0</v>
      </c>
      <c r="U1418" s="174">
        <f t="shared" si="259"/>
        <v>1</v>
      </c>
      <c r="V1418" s="178" t="str">
        <f t="shared" si="260"/>
        <v>Burkholderia territorii</v>
      </c>
      <c r="W1418" s="178" t="str">
        <f t="shared" si="261"/>
        <v>Burkholderia diffusa</v>
      </c>
      <c r="X1418" s="174">
        <f t="shared" si="262"/>
        <v>0</v>
      </c>
      <c r="Y1418" s="174">
        <f t="shared" si="263"/>
        <v>0</v>
      </c>
      <c r="Z1418" s="174">
        <f t="shared" si="264"/>
        <v>0</v>
      </c>
      <c r="AA1418" s="174">
        <f t="shared" si="265"/>
        <v>0</v>
      </c>
    </row>
    <row r="1419" spans="4:27" ht="15" customHeight="1" x14ac:dyDescent="0.25">
      <c r="D1419" s="176">
        <v>0</v>
      </c>
      <c r="E1419" s="169">
        <f t="shared" si="255"/>
        <v>0</v>
      </c>
      <c r="F1419" s="26" t="s">
        <v>2665</v>
      </c>
      <c r="G1419" s="26" t="s">
        <v>176</v>
      </c>
      <c r="H1419" s="26" t="s">
        <v>193</v>
      </c>
      <c r="I1419" s="29">
        <v>40506</v>
      </c>
      <c r="J1419" s="26" t="s">
        <v>2582</v>
      </c>
      <c r="K1419" s="26" t="s">
        <v>2588</v>
      </c>
      <c r="L1419" s="26" t="s">
        <v>2582</v>
      </c>
      <c r="M1419" s="26" t="s">
        <v>2588</v>
      </c>
      <c r="N1419" s="27">
        <v>2.4</v>
      </c>
      <c r="O1419" s="26" t="s">
        <v>2582</v>
      </c>
      <c r="P1419" s="26" t="s">
        <v>2588</v>
      </c>
      <c r="Q1419" s="27">
        <v>2.34</v>
      </c>
      <c r="R1419" s="171" t="str">
        <f t="shared" si="256"/>
        <v>A</v>
      </c>
      <c r="S1419" s="174">
        <f t="shared" si="257"/>
        <v>1</v>
      </c>
      <c r="T1419" s="174">
        <f t="shared" si="258"/>
        <v>1</v>
      </c>
      <c r="U1419" s="174">
        <f t="shared" si="259"/>
        <v>0</v>
      </c>
      <c r="V1419" s="178" t="str">
        <f t="shared" si="260"/>
        <v>Burkholderia thailandensis</v>
      </c>
      <c r="W1419" s="178" t="str">
        <f t="shared" si="261"/>
        <v>Burkholderia thailandensis</v>
      </c>
      <c r="X1419" s="174">
        <f t="shared" si="262"/>
        <v>0</v>
      </c>
      <c r="Y1419" s="174">
        <f t="shared" si="263"/>
        <v>0</v>
      </c>
      <c r="Z1419" s="174">
        <f t="shared" si="264"/>
        <v>0</v>
      </c>
      <c r="AA1419" s="174">
        <f t="shared" si="265"/>
        <v>0</v>
      </c>
    </row>
    <row r="1420" spans="4:27" ht="15" customHeight="1" x14ac:dyDescent="0.25">
      <c r="D1420" s="176">
        <v>0</v>
      </c>
      <c r="E1420" s="169">
        <f t="shared" si="255"/>
        <v>0</v>
      </c>
      <c r="F1420" s="26" t="s">
        <v>2666</v>
      </c>
      <c r="G1420" s="26" t="s">
        <v>176</v>
      </c>
      <c r="H1420" s="26" t="s">
        <v>757</v>
      </c>
      <c r="I1420" s="29">
        <v>40494</v>
      </c>
      <c r="J1420" s="26" t="s">
        <v>2582</v>
      </c>
      <c r="K1420" s="26" t="s">
        <v>2644</v>
      </c>
      <c r="L1420" s="26" t="s">
        <v>2582</v>
      </c>
      <c r="M1420" s="26" t="s">
        <v>2644</v>
      </c>
      <c r="N1420" s="27">
        <v>2.82</v>
      </c>
      <c r="O1420" s="26" t="s">
        <v>2582</v>
      </c>
      <c r="P1420" s="26" t="s">
        <v>2644</v>
      </c>
      <c r="Q1420" s="27">
        <v>2.31</v>
      </c>
      <c r="R1420" s="171" t="str">
        <f t="shared" si="256"/>
        <v>A</v>
      </c>
      <c r="S1420" s="174">
        <f t="shared" si="257"/>
        <v>1</v>
      </c>
      <c r="T1420" s="174">
        <f t="shared" si="258"/>
        <v>1</v>
      </c>
      <c r="U1420" s="174">
        <f t="shared" si="259"/>
        <v>0</v>
      </c>
      <c r="V1420" s="178" t="str">
        <f t="shared" si="260"/>
        <v>Burkholderia ubonensis</v>
      </c>
      <c r="W1420" s="178" t="str">
        <f t="shared" si="261"/>
        <v>Burkholderia ubonensis</v>
      </c>
      <c r="X1420" s="174">
        <f t="shared" si="262"/>
        <v>0</v>
      </c>
      <c r="Y1420" s="174">
        <f t="shared" si="263"/>
        <v>0</v>
      </c>
      <c r="Z1420" s="174">
        <f t="shared" si="264"/>
        <v>0</v>
      </c>
      <c r="AA1420" s="174">
        <f t="shared" si="265"/>
        <v>0</v>
      </c>
    </row>
    <row r="1421" spans="4:27" ht="15" customHeight="1" x14ac:dyDescent="0.25">
      <c r="D1421" s="176">
        <v>0</v>
      </c>
      <c r="E1421" s="169">
        <f t="shared" si="255"/>
        <v>0</v>
      </c>
      <c r="F1421" s="26" t="s">
        <v>2667</v>
      </c>
      <c r="G1421" s="26" t="s">
        <v>165</v>
      </c>
      <c r="H1421" s="26" t="s">
        <v>757</v>
      </c>
      <c r="I1421" s="29">
        <v>42821</v>
      </c>
      <c r="J1421" s="26" t="s">
        <v>2582</v>
      </c>
      <c r="K1421" s="26" t="s">
        <v>2644</v>
      </c>
      <c r="L1421" s="26" t="s">
        <v>2582</v>
      </c>
      <c r="M1421" s="26" t="s">
        <v>2644</v>
      </c>
      <c r="N1421" s="27">
        <v>2.73</v>
      </c>
      <c r="O1421" s="26" t="s">
        <v>2582</v>
      </c>
      <c r="P1421" s="26" t="s">
        <v>2644</v>
      </c>
      <c r="Q1421" s="27">
        <v>2.4700000000000002</v>
      </c>
      <c r="R1421" s="171" t="str">
        <f t="shared" si="256"/>
        <v>A</v>
      </c>
      <c r="S1421" s="174">
        <f t="shared" si="257"/>
        <v>1</v>
      </c>
      <c r="T1421" s="174">
        <f t="shared" si="258"/>
        <v>1</v>
      </c>
      <c r="U1421" s="174">
        <f t="shared" si="259"/>
        <v>0</v>
      </c>
      <c r="V1421" s="178" t="str">
        <f t="shared" si="260"/>
        <v>Burkholderia ubonensis</v>
      </c>
      <c r="W1421" s="178" t="str">
        <f t="shared" si="261"/>
        <v>Burkholderia ubonensis</v>
      </c>
      <c r="X1421" s="174">
        <f t="shared" si="262"/>
        <v>0</v>
      </c>
      <c r="Y1421" s="174">
        <f t="shared" si="263"/>
        <v>0</v>
      </c>
      <c r="Z1421" s="174">
        <f t="shared" si="264"/>
        <v>0</v>
      </c>
      <c r="AA1421" s="174">
        <f t="shared" si="265"/>
        <v>0</v>
      </c>
    </row>
    <row r="1422" spans="4:27" ht="15" customHeight="1" x14ac:dyDescent="0.25">
      <c r="D1422" s="176">
        <v>0</v>
      </c>
      <c r="E1422" s="169">
        <f t="shared" si="255"/>
        <v>0</v>
      </c>
      <c r="F1422" s="26" t="s">
        <v>2668</v>
      </c>
      <c r="G1422" s="26" t="s">
        <v>165</v>
      </c>
      <c r="H1422" s="26" t="s">
        <v>193</v>
      </c>
      <c r="I1422" s="29">
        <v>39211</v>
      </c>
      <c r="J1422" s="26" t="s">
        <v>2582</v>
      </c>
      <c r="K1422" s="26" t="s">
        <v>2669</v>
      </c>
      <c r="L1422" s="26" t="s">
        <v>2582</v>
      </c>
      <c r="M1422" s="26" t="s">
        <v>2669</v>
      </c>
      <c r="N1422" s="27">
        <v>2.46</v>
      </c>
      <c r="O1422" s="26" t="s">
        <v>2582</v>
      </c>
      <c r="P1422" s="26" t="s">
        <v>2669</v>
      </c>
      <c r="Q1422" s="27">
        <v>2.33</v>
      </c>
      <c r="R1422" s="171" t="str">
        <f t="shared" si="256"/>
        <v>A</v>
      </c>
      <c r="S1422" s="174">
        <f t="shared" si="257"/>
        <v>1</v>
      </c>
      <c r="T1422" s="174">
        <f t="shared" si="258"/>
        <v>1</v>
      </c>
      <c r="U1422" s="174">
        <f t="shared" si="259"/>
        <v>0</v>
      </c>
      <c r="V1422" s="178" t="str">
        <f t="shared" si="260"/>
        <v>Burkholderia vietnamiensis</v>
      </c>
      <c r="W1422" s="178" t="str">
        <f t="shared" si="261"/>
        <v>Burkholderia vietnamiensis</v>
      </c>
      <c r="X1422" s="174">
        <f t="shared" si="262"/>
        <v>0</v>
      </c>
      <c r="Y1422" s="174">
        <f t="shared" si="263"/>
        <v>0</v>
      </c>
      <c r="Z1422" s="174">
        <f t="shared" si="264"/>
        <v>0</v>
      </c>
      <c r="AA1422" s="174">
        <f t="shared" si="265"/>
        <v>0</v>
      </c>
    </row>
    <row r="1423" spans="4:27" ht="15" customHeight="1" x14ac:dyDescent="0.25">
      <c r="D1423" s="176">
        <v>0</v>
      </c>
      <c r="E1423" s="169">
        <f t="shared" si="255"/>
        <v>0</v>
      </c>
      <c r="F1423" s="26" t="s">
        <v>2670</v>
      </c>
      <c r="G1423" s="26" t="s">
        <v>176</v>
      </c>
      <c r="H1423" s="26" t="s">
        <v>193</v>
      </c>
      <c r="I1423" s="29">
        <v>39064</v>
      </c>
      <c r="J1423" s="26" t="s">
        <v>2582</v>
      </c>
      <c r="K1423" s="26" t="s">
        <v>2669</v>
      </c>
      <c r="L1423" s="26" t="s">
        <v>2582</v>
      </c>
      <c r="M1423" s="26" t="s">
        <v>2669</v>
      </c>
      <c r="N1423" s="27">
        <v>2.78</v>
      </c>
      <c r="O1423" s="26" t="s">
        <v>2582</v>
      </c>
      <c r="P1423" s="26" t="s">
        <v>2669</v>
      </c>
      <c r="Q1423" s="27">
        <v>2.4300000000000002</v>
      </c>
      <c r="R1423" s="171" t="str">
        <f t="shared" si="256"/>
        <v>A</v>
      </c>
      <c r="S1423" s="174">
        <f t="shared" si="257"/>
        <v>1</v>
      </c>
      <c r="T1423" s="174">
        <f t="shared" si="258"/>
        <v>1</v>
      </c>
      <c r="U1423" s="174">
        <f t="shared" si="259"/>
        <v>0</v>
      </c>
      <c r="V1423" s="178" t="str">
        <f t="shared" si="260"/>
        <v>Burkholderia vietnamiensis</v>
      </c>
      <c r="W1423" s="178" t="str">
        <f t="shared" si="261"/>
        <v>Burkholderia vietnamiensis</v>
      </c>
      <c r="X1423" s="174">
        <f t="shared" si="262"/>
        <v>0</v>
      </c>
      <c r="Y1423" s="174">
        <f t="shared" si="263"/>
        <v>0</v>
      </c>
      <c r="Z1423" s="174">
        <f t="shared" si="264"/>
        <v>0</v>
      </c>
      <c r="AA1423" s="174">
        <f t="shared" si="265"/>
        <v>0</v>
      </c>
    </row>
    <row r="1424" spans="4:27" ht="15" customHeight="1" x14ac:dyDescent="0.25">
      <c r="D1424" s="176">
        <v>0</v>
      </c>
      <c r="E1424" s="169">
        <f t="shared" si="255"/>
        <v>0</v>
      </c>
      <c r="F1424" s="26" t="s">
        <v>2671</v>
      </c>
      <c r="G1424" s="26" t="s">
        <v>176</v>
      </c>
      <c r="H1424" s="26" t="s">
        <v>193</v>
      </c>
      <c r="I1424" s="29">
        <v>41012</v>
      </c>
      <c r="J1424" s="26" t="s">
        <v>2672</v>
      </c>
      <c r="K1424" s="26" t="s">
        <v>2673</v>
      </c>
      <c r="L1424" s="26" t="s">
        <v>2672</v>
      </c>
      <c r="M1424" s="26" t="s">
        <v>2673</v>
      </c>
      <c r="N1424" s="27">
        <v>2.5499999999999998</v>
      </c>
      <c r="O1424" s="26" t="s">
        <v>2672</v>
      </c>
      <c r="P1424" s="26" t="s">
        <v>2674</v>
      </c>
      <c r="Q1424" s="27">
        <v>1.53</v>
      </c>
      <c r="R1424" s="171" t="str">
        <f t="shared" si="256"/>
        <v>A</v>
      </c>
      <c r="S1424" s="174">
        <f t="shared" si="257"/>
        <v>1</v>
      </c>
      <c r="T1424" s="174">
        <f t="shared" si="258"/>
        <v>1</v>
      </c>
      <c r="U1424" s="174">
        <f t="shared" si="259"/>
        <v>0</v>
      </c>
      <c r="V1424" s="178" t="str">
        <f t="shared" si="260"/>
        <v>Caballeronia glathei</v>
      </c>
      <c r="W1424" s="178" t="str">
        <f t="shared" si="261"/>
        <v>Caballeronia turbans</v>
      </c>
      <c r="X1424" s="174">
        <f t="shared" si="262"/>
        <v>0</v>
      </c>
      <c r="Y1424" s="174">
        <f t="shared" si="263"/>
        <v>0</v>
      </c>
      <c r="Z1424" s="174">
        <f t="shared" si="264"/>
        <v>0</v>
      </c>
      <c r="AA1424" s="174">
        <f t="shared" si="265"/>
        <v>0</v>
      </c>
    </row>
    <row r="1425" spans="4:27" ht="15" customHeight="1" x14ac:dyDescent="0.25">
      <c r="D1425" s="176">
        <v>0</v>
      </c>
      <c r="E1425" s="169">
        <f t="shared" si="255"/>
        <v>0</v>
      </c>
      <c r="F1425" s="26" t="s">
        <v>2675</v>
      </c>
      <c r="G1425" s="26" t="s">
        <v>165</v>
      </c>
      <c r="H1425" s="26" t="s">
        <v>193</v>
      </c>
      <c r="I1425" s="29">
        <v>41019</v>
      </c>
      <c r="J1425" s="26" t="s">
        <v>2672</v>
      </c>
      <c r="K1425" s="26" t="s">
        <v>2673</v>
      </c>
      <c r="L1425" s="26" t="s">
        <v>2672</v>
      </c>
      <c r="M1425" s="26" t="s">
        <v>2673</v>
      </c>
      <c r="N1425" s="27">
        <v>2.4700000000000002</v>
      </c>
      <c r="O1425" s="26" t="s">
        <v>2672</v>
      </c>
      <c r="P1425" s="26" t="s">
        <v>2674</v>
      </c>
      <c r="Q1425" s="27">
        <v>1.56</v>
      </c>
      <c r="R1425" s="171" t="str">
        <f t="shared" si="256"/>
        <v>A</v>
      </c>
      <c r="S1425" s="174">
        <f t="shared" si="257"/>
        <v>1</v>
      </c>
      <c r="T1425" s="174">
        <f t="shared" si="258"/>
        <v>1</v>
      </c>
      <c r="U1425" s="174">
        <f t="shared" si="259"/>
        <v>0</v>
      </c>
      <c r="V1425" s="178" t="str">
        <f t="shared" si="260"/>
        <v>Caballeronia glathei</v>
      </c>
      <c r="W1425" s="178" t="str">
        <f t="shared" si="261"/>
        <v>Caballeronia turbans</v>
      </c>
      <c r="X1425" s="174">
        <f t="shared" si="262"/>
        <v>0</v>
      </c>
      <c r="Y1425" s="174">
        <f t="shared" si="263"/>
        <v>0</v>
      </c>
      <c r="Z1425" s="174">
        <f t="shared" si="264"/>
        <v>0</v>
      </c>
      <c r="AA1425" s="174">
        <f t="shared" si="265"/>
        <v>0</v>
      </c>
    </row>
    <row r="1426" spans="4:27" ht="15" customHeight="1" x14ac:dyDescent="0.25">
      <c r="D1426" s="176">
        <v>0</v>
      </c>
      <c r="E1426" s="169">
        <f t="shared" si="255"/>
        <v>0</v>
      </c>
      <c r="F1426" s="26" t="s">
        <v>2676</v>
      </c>
      <c r="G1426" s="26" t="s">
        <v>176</v>
      </c>
      <c r="H1426" s="26" t="s">
        <v>422</v>
      </c>
      <c r="I1426" s="29">
        <v>39106</v>
      </c>
      <c r="J1426" s="26" t="s">
        <v>2677</v>
      </c>
      <c r="K1426" s="26" t="s">
        <v>2678</v>
      </c>
      <c r="L1426" s="26" t="s">
        <v>2677</v>
      </c>
      <c r="M1426" s="26" t="s">
        <v>2678</v>
      </c>
      <c r="N1426" s="27">
        <v>2.36</v>
      </c>
      <c r="O1426" s="26" t="s">
        <v>2677</v>
      </c>
      <c r="P1426" s="26" t="s">
        <v>2678</v>
      </c>
      <c r="Q1426" s="27">
        <v>2.2799999999999998</v>
      </c>
      <c r="R1426" s="171" t="str">
        <f t="shared" si="256"/>
        <v>A</v>
      </c>
      <c r="S1426" s="174">
        <f t="shared" si="257"/>
        <v>1</v>
      </c>
      <c r="T1426" s="174">
        <f t="shared" si="258"/>
        <v>1</v>
      </c>
      <c r="U1426" s="174">
        <f t="shared" si="259"/>
        <v>0</v>
      </c>
      <c r="V1426" s="178" t="str">
        <f t="shared" si="260"/>
        <v>Pandoraea apista</v>
      </c>
      <c r="W1426" s="178" t="str">
        <f t="shared" si="261"/>
        <v>Pandoraea apista</v>
      </c>
      <c r="X1426" s="174">
        <f t="shared" si="262"/>
        <v>0</v>
      </c>
      <c r="Y1426" s="174">
        <f t="shared" si="263"/>
        <v>0</v>
      </c>
      <c r="Z1426" s="174">
        <f t="shared" si="264"/>
        <v>0</v>
      </c>
      <c r="AA1426" s="174">
        <f t="shared" si="265"/>
        <v>0</v>
      </c>
    </row>
    <row r="1427" spans="4:27" ht="15" customHeight="1" x14ac:dyDescent="0.25">
      <c r="D1427" s="176">
        <v>0</v>
      </c>
      <c r="E1427" s="169">
        <f t="shared" si="255"/>
        <v>0</v>
      </c>
      <c r="F1427" s="26" t="s">
        <v>2679</v>
      </c>
      <c r="G1427" s="26" t="s">
        <v>176</v>
      </c>
      <c r="H1427" s="26" t="s">
        <v>422</v>
      </c>
      <c r="I1427" s="29">
        <v>39106</v>
      </c>
      <c r="J1427" s="26" t="s">
        <v>2677</v>
      </c>
      <c r="K1427" s="26" t="s">
        <v>2680</v>
      </c>
      <c r="L1427" s="26" t="s">
        <v>2677</v>
      </c>
      <c r="M1427" s="26" t="s">
        <v>2680</v>
      </c>
      <c r="N1427" s="27">
        <v>2.4</v>
      </c>
      <c r="O1427" s="26" t="s">
        <v>2677</v>
      </c>
      <c r="P1427" s="26" t="s">
        <v>2680</v>
      </c>
      <c r="Q1427" s="27">
        <v>2.29</v>
      </c>
      <c r="R1427" s="171" t="str">
        <f t="shared" si="256"/>
        <v>A</v>
      </c>
      <c r="S1427" s="174">
        <f t="shared" si="257"/>
        <v>1</v>
      </c>
      <c r="T1427" s="174">
        <f t="shared" si="258"/>
        <v>1</v>
      </c>
      <c r="U1427" s="174">
        <f t="shared" si="259"/>
        <v>0</v>
      </c>
      <c r="V1427" s="178" t="str">
        <f t="shared" si="260"/>
        <v>Pandoraea pnomenusa</v>
      </c>
      <c r="W1427" s="178" t="str">
        <f t="shared" si="261"/>
        <v>Pandoraea pnomenusa</v>
      </c>
      <c r="X1427" s="174">
        <f t="shared" si="262"/>
        <v>0</v>
      </c>
      <c r="Y1427" s="174">
        <f t="shared" si="263"/>
        <v>0</v>
      </c>
      <c r="Z1427" s="174">
        <f t="shared" si="264"/>
        <v>0</v>
      </c>
      <c r="AA1427" s="174">
        <f t="shared" si="265"/>
        <v>0</v>
      </c>
    </row>
    <row r="1428" spans="4:27" ht="15" customHeight="1" x14ac:dyDescent="0.25">
      <c r="D1428" s="176">
        <v>0</v>
      </c>
      <c r="E1428" s="169">
        <f t="shared" si="255"/>
        <v>0</v>
      </c>
      <c r="F1428" s="26" t="s">
        <v>2681</v>
      </c>
      <c r="G1428" s="26" t="s">
        <v>176</v>
      </c>
      <c r="H1428" s="26" t="s">
        <v>422</v>
      </c>
      <c r="I1428" s="29">
        <v>39106</v>
      </c>
      <c r="J1428" s="26" t="s">
        <v>2677</v>
      </c>
      <c r="K1428" s="26" t="s">
        <v>2682</v>
      </c>
      <c r="L1428" s="26" t="s">
        <v>2677</v>
      </c>
      <c r="M1428" s="26" t="s">
        <v>2682</v>
      </c>
      <c r="N1428" s="27">
        <v>2.4900000000000002</v>
      </c>
      <c r="O1428" s="26" t="s">
        <v>2677</v>
      </c>
      <c r="P1428" s="26" t="s">
        <v>2682</v>
      </c>
      <c r="Q1428" s="27">
        <v>2.25</v>
      </c>
      <c r="R1428" s="171" t="str">
        <f t="shared" si="256"/>
        <v>A</v>
      </c>
      <c r="S1428" s="174">
        <f t="shared" si="257"/>
        <v>1</v>
      </c>
      <c r="T1428" s="174">
        <f t="shared" si="258"/>
        <v>1</v>
      </c>
      <c r="U1428" s="174">
        <f t="shared" si="259"/>
        <v>0</v>
      </c>
      <c r="V1428" s="178" t="str">
        <f t="shared" si="260"/>
        <v>Pandoraea pulmonicola</v>
      </c>
      <c r="W1428" s="178" t="str">
        <f t="shared" si="261"/>
        <v>Pandoraea pulmonicola</v>
      </c>
      <c r="X1428" s="174">
        <f t="shared" si="262"/>
        <v>0</v>
      </c>
      <c r="Y1428" s="174">
        <f t="shared" si="263"/>
        <v>0</v>
      </c>
      <c r="Z1428" s="174">
        <f t="shared" si="264"/>
        <v>0</v>
      </c>
      <c r="AA1428" s="174">
        <f t="shared" si="265"/>
        <v>0</v>
      </c>
    </row>
    <row r="1429" spans="4:27" ht="15" customHeight="1" x14ac:dyDescent="0.25">
      <c r="D1429" s="176">
        <v>0</v>
      </c>
      <c r="E1429" s="169">
        <f t="shared" si="255"/>
        <v>0</v>
      </c>
      <c r="F1429" s="26" t="s">
        <v>2683</v>
      </c>
      <c r="G1429" s="26" t="s">
        <v>176</v>
      </c>
      <c r="H1429" s="26" t="s">
        <v>757</v>
      </c>
      <c r="I1429" s="29">
        <v>41026</v>
      </c>
      <c r="J1429" s="26" t="s">
        <v>2368</v>
      </c>
      <c r="K1429" s="26" t="s">
        <v>2684</v>
      </c>
      <c r="L1429" s="26" t="s">
        <v>2368</v>
      </c>
      <c r="M1429" s="26" t="s">
        <v>2685</v>
      </c>
      <c r="N1429" s="27">
        <v>2.52</v>
      </c>
      <c r="O1429" s="26" t="s">
        <v>2368</v>
      </c>
      <c r="P1429" s="26" t="s">
        <v>2684</v>
      </c>
      <c r="Q1429" s="27">
        <v>2.4500000000000002</v>
      </c>
      <c r="R1429" s="171" t="str">
        <f t="shared" si="256"/>
        <v>B</v>
      </c>
      <c r="S1429" s="174">
        <f t="shared" si="257"/>
        <v>0</v>
      </c>
      <c r="T1429" s="174">
        <f t="shared" si="258"/>
        <v>0</v>
      </c>
      <c r="U1429" s="174">
        <f t="shared" si="259"/>
        <v>1</v>
      </c>
      <c r="V1429" s="178" t="str">
        <f t="shared" si="260"/>
        <v>Paraburkholderia phymatum</v>
      </c>
      <c r="W1429" s="178" t="str">
        <f t="shared" si="261"/>
        <v>Paraburkholderia caledonica</v>
      </c>
      <c r="X1429" s="174">
        <f t="shared" si="262"/>
        <v>0</v>
      </c>
      <c r="Y1429" s="174">
        <f t="shared" si="263"/>
        <v>0</v>
      </c>
      <c r="Z1429" s="174">
        <f t="shared" si="264"/>
        <v>0</v>
      </c>
      <c r="AA1429" s="174">
        <f t="shared" si="265"/>
        <v>0</v>
      </c>
    </row>
    <row r="1430" spans="4:27" ht="15" customHeight="1" x14ac:dyDescent="0.25">
      <c r="D1430" s="176">
        <v>0</v>
      </c>
      <c r="E1430" s="169">
        <f t="shared" si="255"/>
        <v>0</v>
      </c>
      <c r="F1430" s="26" t="s">
        <v>2686</v>
      </c>
      <c r="G1430" s="26" t="s">
        <v>165</v>
      </c>
      <c r="H1430" s="26" t="s">
        <v>757</v>
      </c>
      <c r="I1430" s="29">
        <v>41026</v>
      </c>
      <c r="J1430" s="26" t="s">
        <v>2368</v>
      </c>
      <c r="K1430" s="26" t="s">
        <v>2684</v>
      </c>
      <c r="L1430" s="26" t="s">
        <v>2368</v>
      </c>
      <c r="M1430" s="26" t="s">
        <v>2685</v>
      </c>
      <c r="N1430" s="27">
        <v>2.46</v>
      </c>
      <c r="O1430" s="26" t="s">
        <v>2368</v>
      </c>
      <c r="P1430" s="26" t="s">
        <v>2684</v>
      </c>
      <c r="Q1430" s="27">
        <v>2.37</v>
      </c>
      <c r="R1430" s="171" t="str">
        <f t="shared" si="256"/>
        <v>B</v>
      </c>
      <c r="S1430" s="174">
        <f t="shared" si="257"/>
        <v>0</v>
      </c>
      <c r="T1430" s="174">
        <f t="shared" si="258"/>
        <v>0</v>
      </c>
      <c r="U1430" s="174">
        <f t="shared" si="259"/>
        <v>1</v>
      </c>
      <c r="V1430" s="178" t="str">
        <f t="shared" si="260"/>
        <v>Paraburkholderia phymatum</v>
      </c>
      <c r="W1430" s="178" t="str">
        <f t="shared" si="261"/>
        <v>Paraburkholderia caledonica</v>
      </c>
      <c r="X1430" s="174">
        <f t="shared" si="262"/>
        <v>0</v>
      </c>
      <c r="Y1430" s="174">
        <f t="shared" si="263"/>
        <v>0</v>
      </c>
      <c r="Z1430" s="174">
        <f t="shared" si="264"/>
        <v>0</v>
      </c>
      <c r="AA1430" s="174">
        <f t="shared" si="265"/>
        <v>0</v>
      </c>
    </row>
    <row r="1431" spans="4:27" ht="15" customHeight="1" x14ac:dyDescent="0.25">
      <c r="D1431" s="176">
        <v>0</v>
      </c>
      <c r="E1431" s="169">
        <f t="shared" si="255"/>
        <v>0</v>
      </c>
      <c r="F1431" s="26" t="s">
        <v>2687</v>
      </c>
      <c r="G1431" s="26" t="s">
        <v>176</v>
      </c>
      <c r="H1431" s="26" t="s">
        <v>757</v>
      </c>
      <c r="I1431" s="29">
        <v>41012</v>
      </c>
      <c r="J1431" s="26" t="s">
        <v>2368</v>
      </c>
      <c r="K1431" s="26" t="s">
        <v>2688</v>
      </c>
      <c r="L1431" s="26" t="s">
        <v>2368</v>
      </c>
      <c r="M1431" s="26" t="s">
        <v>2688</v>
      </c>
      <c r="N1431" s="27">
        <v>2.71</v>
      </c>
      <c r="O1431" s="26" t="s">
        <v>2368</v>
      </c>
      <c r="P1431" s="26" t="s">
        <v>2688</v>
      </c>
      <c r="Q1431" s="27">
        <v>2.25</v>
      </c>
      <c r="R1431" s="171" t="str">
        <f t="shared" si="256"/>
        <v>A</v>
      </c>
      <c r="S1431" s="174">
        <f t="shared" si="257"/>
        <v>1</v>
      </c>
      <c r="T1431" s="174">
        <f t="shared" si="258"/>
        <v>1</v>
      </c>
      <c r="U1431" s="174">
        <f t="shared" si="259"/>
        <v>0</v>
      </c>
      <c r="V1431" s="178" t="str">
        <f t="shared" si="260"/>
        <v>Paraburkholderia caribensis</v>
      </c>
      <c r="W1431" s="178" t="str">
        <f t="shared" si="261"/>
        <v>Paraburkholderia caribensis</v>
      </c>
      <c r="X1431" s="174">
        <f t="shared" si="262"/>
        <v>0</v>
      </c>
      <c r="Y1431" s="174">
        <f t="shared" si="263"/>
        <v>0</v>
      </c>
      <c r="Z1431" s="174">
        <f t="shared" si="264"/>
        <v>0</v>
      </c>
      <c r="AA1431" s="174">
        <f t="shared" si="265"/>
        <v>0</v>
      </c>
    </row>
    <row r="1432" spans="4:27" ht="15" customHeight="1" x14ac:dyDescent="0.25">
      <c r="D1432" s="176">
        <v>0</v>
      </c>
      <c r="E1432" s="169">
        <f t="shared" si="255"/>
        <v>0</v>
      </c>
      <c r="F1432" s="26" t="s">
        <v>2689</v>
      </c>
      <c r="G1432" s="26" t="s">
        <v>165</v>
      </c>
      <c r="H1432" s="26" t="s">
        <v>757</v>
      </c>
      <c r="I1432" s="29">
        <v>41012</v>
      </c>
      <c r="J1432" s="26" t="s">
        <v>2368</v>
      </c>
      <c r="K1432" s="26" t="s">
        <v>2688</v>
      </c>
      <c r="L1432" s="26" t="s">
        <v>2368</v>
      </c>
      <c r="M1432" s="26" t="s">
        <v>2688</v>
      </c>
      <c r="N1432" s="27">
        <v>2.8</v>
      </c>
      <c r="O1432" s="26" t="s">
        <v>2368</v>
      </c>
      <c r="P1432" s="26" t="s">
        <v>2688</v>
      </c>
      <c r="Q1432" s="27">
        <v>2.23</v>
      </c>
      <c r="R1432" s="171" t="str">
        <f t="shared" si="256"/>
        <v>A</v>
      </c>
      <c r="S1432" s="174">
        <f t="shared" si="257"/>
        <v>1</v>
      </c>
      <c r="T1432" s="174">
        <f t="shared" si="258"/>
        <v>1</v>
      </c>
      <c r="U1432" s="174">
        <f t="shared" si="259"/>
        <v>0</v>
      </c>
      <c r="V1432" s="178" t="str">
        <f t="shared" si="260"/>
        <v>Paraburkholderia caribensis</v>
      </c>
      <c r="W1432" s="178" t="str">
        <f t="shared" si="261"/>
        <v>Paraburkholderia caribensis</v>
      </c>
      <c r="X1432" s="174">
        <f t="shared" si="262"/>
        <v>0</v>
      </c>
      <c r="Y1432" s="174">
        <f t="shared" si="263"/>
        <v>0</v>
      </c>
      <c r="Z1432" s="174">
        <f t="shared" si="264"/>
        <v>0</v>
      </c>
      <c r="AA1432" s="174">
        <f t="shared" si="265"/>
        <v>0</v>
      </c>
    </row>
    <row r="1433" spans="4:27" ht="15" customHeight="1" x14ac:dyDescent="0.25">
      <c r="D1433" s="176">
        <v>0</v>
      </c>
      <c r="E1433" s="169">
        <f t="shared" si="255"/>
        <v>0</v>
      </c>
      <c r="F1433" s="26" t="s">
        <v>2690</v>
      </c>
      <c r="G1433" s="26" t="s">
        <v>165</v>
      </c>
      <c r="H1433" s="26" t="s">
        <v>757</v>
      </c>
      <c r="I1433" s="29">
        <v>41019</v>
      </c>
      <c r="J1433" s="26" t="s">
        <v>2368</v>
      </c>
      <c r="K1433" s="26" t="s">
        <v>2691</v>
      </c>
      <c r="L1433" s="26" t="s">
        <v>2368</v>
      </c>
      <c r="M1433" s="26" t="s">
        <v>2691</v>
      </c>
      <c r="N1433" s="27">
        <v>2.42</v>
      </c>
      <c r="O1433" s="26" t="s">
        <v>2368</v>
      </c>
      <c r="P1433" s="26" t="s">
        <v>2692</v>
      </c>
      <c r="Q1433" s="27">
        <v>1.81</v>
      </c>
      <c r="R1433" s="171" t="str">
        <f t="shared" si="256"/>
        <v>A</v>
      </c>
      <c r="S1433" s="174">
        <f t="shared" si="257"/>
        <v>1</v>
      </c>
      <c r="T1433" s="174">
        <f t="shared" si="258"/>
        <v>1</v>
      </c>
      <c r="U1433" s="174">
        <f t="shared" si="259"/>
        <v>0</v>
      </c>
      <c r="V1433" s="178" t="str">
        <f t="shared" si="260"/>
        <v>Paraburkholderia hospita</v>
      </c>
      <c r="W1433" s="178" t="str">
        <f t="shared" si="261"/>
        <v>Paraburkholderia azotifigens</v>
      </c>
      <c r="X1433" s="174">
        <f t="shared" si="262"/>
        <v>0</v>
      </c>
      <c r="Y1433" s="174">
        <f t="shared" si="263"/>
        <v>0</v>
      </c>
      <c r="Z1433" s="174">
        <f t="shared" si="264"/>
        <v>0</v>
      </c>
      <c r="AA1433" s="174">
        <f t="shared" si="265"/>
        <v>0</v>
      </c>
    </row>
    <row r="1434" spans="4:27" ht="15" customHeight="1" x14ac:dyDescent="0.25">
      <c r="D1434" s="176">
        <v>0</v>
      </c>
      <c r="E1434" s="169">
        <f t="shared" si="255"/>
        <v>0</v>
      </c>
      <c r="F1434" s="26" t="s">
        <v>2693</v>
      </c>
      <c r="G1434" s="26" t="s">
        <v>165</v>
      </c>
      <c r="H1434" s="26" t="s">
        <v>757</v>
      </c>
      <c r="I1434" s="29">
        <v>41019</v>
      </c>
      <c r="J1434" s="26" t="s">
        <v>2368</v>
      </c>
      <c r="K1434" s="26" t="s">
        <v>2691</v>
      </c>
      <c r="L1434" s="26" t="s">
        <v>2368</v>
      </c>
      <c r="M1434" s="26" t="s">
        <v>2691</v>
      </c>
      <c r="N1434" s="27">
        <v>2.83</v>
      </c>
      <c r="O1434" s="26" t="s">
        <v>2368</v>
      </c>
      <c r="P1434" s="26" t="s">
        <v>2691</v>
      </c>
      <c r="Q1434" s="27">
        <v>2.0699999999999998</v>
      </c>
      <c r="R1434" s="171" t="str">
        <f t="shared" si="256"/>
        <v>A</v>
      </c>
      <c r="S1434" s="174">
        <f t="shared" si="257"/>
        <v>1</v>
      </c>
      <c r="T1434" s="174">
        <f t="shared" si="258"/>
        <v>1</v>
      </c>
      <c r="U1434" s="174">
        <f t="shared" si="259"/>
        <v>0</v>
      </c>
      <c r="V1434" s="178" t="str">
        <f t="shared" si="260"/>
        <v>Paraburkholderia hospita</v>
      </c>
      <c r="W1434" s="178" t="str">
        <f t="shared" si="261"/>
        <v>Paraburkholderia hospita</v>
      </c>
      <c r="X1434" s="174">
        <f t="shared" si="262"/>
        <v>0</v>
      </c>
      <c r="Y1434" s="174">
        <f t="shared" si="263"/>
        <v>0</v>
      </c>
      <c r="Z1434" s="174">
        <f t="shared" si="264"/>
        <v>0</v>
      </c>
      <c r="AA1434" s="174">
        <f t="shared" si="265"/>
        <v>0</v>
      </c>
    </row>
    <row r="1435" spans="4:27" ht="15" customHeight="1" x14ac:dyDescent="0.25">
      <c r="D1435" s="176">
        <v>0</v>
      </c>
      <c r="E1435" s="169">
        <f t="shared" si="255"/>
        <v>0</v>
      </c>
      <c r="F1435" s="26" t="s">
        <v>2694</v>
      </c>
      <c r="G1435" s="26" t="s">
        <v>176</v>
      </c>
      <c r="H1435" s="26" t="s">
        <v>757</v>
      </c>
      <c r="I1435" s="29">
        <v>40513</v>
      </c>
      <c r="J1435" s="26" t="s">
        <v>2368</v>
      </c>
      <c r="K1435" s="26" t="s">
        <v>2695</v>
      </c>
      <c r="L1435" s="26" t="s">
        <v>2368</v>
      </c>
      <c r="M1435" s="26" t="s">
        <v>2695</v>
      </c>
      <c r="N1435" s="27">
        <v>2.82</v>
      </c>
      <c r="O1435" s="26" t="s">
        <v>2582</v>
      </c>
      <c r="P1435" s="26" t="s">
        <v>2597</v>
      </c>
      <c r="Q1435" s="27">
        <v>1.64</v>
      </c>
      <c r="R1435" s="171" t="str">
        <f t="shared" si="256"/>
        <v>A</v>
      </c>
      <c r="S1435" s="174">
        <f t="shared" si="257"/>
        <v>1</v>
      </c>
      <c r="T1435" s="174">
        <f t="shared" si="258"/>
        <v>1</v>
      </c>
      <c r="U1435" s="174">
        <f t="shared" si="259"/>
        <v>0</v>
      </c>
      <c r="V1435" s="178" t="str">
        <f t="shared" si="260"/>
        <v>Paraburkholderia kururiensis</v>
      </c>
      <c r="W1435" s="178" t="str">
        <f t="shared" si="261"/>
        <v>Burkholderia pyrrocinia</v>
      </c>
      <c r="X1435" s="174">
        <f t="shared" si="262"/>
        <v>0</v>
      </c>
      <c r="Y1435" s="174">
        <f t="shared" si="263"/>
        <v>0</v>
      </c>
      <c r="Z1435" s="174">
        <f t="shared" si="264"/>
        <v>0</v>
      </c>
      <c r="AA1435" s="174">
        <f t="shared" si="265"/>
        <v>0</v>
      </c>
    </row>
    <row r="1436" spans="4:27" ht="15" customHeight="1" x14ac:dyDescent="0.25">
      <c r="D1436" s="176">
        <v>0</v>
      </c>
      <c r="E1436" s="169">
        <f t="shared" si="255"/>
        <v>0</v>
      </c>
      <c r="F1436" s="26" t="s">
        <v>2696</v>
      </c>
      <c r="G1436" s="26" t="s">
        <v>176</v>
      </c>
      <c r="H1436" s="26" t="s">
        <v>757</v>
      </c>
      <c r="I1436" s="29">
        <v>40508</v>
      </c>
      <c r="J1436" s="26" t="s">
        <v>2368</v>
      </c>
      <c r="K1436" s="26" t="s">
        <v>2685</v>
      </c>
      <c r="L1436" s="26" t="s">
        <v>2368</v>
      </c>
      <c r="M1436" s="26" t="s">
        <v>2685</v>
      </c>
      <c r="N1436" s="27">
        <v>2.79</v>
      </c>
      <c r="O1436" s="26" t="s">
        <v>2368</v>
      </c>
      <c r="P1436" s="26" t="s">
        <v>2688</v>
      </c>
      <c r="Q1436" s="27">
        <v>1.9</v>
      </c>
      <c r="R1436" s="171" t="str">
        <f t="shared" si="256"/>
        <v>A</v>
      </c>
      <c r="S1436" s="174">
        <f t="shared" si="257"/>
        <v>1</v>
      </c>
      <c r="T1436" s="174">
        <f t="shared" si="258"/>
        <v>1</v>
      </c>
      <c r="U1436" s="174">
        <f t="shared" si="259"/>
        <v>0</v>
      </c>
      <c r="V1436" s="178" t="str">
        <f t="shared" si="260"/>
        <v>Paraburkholderia phymatum</v>
      </c>
      <c r="W1436" s="178" t="str">
        <f t="shared" si="261"/>
        <v>Paraburkholderia caribensis</v>
      </c>
      <c r="X1436" s="174">
        <f t="shared" si="262"/>
        <v>0</v>
      </c>
      <c r="Y1436" s="174">
        <f t="shared" si="263"/>
        <v>0</v>
      </c>
      <c r="Z1436" s="174">
        <f t="shared" si="264"/>
        <v>0</v>
      </c>
      <c r="AA1436" s="174">
        <f t="shared" si="265"/>
        <v>0</v>
      </c>
    </row>
    <row r="1437" spans="4:27" ht="15" customHeight="1" x14ac:dyDescent="0.25">
      <c r="D1437" s="176">
        <v>0</v>
      </c>
      <c r="E1437" s="169">
        <f t="shared" si="255"/>
        <v>0</v>
      </c>
      <c r="F1437" s="26" t="s">
        <v>2697</v>
      </c>
      <c r="G1437" s="26" t="s">
        <v>176</v>
      </c>
      <c r="H1437" s="26" t="s">
        <v>757</v>
      </c>
      <c r="I1437" s="29">
        <v>40501</v>
      </c>
      <c r="J1437" s="26" t="s">
        <v>2368</v>
      </c>
      <c r="K1437" s="26" t="s">
        <v>2698</v>
      </c>
      <c r="L1437" s="26" t="s">
        <v>2368</v>
      </c>
      <c r="M1437" s="26" t="s">
        <v>2698</v>
      </c>
      <c r="N1437" s="27">
        <v>2.81</v>
      </c>
      <c r="O1437" s="26" t="s">
        <v>2368</v>
      </c>
      <c r="P1437" s="26" t="s">
        <v>2698</v>
      </c>
      <c r="Q1437" s="27">
        <v>2.44</v>
      </c>
      <c r="R1437" s="171" t="str">
        <f t="shared" si="256"/>
        <v>A</v>
      </c>
      <c r="S1437" s="174">
        <f t="shared" si="257"/>
        <v>1</v>
      </c>
      <c r="T1437" s="174">
        <f t="shared" si="258"/>
        <v>1</v>
      </c>
      <c r="U1437" s="174">
        <f t="shared" si="259"/>
        <v>0</v>
      </c>
      <c r="V1437" s="178" t="str">
        <f t="shared" si="260"/>
        <v>Paraburkholderia phytofirmans</v>
      </c>
      <c r="W1437" s="178" t="str">
        <f t="shared" si="261"/>
        <v>Paraburkholderia phytofirmans</v>
      </c>
      <c r="X1437" s="174">
        <f t="shared" si="262"/>
        <v>0</v>
      </c>
      <c r="Y1437" s="174">
        <f t="shared" si="263"/>
        <v>0</v>
      </c>
      <c r="Z1437" s="174">
        <f t="shared" si="264"/>
        <v>0</v>
      </c>
      <c r="AA1437" s="174">
        <f t="shared" si="265"/>
        <v>0</v>
      </c>
    </row>
    <row r="1438" spans="4:27" ht="15" customHeight="1" x14ac:dyDescent="0.25">
      <c r="D1438" s="176">
        <v>0</v>
      </c>
      <c r="E1438" s="169">
        <f t="shared" si="255"/>
        <v>0</v>
      </c>
      <c r="F1438" s="26" t="s">
        <v>2699</v>
      </c>
      <c r="G1438" s="26" t="s">
        <v>176</v>
      </c>
      <c r="H1438" s="26" t="s">
        <v>193</v>
      </c>
      <c r="I1438" s="29">
        <v>41019</v>
      </c>
      <c r="J1438" s="26" t="s">
        <v>2368</v>
      </c>
      <c r="K1438" s="26" t="s">
        <v>2700</v>
      </c>
      <c r="L1438" s="26" t="s">
        <v>2368</v>
      </c>
      <c r="M1438" s="26" t="s">
        <v>2700</v>
      </c>
      <c r="N1438" s="27">
        <v>2.81</v>
      </c>
      <c r="O1438" s="26" t="s">
        <v>2368</v>
      </c>
      <c r="P1438" s="26" t="s">
        <v>2700</v>
      </c>
      <c r="Q1438" s="27">
        <v>2.36</v>
      </c>
      <c r="R1438" s="171" t="str">
        <f t="shared" si="256"/>
        <v>A</v>
      </c>
      <c r="S1438" s="174">
        <f t="shared" si="257"/>
        <v>1</v>
      </c>
      <c r="T1438" s="174">
        <f t="shared" si="258"/>
        <v>1</v>
      </c>
      <c r="U1438" s="174">
        <f t="shared" si="259"/>
        <v>0</v>
      </c>
      <c r="V1438" s="178" t="str">
        <f t="shared" si="260"/>
        <v>Paraburkholderia tuberum</v>
      </c>
      <c r="W1438" s="178" t="str">
        <f t="shared" si="261"/>
        <v>Paraburkholderia tuberum</v>
      </c>
      <c r="X1438" s="174">
        <f t="shared" si="262"/>
        <v>0</v>
      </c>
      <c r="Y1438" s="174">
        <f t="shared" si="263"/>
        <v>0</v>
      </c>
      <c r="Z1438" s="174">
        <f t="shared" si="264"/>
        <v>0</v>
      </c>
      <c r="AA1438" s="174">
        <f t="shared" si="265"/>
        <v>0</v>
      </c>
    </row>
    <row r="1439" spans="4:27" ht="15" customHeight="1" x14ac:dyDescent="0.25">
      <c r="D1439" s="176">
        <v>0</v>
      </c>
      <c r="E1439" s="169">
        <f t="shared" si="255"/>
        <v>0</v>
      </c>
      <c r="F1439" s="26" t="s">
        <v>2701</v>
      </c>
      <c r="G1439" s="26" t="s">
        <v>176</v>
      </c>
      <c r="H1439" s="26" t="s">
        <v>193</v>
      </c>
      <c r="I1439" s="29">
        <v>40508</v>
      </c>
      <c r="J1439" s="26" t="s">
        <v>2368</v>
      </c>
      <c r="K1439" s="26" t="s">
        <v>2702</v>
      </c>
      <c r="L1439" s="26" t="s">
        <v>2368</v>
      </c>
      <c r="M1439" s="26" t="s">
        <v>2702</v>
      </c>
      <c r="N1439" s="27">
        <v>2.77</v>
      </c>
      <c r="O1439" s="26" t="s">
        <v>2368</v>
      </c>
      <c r="P1439" s="26" t="s">
        <v>2702</v>
      </c>
      <c r="Q1439" s="27">
        <v>2.4900000000000002</v>
      </c>
      <c r="R1439" s="171" t="str">
        <f t="shared" si="256"/>
        <v>A</v>
      </c>
      <c r="S1439" s="174">
        <f t="shared" si="257"/>
        <v>1</v>
      </c>
      <c r="T1439" s="174">
        <f t="shared" si="258"/>
        <v>1</v>
      </c>
      <c r="U1439" s="174">
        <f t="shared" si="259"/>
        <v>0</v>
      </c>
      <c r="V1439" s="178" t="str">
        <f t="shared" si="260"/>
        <v>Paraburkholderia xenovorans</v>
      </c>
      <c r="W1439" s="178" t="str">
        <f t="shared" si="261"/>
        <v>Paraburkholderia xenovorans</v>
      </c>
      <c r="X1439" s="174">
        <f t="shared" si="262"/>
        <v>0</v>
      </c>
      <c r="Y1439" s="174">
        <f t="shared" si="263"/>
        <v>0</v>
      </c>
      <c r="Z1439" s="174">
        <f t="shared" si="264"/>
        <v>0</v>
      </c>
      <c r="AA1439" s="174">
        <f t="shared" si="265"/>
        <v>0</v>
      </c>
    </row>
    <row r="1440" spans="4:27" ht="15" customHeight="1" x14ac:dyDescent="0.25">
      <c r="D1440" s="176">
        <v>0</v>
      </c>
      <c r="E1440" s="169">
        <f t="shared" si="255"/>
        <v>0</v>
      </c>
      <c r="F1440" s="26" t="s">
        <v>2703</v>
      </c>
      <c r="G1440" s="26" t="s">
        <v>176</v>
      </c>
      <c r="H1440" s="26" t="s">
        <v>422</v>
      </c>
      <c r="I1440" s="29">
        <v>42503</v>
      </c>
      <c r="J1440" s="26" t="s">
        <v>2704</v>
      </c>
      <c r="K1440" s="26" t="s">
        <v>2705</v>
      </c>
      <c r="L1440" s="26" t="s">
        <v>2704</v>
      </c>
      <c r="M1440" s="26" t="s">
        <v>2705</v>
      </c>
      <c r="N1440" s="27">
        <v>2.38</v>
      </c>
      <c r="O1440" s="26" t="s">
        <v>2704</v>
      </c>
      <c r="P1440" s="26" t="s">
        <v>2705</v>
      </c>
      <c r="Q1440" s="27">
        <v>2.35</v>
      </c>
      <c r="R1440" s="171" t="str">
        <f t="shared" si="256"/>
        <v>A</v>
      </c>
      <c r="S1440" s="174">
        <f t="shared" si="257"/>
        <v>1</v>
      </c>
      <c r="T1440" s="174">
        <f t="shared" si="258"/>
        <v>1</v>
      </c>
      <c r="U1440" s="174">
        <f t="shared" si="259"/>
        <v>0</v>
      </c>
      <c r="V1440" s="178" t="str">
        <f t="shared" si="260"/>
        <v>Ralstonia insidiosa</v>
      </c>
      <c r="W1440" s="178" t="str">
        <f t="shared" si="261"/>
        <v>Ralstonia insidiosa</v>
      </c>
      <c r="X1440" s="174">
        <f t="shared" si="262"/>
        <v>0</v>
      </c>
      <c r="Y1440" s="174">
        <f t="shared" si="263"/>
        <v>0</v>
      </c>
      <c r="Z1440" s="174">
        <f t="shared" si="264"/>
        <v>0</v>
      </c>
      <c r="AA1440" s="174">
        <f t="shared" si="265"/>
        <v>0</v>
      </c>
    </row>
    <row r="1441" spans="4:27" ht="15" customHeight="1" x14ac:dyDescent="0.25">
      <c r="D1441" s="176">
        <v>0</v>
      </c>
      <c r="E1441" s="169">
        <f t="shared" si="255"/>
        <v>0</v>
      </c>
      <c r="F1441" s="26" t="s">
        <v>2706</v>
      </c>
      <c r="G1441" s="26" t="s">
        <v>176</v>
      </c>
      <c r="H1441" s="26" t="s">
        <v>422</v>
      </c>
      <c r="I1441" s="29">
        <v>42503</v>
      </c>
      <c r="J1441" s="26" t="s">
        <v>2704</v>
      </c>
      <c r="K1441" s="26" t="s">
        <v>2707</v>
      </c>
      <c r="L1441" s="26" t="s">
        <v>2704</v>
      </c>
      <c r="M1441" s="26" t="s">
        <v>2707</v>
      </c>
      <c r="N1441" s="27">
        <v>2.46</v>
      </c>
      <c r="O1441" s="26" t="s">
        <v>2704</v>
      </c>
      <c r="P1441" s="26" t="s">
        <v>2707</v>
      </c>
      <c r="Q1441" s="27">
        <v>2.2200000000000002</v>
      </c>
      <c r="R1441" s="171" t="str">
        <f t="shared" si="256"/>
        <v>A</v>
      </c>
      <c r="S1441" s="174">
        <f t="shared" si="257"/>
        <v>1</v>
      </c>
      <c r="T1441" s="174">
        <f t="shared" si="258"/>
        <v>1</v>
      </c>
      <c r="U1441" s="174">
        <f t="shared" si="259"/>
        <v>0</v>
      </c>
      <c r="V1441" s="178" t="str">
        <f t="shared" si="260"/>
        <v>Ralstonia mannitolilytica</v>
      </c>
      <c r="W1441" s="178" t="str">
        <f t="shared" si="261"/>
        <v>Ralstonia mannitolilytica</v>
      </c>
      <c r="X1441" s="174">
        <f t="shared" si="262"/>
        <v>0</v>
      </c>
      <c r="Y1441" s="174">
        <f t="shared" si="263"/>
        <v>0</v>
      </c>
      <c r="Z1441" s="174">
        <f t="shared" si="264"/>
        <v>0</v>
      </c>
      <c r="AA1441" s="174">
        <f t="shared" si="265"/>
        <v>0</v>
      </c>
    </row>
    <row r="1442" spans="4:27" ht="15" customHeight="1" x14ac:dyDescent="0.25">
      <c r="D1442" s="176">
        <v>0</v>
      </c>
      <c r="E1442" s="169">
        <f t="shared" si="255"/>
        <v>0</v>
      </c>
      <c r="F1442" s="26" t="s">
        <v>2708</v>
      </c>
      <c r="G1442" s="26" t="s">
        <v>176</v>
      </c>
      <c r="H1442" s="26" t="s">
        <v>422</v>
      </c>
      <c r="I1442" s="29">
        <v>39104</v>
      </c>
      <c r="J1442" s="26" t="s">
        <v>2704</v>
      </c>
      <c r="K1442" s="26" t="s">
        <v>2709</v>
      </c>
      <c r="L1442" s="26" t="s">
        <v>2704</v>
      </c>
      <c r="M1442" s="26" t="s">
        <v>2709</v>
      </c>
      <c r="N1442" s="27">
        <v>2.15</v>
      </c>
      <c r="O1442" s="26" t="s">
        <v>2704</v>
      </c>
      <c r="P1442" s="26" t="s">
        <v>2709</v>
      </c>
      <c r="Q1442" s="27">
        <v>2.12</v>
      </c>
      <c r="R1442" s="171" t="str">
        <f t="shared" si="256"/>
        <v>A</v>
      </c>
      <c r="S1442" s="174">
        <f t="shared" si="257"/>
        <v>1</v>
      </c>
      <c r="T1442" s="174">
        <f t="shared" si="258"/>
        <v>1</v>
      </c>
      <c r="U1442" s="174">
        <f t="shared" si="259"/>
        <v>0</v>
      </c>
      <c r="V1442" s="178" t="str">
        <f t="shared" si="260"/>
        <v>Ralstonia pickettii</v>
      </c>
      <c r="W1442" s="178" t="str">
        <f t="shared" si="261"/>
        <v>Ralstonia pickettii</v>
      </c>
      <c r="X1442" s="174">
        <f t="shared" si="262"/>
        <v>0</v>
      </c>
      <c r="Y1442" s="174">
        <f t="shared" si="263"/>
        <v>0</v>
      </c>
      <c r="Z1442" s="174">
        <f t="shared" si="264"/>
        <v>0</v>
      </c>
      <c r="AA1442" s="174">
        <f t="shared" si="265"/>
        <v>0</v>
      </c>
    </row>
    <row r="1443" spans="4:27" ht="15" customHeight="1" x14ac:dyDescent="0.25">
      <c r="D1443" s="176">
        <v>0</v>
      </c>
      <c r="E1443" s="169">
        <f t="shared" si="255"/>
        <v>0</v>
      </c>
      <c r="F1443" s="26" t="s">
        <v>2710</v>
      </c>
      <c r="G1443" s="26" t="s">
        <v>118</v>
      </c>
      <c r="H1443" s="26" t="s">
        <v>422</v>
      </c>
      <c r="I1443" s="29">
        <v>39940</v>
      </c>
      <c r="J1443" s="26" t="s">
        <v>2704</v>
      </c>
      <c r="K1443" s="26" t="s">
        <v>2709</v>
      </c>
      <c r="L1443" s="26" t="s">
        <v>2704</v>
      </c>
      <c r="M1443" s="26" t="s">
        <v>2705</v>
      </c>
      <c r="N1443" s="27">
        <v>2.0699999999999998</v>
      </c>
      <c r="O1443" s="26" t="s">
        <v>2704</v>
      </c>
      <c r="P1443" s="26" t="s">
        <v>2705</v>
      </c>
      <c r="Q1443" s="27">
        <v>2.0699999999999998</v>
      </c>
      <c r="R1443" s="171" t="str">
        <f t="shared" si="256"/>
        <v>A</v>
      </c>
      <c r="S1443" s="174">
        <f t="shared" si="257"/>
        <v>0</v>
      </c>
      <c r="T1443" s="174">
        <f t="shared" si="258"/>
        <v>0</v>
      </c>
      <c r="U1443" s="174">
        <f t="shared" si="259"/>
        <v>1</v>
      </c>
      <c r="V1443" s="178" t="str">
        <f t="shared" si="260"/>
        <v>Ralstonia insidiosa</v>
      </c>
      <c r="W1443" s="178" t="str">
        <f t="shared" si="261"/>
        <v>Ralstonia insidiosa</v>
      </c>
      <c r="X1443" s="174">
        <f t="shared" si="262"/>
        <v>0</v>
      </c>
      <c r="Y1443" s="174">
        <f t="shared" si="263"/>
        <v>0</v>
      </c>
      <c r="Z1443" s="174">
        <f t="shared" si="264"/>
        <v>0</v>
      </c>
      <c r="AA1443" s="174">
        <f t="shared" si="265"/>
        <v>0</v>
      </c>
    </row>
    <row r="1444" spans="4:27" ht="15" customHeight="1" x14ac:dyDescent="0.25">
      <c r="D1444" s="176">
        <v>1</v>
      </c>
      <c r="E1444" s="169">
        <f t="shared" si="255"/>
        <v>0</v>
      </c>
      <c r="F1444" s="26" t="s">
        <v>2711</v>
      </c>
      <c r="G1444" s="26" t="s">
        <v>1767</v>
      </c>
      <c r="H1444" s="26" t="s">
        <v>699</v>
      </c>
      <c r="I1444" s="29">
        <v>44813</v>
      </c>
      <c r="J1444" s="26" t="s">
        <v>2712</v>
      </c>
      <c r="K1444" s="26" t="s">
        <v>2713</v>
      </c>
      <c r="L1444" s="26" t="s">
        <v>2712</v>
      </c>
      <c r="M1444" s="26" t="s">
        <v>2713</v>
      </c>
      <c r="N1444" s="27">
        <v>2.54</v>
      </c>
      <c r="O1444" s="26" t="s">
        <v>2712</v>
      </c>
      <c r="P1444" s="26" t="s">
        <v>2714</v>
      </c>
      <c r="Q1444" s="27">
        <v>2.44</v>
      </c>
      <c r="R1444" s="171" t="str">
        <f t="shared" si="256"/>
        <v>B</v>
      </c>
      <c r="S1444" s="174">
        <f t="shared" si="257"/>
        <v>0</v>
      </c>
      <c r="T1444" s="174">
        <f t="shared" si="258"/>
        <v>0</v>
      </c>
      <c r="U1444" s="174">
        <f t="shared" si="259"/>
        <v>1</v>
      </c>
      <c r="V1444" s="178" t="str">
        <f t="shared" si="260"/>
        <v>Delftia acidovorans</v>
      </c>
      <c r="W1444" s="178" t="str">
        <f t="shared" si="261"/>
        <v>Delftia tsuruhatensis</v>
      </c>
      <c r="X1444" s="174">
        <f t="shared" si="262"/>
        <v>0</v>
      </c>
      <c r="Y1444" s="174">
        <f t="shared" si="263"/>
        <v>0</v>
      </c>
      <c r="Z1444" s="174">
        <f t="shared" si="264"/>
        <v>0</v>
      </c>
      <c r="AA1444" s="174">
        <f t="shared" si="265"/>
        <v>0</v>
      </c>
    </row>
    <row r="1445" spans="4:27" ht="15" customHeight="1" x14ac:dyDescent="0.25">
      <c r="D1445" s="176">
        <v>1</v>
      </c>
      <c r="E1445" s="169">
        <f t="shared" si="255"/>
        <v>1</v>
      </c>
      <c r="F1445" s="26" t="s">
        <v>2715</v>
      </c>
      <c r="G1445" s="26" t="s">
        <v>124</v>
      </c>
      <c r="H1445" s="26" t="s">
        <v>134</v>
      </c>
      <c r="I1445" s="29">
        <v>43291</v>
      </c>
      <c r="J1445" s="26" t="s">
        <v>2712</v>
      </c>
      <c r="K1445" s="26" t="s">
        <v>2714</v>
      </c>
      <c r="L1445" s="26" t="s">
        <v>2712</v>
      </c>
      <c r="M1445" s="26" t="s">
        <v>2714</v>
      </c>
      <c r="N1445" s="27">
        <v>2.4500000000000002</v>
      </c>
      <c r="O1445" s="26" t="s">
        <v>2712</v>
      </c>
      <c r="P1445" s="26" t="s">
        <v>2714</v>
      </c>
      <c r="Q1445" s="27">
        <v>2.31</v>
      </c>
      <c r="R1445" s="171" t="str">
        <f t="shared" si="256"/>
        <v>A</v>
      </c>
      <c r="S1445" s="174">
        <f t="shared" si="257"/>
        <v>1</v>
      </c>
      <c r="T1445" s="174">
        <f t="shared" si="258"/>
        <v>1</v>
      </c>
      <c r="U1445" s="174">
        <f t="shared" si="259"/>
        <v>0</v>
      </c>
      <c r="V1445" s="178" t="str">
        <f t="shared" si="260"/>
        <v>Delftia tsuruhatensis</v>
      </c>
      <c r="W1445" s="178" t="str">
        <f t="shared" si="261"/>
        <v>Delftia tsuruhatensis</v>
      </c>
      <c r="X1445" s="174">
        <f t="shared" si="262"/>
        <v>0</v>
      </c>
      <c r="Y1445" s="174">
        <f t="shared" si="263"/>
        <v>0</v>
      </c>
      <c r="Z1445" s="174">
        <f t="shared" si="264"/>
        <v>0</v>
      </c>
      <c r="AA1445" s="174">
        <f t="shared" si="265"/>
        <v>0</v>
      </c>
    </row>
    <row r="1446" spans="4:27" ht="15" customHeight="1" x14ac:dyDescent="0.25">
      <c r="D1446" s="176">
        <v>1</v>
      </c>
      <c r="E1446" s="169">
        <f t="shared" si="255"/>
        <v>1</v>
      </c>
      <c r="F1446" s="26" t="s">
        <v>2716</v>
      </c>
      <c r="G1446" s="26" t="s">
        <v>2510</v>
      </c>
      <c r="H1446" s="26" t="s">
        <v>112</v>
      </c>
      <c r="I1446" s="29">
        <v>41739</v>
      </c>
      <c r="J1446" s="26" t="s">
        <v>2717</v>
      </c>
      <c r="K1446" s="26" t="s">
        <v>646</v>
      </c>
      <c r="L1446" s="26" t="s">
        <v>2717</v>
      </c>
      <c r="M1446" s="26" t="s">
        <v>646</v>
      </c>
      <c r="N1446" s="27">
        <v>2.4500000000000002</v>
      </c>
      <c r="O1446" s="26" t="s">
        <v>2717</v>
      </c>
      <c r="P1446" s="26" t="s">
        <v>646</v>
      </c>
      <c r="Q1446" s="27">
        <v>2.4</v>
      </c>
      <c r="R1446" s="171" t="str">
        <f t="shared" si="256"/>
        <v>A</v>
      </c>
      <c r="S1446" s="174">
        <f t="shared" si="257"/>
        <v>1</v>
      </c>
      <c r="T1446" s="174">
        <f t="shared" si="258"/>
        <v>1</v>
      </c>
      <c r="U1446" s="174">
        <f t="shared" si="259"/>
        <v>0</v>
      </c>
      <c r="V1446" s="178" t="str">
        <f t="shared" si="260"/>
        <v>Hydrogenophaga intermedia</v>
      </c>
      <c r="W1446" s="178" t="str">
        <f t="shared" si="261"/>
        <v>Hydrogenophaga intermedia</v>
      </c>
      <c r="X1446" s="174">
        <f t="shared" si="262"/>
        <v>0</v>
      </c>
      <c r="Y1446" s="174">
        <f t="shared" si="263"/>
        <v>0</v>
      </c>
      <c r="Z1446" s="174">
        <f t="shared" si="264"/>
        <v>0</v>
      </c>
      <c r="AA1446" s="174">
        <f t="shared" si="265"/>
        <v>0</v>
      </c>
    </row>
    <row r="1447" spans="4:27" ht="15" customHeight="1" x14ac:dyDescent="0.25">
      <c r="D1447" s="176">
        <v>0</v>
      </c>
      <c r="E1447" s="169">
        <f t="shared" si="255"/>
        <v>0</v>
      </c>
      <c r="F1447" s="26" t="s">
        <v>2718</v>
      </c>
      <c r="G1447" s="26" t="s">
        <v>118</v>
      </c>
      <c r="H1447" s="26" t="s">
        <v>757</v>
      </c>
      <c r="I1447" s="29">
        <v>41480</v>
      </c>
      <c r="J1447" s="26" t="s">
        <v>2719</v>
      </c>
      <c r="K1447" s="26" t="s">
        <v>258</v>
      </c>
      <c r="L1447" s="26" t="s">
        <v>2720</v>
      </c>
      <c r="M1447" s="26" t="s">
        <v>2721</v>
      </c>
      <c r="N1447" s="27">
        <v>1.43</v>
      </c>
      <c r="O1447" s="26" t="s">
        <v>2722</v>
      </c>
      <c r="P1447" s="26" t="s">
        <v>151</v>
      </c>
      <c r="Q1447" s="27">
        <v>1.32</v>
      </c>
      <c r="R1447" s="171" t="str">
        <f t="shared" si="256"/>
        <v>B</v>
      </c>
      <c r="S1447" s="174">
        <f t="shared" si="257"/>
        <v>0</v>
      </c>
      <c r="T1447" s="174">
        <f t="shared" si="258"/>
        <v>0</v>
      </c>
      <c r="U1447" s="174">
        <f t="shared" si="259"/>
        <v>1</v>
      </c>
      <c r="V1447" s="178" t="str">
        <f t="shared" si="260"/>
        <v>Aromatoleum evansii</v>
      </c>
      <c r="W1447" s="178" t="str">
        <f t="shared" si="261"/>
        <v>Ligilactobacillus salivarius</v>
      </c>
      <c r="X1447" s="174">
        <f t="shared" si="262"/>
        <v>0</v>
      </c>
      <c r="Y1447" s="174">
        <f t="shared" si="263"/>
        <v>0</v>
      </c>
      <c r="Z1447" s="174">
        <f t="shared" si="264"/>
        <v>0</v>
      </c>
      <c r="AA1447" s="174">
        <f t="shared" si="265"/>
        <v>0</v>
      </c>
    </row>
    <row r="1448" spans="4:27" ht="15" customHeight="1" x14ac:dyDescent="0.25">
      <c r="D1448" s="176">
        <v>1</v>
      </c>
      <c r="E1448" s="169">
        <f t="shared" si="255"/>
        <v>1</v>
      </c>
      <c r="F1448" s="26" t="s">
        <v>2723</v>
      </c>
      <c r="G1448" s="26" t="s">
        <v>176</v>
      </c>
      <c r="H1448" s="26" t="s">
        <v>2429</v>
      </c>
      <c r="I1448" s="29">
        <v>42402</v>
      </c>
      <c r="J1448" s="26" t="s">
        <v>2724</v>
      </c>
      <c r="K1448" s="26" t="s">
        <v>2725</v>
      </c>
      <c r="L1448" s="26" t="s">
        <v>2724</v>
      </c>
      <c r="M1448" s="26" t="s">
        <v>2725</v>
      </c>
      <c r="N1448" s="27">
        <v>2.72</v>
      </c>
      <c r="O1448" s="26" t="s">
        <v>2726</v>
      </c>
      <c r="P1448" s="26" t="s">
        <v>2727</v>
      </c>
      <c r="Q1448" s="27">
        <v>1.42</v>
      </c>
      <c r="R1448" s="171" t="str">
        <f t="shared" si="256"/>
        <v>A</v>
      </c>
      <c r="S1448" s="174">
        <f t="shared" si="257"/>
        <v>1</v>
      </c>
      <c r="T1448" s="174">
        <f t="shared" si="258"/>
        <v>1</v>
      </c>
      <c r="U1448" s="174">
        <f t="shared" si="259"/>
        <v>0</v>
      </c>
      <c r="V1448" s="178" t="str">
        <f t="shared" si="260"/>
        <v>Deefgea chitinilytica</v>
      </c>
      <c r="W1448" s="178" t="str">
        <f t="shared" si="261"/>
        <v>Mannheimia haemolytica</v>
      </c>
      <c r="X1448" s="174">
        <f t="shared" si="262"/>
        <v>0</v>
      </c>
      <c r="Y1448" s="174">
        <f t="shared" si="263"/>
        <v>0</v>
      </c>
      <c r="Z1448" s="174">
        <f t="shared" si="264"/>
        <v>0</v>
      </c>
      <c r="AA1448" s="174">
        <f t="shared" si="265"/>
        <v>0</v>
      </c>
    </row>
    <row r="1449" spans="4:27" ht="15" customHeight="1" x14ac:dyDescent="0.25">
      <c r="D1449" s="176">
        <v>1</v>
      </c>
      <c r="E1449" s="169">
        <f t="shared" si="255"/>
        <v>1</v>
      </c>
      <c r="F1449" s="26" t="s">
        <v>2728</v>
      </c>
      <c r="G1449" s="26" t="s">
        <v>1240</v>
      </c>
      <c r="H1449" s="26" t="s">
        <v>112</v>
      </c>
      <c r="I1449" s="29">
        <v>42269</v>
      </c>
      <c r="J1449" s="26" t="s">
        <v>2724</v>
      </c>
      <c r="K1449" s="26" t="s">
        <v>2725</v>
      </c>
      <c r="L1449" s="26" t="s">
        <v>2724</v>
      </c>
      <c r="M1449" s="26" t="s">
        <v>2725</v>
      </c>
      <c r="N1449" s="27">
        <v>2.11</v>
      </c>
      <c r="O1449" s="26" t="s">
        <v>2729</v>
      </c>
      <c r="P1449" s="26" t="s">
        <v>2730</v>
      </c>
      <c r="Q1449" s="27">
        <v>1.24</v>
      </c>
      <c r="R1449" s="171" t="str">
        <f t="shared" si="256"/>
        <v>A</v>
      </c>
      <c r="S1449" s="174">
        <f t="shared" si="257"/>
        <v>1</v>
      </c>
      <c r="T1449" s="174">
        <f t="shared" si="258"/>
        <v>1</v>
      </c>
      <c r="U1449" s="174">
        <f t="shared" si="259"/>
        <v>0</v>
      </c>
      <c r="V1449" s="178" t="str">
        <f t="shared" si="260"/>
        <v>Deefgea chitinilytica</v>
      </c>
      <c r="W1449" s="178" t="str">
        <f t="shared" si="261"/>
        <v>Pichia cactophila</v>
      </c>
      <c r="X1449" s="174">
        <f t="shared" si="262"/>
        <v>0</v>
      </c>
      <c r="Y1449" s="174">
        <f t="shared" si="263"/>
        <v>0</v>
      </c>
      <c r="Z1449" s="174">
        <f t="shared" si="264"/>
        <v>0</v>
      </c>
      <c r="AA1449" s="174">
        <f t="shared" si="265"/>
        <v>0</v>
      </c>
    </row>
    <row r="1450" spans="4:27" ht="15" customHeight="1" x14ac:dyDescent="0.25">
      <c r="D1450" s="176">
        <v>1</v>
      </c>
      <c r="E1450" s="169">
        <f t="shared" si="255"/>
        <v>1</v>
      </c>
      <c r="F1450" s="26" t="s">
        <v>2731</v>
      </c>
      <c r="G1450" s="26" t="s">
        <v>176</v>
      </c>
      <c r="H1450" s="26" t="s">
        <v>112</v>
      </c>
      <c r="I1450" s="29">
        <v>42326</v>
      </c>
      <c r="J1450" s="26" t="s">
        <v>2724</v>
      </c>
      <c r="K1450" s="26" t="s">
        <v>2732</v>
      </c>
      <c r="L1450" s="26" t="s">
        <v>2724</v>
      </c>
      <c r="M1450" s="26" t="s">
        <v>2732</v>
      </c>
      <c r="N1450" s="27">
        <v>2.6</v>
      </c>
      <c r="O1450" s="26" t="s">
        <v>2142</v>
      </c>
      <c r="P1450" s="26" t="s">
        <v>2733</v>
      </c>
      <c r="Q1450" s="27">
        <v>1.45</v>
      </c>
      <c r="R1450" s="171" t="str">
        <f t="shared" si="256"/>
        <v>A</v>
      </c>
      <c r="S1450" s="174">
        <f t="shared" si="257"/>
        <v>1</v>
      </c>
      <c r="T1450" s="174">
        <f t="shared" si="258"/>
        <v>1</v>
      </c>
      <c r="U1450" s="174">
        <f t="shared" si="259"/>
        <v>0</v>
      </c>
      <c r="V1450" s="178" t="str">
        <f t="shared" si="260"/>
        <v>Deefgea rivuli</v>
      </c>
      <c r="W1450" s="178" t="str">
        <f t="shared" si="261"/>
        <v>Arthrobacter woluwensis</v>
      </c>
      <c r="X1450" s="174">
        <f t="shared" si="262"/>
        <v>0</v>
      </c>
      <c r="Y1450" s="174">
        <f t="shared" si="263"/>
        <v>0</v>
      </c>
      <c r="Z1450" s="174">
        <f t="shared" si="264"/>
        <v>0</v>
      </c>
      <c r="AA1450" s="174">
        <f t="shared" si="265"/>
        <v>0</v>
      </c>
    </row>
    <row r="1451" spans="4:27" ht="15" customHeight="1" x14ac:dyDescent="0.25">
      <c r="D1451" s="176">
        <v>1</v>
      </c>
      <c r="E1451" s="169">
        <f t="shared" si="255"/>
        <v>0</v>
      </c>
      <c r="F1451" s="26" t="s">
        <v>2734</v>
      </c>
      <c r="G1451" s="26" t="s">
        <v>133</v>
      </c>
      <c r="H1451" s="26" t="s">
        <v>112</v>
      </c>
      <c r="I1451" s="29">
        <v>42081</v>
      </c>
      <c r="J1451" s="26" t="s">
        <v>2724</v>
      </c>
      <c r="K1451" s="26" t="s">
        <v>2735</v>
      </c>
      <c r="L1451" s="26" t="s">
        <v>2724</v>
      </c>
      <c r="M1451" s="26" t="s">
        <v>2736</v>
      </c>
      <c r="N1451" s="27">
        <v>2.0299999999999998</v>
      </c>
      <c r="O1451" s="26" t="s">
        <v>2724</v>
      </c>
      <c r="P1451" s="26" t="s">
        <v>2725</v>
      </c>
      <c r="Q1451" s="27">
        <v>1.7</v>
      </c>
      <c r="R1451" s="171" t="str">
        <f t="shared" si="256"/>
        <v>A</v>
      </c>
      <c r="S1451" s="174">
        <f t="shared" si="257"/>
        <v>0</v>
      </c>
      <c r="T1451" s="174">
        <f t="shared" si="258"/>
        <v>0</v>
      </c>
      <c r="U1451" s="174">
        <f t="shared" si="259"/>
        <v>1</v>
      </c>
      <c r="V1451" s="178" t="str">
        <f t="shared" si="260"/>
        <v>Deefgea sp-CVUAS-2703.2</v>
      </c>
      <c r="W1451" s="178" t="str">
        <f t="shared" si="261"/>
        <v>Deefgea chitinilytica</v>
      </c>
      <c r="X1451" s="174">
        <f t="shared" si="262"/>
        <v>0</v>
      </c>
      <c r="Y1451" s="174">
        <f t="shared" si="263"/>
        <v>0</v>
      </c>
      <c r="Z1451" s="174">
        <f t="shared" si="264"/>
        <v>0</v>
      </c>
      <c r="AA1451" s="174">
        <f t="shared" si="265"/>
        <v>0</v>
      </c>
    </row>
    <row r="1452" spans="4:27" ht="15" customHeight="1" x14ac:dyDescent="0.25">
      <c r="D1452" s="176">
        <v>1</v>
      </c>
      <c r="E1452" s="169">
        <f t="shared" si="255"/>
        <v>0</v>
      </c>
      <c r="F1452" s="26" t="s">
        <v>2737</v>
      </c>
      <c r="G1452" s="26" t="s">
        <v>133</v>
      </c>
      <c r="H1452" s="26" t="s">
        <v>112</v>
      </c>
      <c r="I1452" s="29">
        <v>42081</v>
      </c>
      <c r="J1452" s="26" t="s">
        <v>2724</v>
      </c>
      <c r="K1452" s="26" t="s">
        <v>2735</v>
      </c>
      <c r="L1452" s="26" t="s">
        <v>2724</v>
      </c>
      <c r="M1452" s="26" t="s">
        <v>2736</v>
      </c>
      <c r="N1452" s="27">
        <v>2.08</v>
      </c>
      <c r="O1452" s="26" t="s">
        <v>2724</v>
      </c>
      <c r="P1452" s="26" t="s">
        <v>2725</v>
      </c>
      <c r="Q1452" s="27">
        <v>1.65</v>
      </c>
      <c r="R1452" s="171" t="str">
        <f t="shared" si="256"/>
        <v>A</v>
      </c>
      <c r="S1452" s="174">
        <f t="shared" si="257"/>
        <v>0</v>
      </c>
      <c r="T1452" s="174">
        <f t="shared" si="258"/>
        <v>0</v>
      </c>
      <c r="U1452" s="174">
        <f t="shared" si="259"/>
        <v>1</v>
      </c>
      <c r="V1452" s="178" t="str">
        <f t="shared" si="260"/>
        <v>Deefgea sp-CVUAS-2703.2</v>
      </c>
      <c r="W1452" s="178" t="str">
        <f t="shared" si="261"/>
        <v>Deefgea chitinilytica</v>
      </c>
      <c r="X1452" s="174">
        <f t="shared" si="262"/>
        <v>0</v>
      </c>
      <c r="Y1452" s="174">
        <f t="shared" si="263"/>
        <v>0</v>
      </c>
      <c r="Z1452" s="174">
        <f t="shared" si="264"/>
        <v>0</v>
      </c>
      <c r="AA1452" s="174">
        <f t="shared" si="265"/>
        <v>0</v>
      </c>
    </row>
    <row r="1453" spans="4:27" ht="15" customHeight="1" x14ac:dyDescent="0.25">
      <c r="D1453" s="176">
        <v>1</v>
      </c>
      <c r="E1453" s="169">
        <f t="shared" si="255"/>
        <v>0</v>
      </c>
      <c r="F1453" s="26" t="s">
        <v>2738</v>
      </c>
      <c r="G1453" s="26" t="s">
        <v>2739</v>
      </c>
      <c r="H1453" s="26" t="s">
        <v>114</v>
      </c>
      <c r="I1453" s="29">
        <v>42305</v>
      </c>
      <c r="J1453" s="26" t="s">
        <v>2724</v>
      </c>
      <c r="K1453" s="26" t="s">
        <v>2740</v>
      </c>
      <c r="L1453" s="26" t="s">
        <v>2724</v>
      </c>
      <c r="M1453" s="26" t="s">
        <v>2741</v>
      </c>
      <c r="N1453" s="27">
        <v>2.61</v>
      </c>
      <c r="O1453" s="26" t="s">
        <v>2724</v>
      </c>
      <c r="P1453" s="26" t="s">
        <v>2742</v>
      </c>
      <c r="Q1453" s="27">
        <v>1.56</v>
      </c>
      <c r="R1453" s="171" t="str">
        <f t="shared" si="256"/>
        <v>A</v>
      </c>
      <c r="S1453" s="174">
        <f t="shared" si="257"/>
        <v>0</v>
      </c>
      <c r="T1453" s="174">
        <f t="shared" si="258"/>
        <v>0</v>
      </c>
      <c r="U1453" s="174">
        <f t="shared" si="259"/>
        <v>1</v>
      </c>
      <c r="V1453" s="178" t="str">
        <f t="shared" si="260"/>
        <v>Deefgea sp-CVUAS-6995.3</v>
      </c>
      <c r="W1453" s="178" t="str">
        <f t="shared" si="261"/>
        <v>Deefgea sp-CVUAS-9920</v>
      </c>
      <c r="X1453" s="174">
        <f t="shared" si="262"/>
        <v>0</v>
      </c>
      <c r="Y1453" s="174">
        <f t="shared" si="263"/>
        <v>0</v>
      </c>
      <c r="Z1453" s="174">
        <f t="shared" si="264"/>
        <v>0</v>
      </c>
      <c r="AA1453" s="174">
        <f t="shared" si="265"/>
        <v>0</v>
      </c>
    </row>
    <row r="1454" spans="4:27" ht="15" customHeight="1" x14ac:dyDescent="0.25">
      <c r="D1454" s="176">
        <v>1</v>
      </c>
      <c r="E1454" s="169">
        <f t="shared" si="255"/>
        <v>0</v>
      </c>
      <c r="F1454" s="26" t="s">
        <v>2743</v>
      </c>
      <c r="G1454" s="26" t="s">
        <v>124</v>
      </c>
      <c r="H1454" s="26" t="s">
        <v>110</v>
      </c>
      <c r="I1454" s="29">
        <v>41257</v>
      </c>
      <c r="J1454" s="26" t="s">
        <v>2724</v>
      </c>
      <c r="K1454" s="26" t="s">
        <v>2740</v>
      </c>
      <c r="L1454" s="26" t="s">
        <v>2724</v>
      </c>
      <c r="M1454" s="26" t="s">
        <v>2741</v>
      </c>
      <c r="N1454" s="27">
        <v>2.38</v>
      </c>
      <c r="O1454" s="26" t="s">
        <v>220</v>
      </c>
      <c r="P1454" s="26" t="s">
        <v>2744</v>
      </c>
      <c r="Q1454" s="27">
        <v>1.48</v>
      </c>
      <c r="R1454" s="171" t="str">
        <f t="shared" si="256"/>
        <v>A</v>
      </c>
      <c r="S1454" s="174">
        <f t="shared" si="257"/>
        <v>0</v>
      </c>
      <c r="T1454" s="174">
        <f t="shared" si="258"/>
        <v>0</v>
      </c>
      <c r="U1454" s="174">
        <f t="shared" si="259"/>
        <v>1</v>
      </c>
      <c r="V1454" s="178" t="str">
        <f t="shared" si="260"/>
        <v>Deefgea sp-CVUAS-6995.3</v>
      </c>
      <c r="W1454" s="178" t="str">
        <f t="shared" si="261"/>
        <v>Pseudomonas orientalis</v>
      </c>
      <c r="X1454" s="174">
        <f t="shared" si="262"/>
        <v>0</v>
      </c>
      <c r="Y1454" s="174">
        <f t="shared" si="263"/>
        <v>0</v>
      </c>
      <c r="Z1454" s="174">
        <f t="shared" si="264"/>
        <v>0</v>
      </c>
      <c r="AA1454" s="174">
        <f t="shared" si="265"/>
        <v>0</v>
      </c>
    </row>
    <row r="1455" spans="4:27" ht="15" customHeight="1" x14ac:dyDescent="0.25">
      <c r="D1455" s="176">
        <v>1</v>
      </c>
      <c r="E1455" s="169">
        <f t="shared" si="255"/>
        <v>1</v>
      </c>
      <c r="F1455" s="26" t="s">
        <v>2745</v>
      </c>
      <c r="G1455" s="26" t="s">
        <v>133</v>
      </c>
      <c r="H1455" s="26" t="s">
        <v>110</v>
      </c>
      <c r="I1455" s="29">
        <v>41257</v>
      </c>
      <c r="J1455" s="26" t="s">
        <v>2724</v>
      </c>
      <c r="K1455" s="26" t="s">
        <v>2742</v>
      </c>
      <c r="L1455" s="26" t="s">
        <v>2724</v>
      </c>
      <c r="M1455" s="26" t="s">
        <v>2742</v>
      </c>
      <c r="N1455" s="27">
        <v>2.42</v>
      </c>
      <c r="O1455" s="26" t="s">
        <v>2724</v>
      </c>
      <c r="P1455" s="26" t="s">
        <v>2736</v>
      </c>
      <c r="Q1455" s="27">
        <v>1.53</v>
      </c>
      <c r="R1455" s="171" t="str">
        <f t="shared" si="256"/>
        <v>A</v>
      </c>
      <c r="S1455" s="174">
        <f t="shared" si="257"/>
        <v>1</v>
      </c>
      <c r="T1455" s="174">
        <f t="shared" si="258"/>
        <v>1</v>
      </c>
      <c r="U1455" s="174">
        <f t="shared" si="259"/>
        <v>0</v>
      </c>
      <c r="V1455" s="178" t="str">
        <f t="shared" si="260"/>
        <v>Deefgea sp-CVUAS-9920</v>
      </c>
      <c r="W1455" s="178" t="str">
        <f t="shared" si="261"/>
        <v>Deefgea sp-CVUAS-2703.2</v>
      </c>
      <c r="X1455" s="174">
        <f t="shared" si="262"/>
        <v>0</v>
      </c>
      <c r="Y1455" s="174">
        <f t="shared" si="263"/>
        <v>0</v>
      </c>
      <c r="Z1455" s="174">
        <f t="shared" si="264"/>
        <v>0</v>
      </c>
      <c r="AA1455" s="174">
        <f t="shared" si="265"/>
        <v>0</v>
      </c>
    </row>
    <row r="1456" spans="4:27" ht="15" customHeight="1" x14ac:dyDescent="0.25">
      <c r="D1456" s="176">
        <v>1</v>
      </c>
      <c r="E1456" s="169">
        <f t="shared" si="255"/>
        <v>1</v>
      </c>
      <c r="F1456" s="26" t="s">
        <v>2746</v>
      </c>
      <c r="G1456" s="26" t="s">
        <v>133</v>
      </c>
      <c r="H1456" s="26" t="s">
        <v>114</v>
      </c>
      <c r="I1456" s="29">
        <v>42081</v>
      </c>
      <c r="J1456" s="26" t="s">
        <v>2724</v>
      </c>
      <c r="K1456" s="26" t="s">
        <v>2742</v>
      </c>
      <c r="L1456" s="26" t="s">
        <v>2724</v>
      </c>
      <c r="M1456" s="26" t="s">
        <v>2742</v>
      </c>
      <c r="N1456" s="27">
        <v>2.21</v>
      </c>
      <c r="O1456" s="26" t="s">
        <v>2724</v>
      </c>
      <c r="P1456" s="26" t="s">
        <v>2725</v>
      </c>
      <c r="Q1456" s="27">
        <v>1.37</v>
      </c>
      <c r="R1456" s="171" t="str">
        <f t="shared" si="256"/>
        <v>A</v>
      </c>
      <c r="S1456" s="174">
        <f t="shared" si="257"/>
        <v>1</v>
      </c>
      <c r="T1456" s="174">
        <f t="shared" si="258"/>
        <v>1</v>
      </c>
      <c r="U1456" s="174">
        <f t="shared" si="259"/>
        <v>0</v>
      </c>
      <c r="V1456" s="178" t="str">
        <f t="shared" si="260"/>
        <v>Deefgea sp-CVUAS-9920</v>
      </c>
      <c r="W1456" s="178" t="str">
        <f t="shared" si="261"/>
        <v>Deefgea chitinilytica</v>
      </c>
      <c r="X1456" s="174">
        <f t="shared" si="262"/>
        <v>0</v>
      </c>
      <c r="Y1456" s="174">
        <f t="shared" si="263"/>
        <v>0</v>
      </c>
      <c r="Z1456" s="174">
        <f t="shared" si="264"/>
        <v>0</v>
      </c>
      <c r="AA1456" s="174">
        <f t="shared" si="265"/>
        <v>0</v>
      </c>
    </row>
    <row r="1457" spans="4:27" ht="15" customHeight="1" x14ac:dyDescent="0.25">
      <c r="D1457" s="176">
        <v>1</v>
      </c>
      <c r="E1457" s="169">
        <f t="shared" si="255"/>
        <v>1</v>
      </c>
      <c r="F1457" s="26" t="s">
        <v>2747</v>
      </c>
      <c r="G1457" s="26" t="s">
        <v>124</v>
      </c>
      <c r="H1457" s="26" t="s">
        <v>114</v>
      </c>
      <c r="I1457" s="29">
        <v>44218</v>
      </c>
      <c r="J1457" s="26" t="s">
        <v>2748</v>
      </c>
      <c r="K1457" s="26" t="s">
        <v>2749</v>
      </c>
      <c r="L1457" s="26" t="s">
        <v>2748</v>
      </c>
      <c r="M1457" s="26" t="s">
        <v>2749</v>
      </c>
      <c r="N1457" s="27">
        <v>2.6</v>
      </c>
      <c r="O1457" s="26" t="s">
        <v>2748</v>
      </c>
      <c r="P1457" s="26" t="s">
        <v>2750</v>
      </c>
      <c r="Q1457" s="27">
        <v>1.45</v>
      </c>
      <c r="R1457" s="171" t="str">
        <f t="shared" si="256"/>
        <v>A</v>
      </c>
      <c r="S1457" s="174">
        <f t="shared" si="257"/>
        <v>1</v>
      </c>
      <c r="T1457" s="174">
        <f t="shared" si="258"/>
        <v>1</v>
      </c>
      <c r="U1457" s="174">
        <f t="shared" si="259"/>
        <v>0</v>
      </c>
      <c r="V1457" s="178" t="str">
        <f t="shared" si="260"/>
        <v>Iodobacter limnosediminis</v>
      </c>
      <c r="W1457" s="178" t="str">
        <f t="shared" si="261"/>
        <v>Iodobacter fluviatilis</v>
      </c>
      <c r="X1457" s="174">
        <f t="shared" si="262"/>
        <v>0</v>
      </c>
      <c r="Y1457" s="174">
        <f t="shared" si="263"/>
        <v>0</v>
      </c>
      <c r="Z1457" s="174">
        <f t="shared" si="264"/>
        <v>0</v>
      </c>
      <c r="AA1457" s="174">
        <f t="shared" si="265"/>
        <v>0</v>
      </c>
    </row>
    <row r="1458" spans="4:27" ht="15" customHeight="1" x14ac:dyDescent="0.25">
      <c r="D1458" s="176">
        <v>1</v>
      </c>
      <c r="E1458" s="169">
        <f t="shared" ref="E1458:E1521" si="266">D1458*S1458</f>
        <v>1</v>
      </c>
      <c r="F1458" s="26" t="s">
        <v>2751</v>
      </c>
      <c r="G1458" s="26" t="s">
        <v>1767</v>
      </c>
      <c r="H1458" s="26" t="s">
        <v>699</v>
      </c>
      <c r="I1458" s="29">
        <v>44813</v>
      </c>
      <c r="J1458" s="26" t="s">
        <v>2752</v>
      </c>
      <c r="K1458" s="26" t="s">
        <v>2753</v>
      </c>
      <c r="L1458" s="26" t="s">
        <v>2752</v>
      </c>
      <c r="M1458" s="26" t="s">
        <v>2753</v>
      </c>
      <c r="N1458" s="27">
        <v>2.4900000000000002</v>
      </c>
      <c r="O1458" s="26" t="s">
        <v>2752</v>
      </c>
      <c r="P1458" s="26" t="s">
        <v>2753</v>
      </c>
      <c r="Q1458" s="27">
        <v>2.41</v>
      </c>
      <c r="R1458" s="171" t="str">
        <f t="shared" si="256"/>
        <v>A</v>
      </c>
      <c r="S1458" s="174">
        <f t="shared" si="257"/>
        <v>1</v>
      </c>
      <c r="T1458" s="174">
        <f t="shared" si="258"/>
        <v>1</v>
      </c>
      <c r="U1458" s="174">
        <f t="shared" si="259"/>
        <v>0</v>
      </c>
      <c r="V1458" s="178" t="str">
        <f t="shared" si="260"/>
        <v>Kingella kingae</v>
      </c>
      <c r="W1458" s="178" t="str">
        <f t="shared" si="261"/>
        <v>Kingella kingae</v>
      </c>
      <c r="X1458" s="174">
        <f t="shared" si="262"/>
        <v>0</v>
      </c>
      <c r="Y1458" s="174">
        <f t="shared" si="263"/>
        <v>0</v>
      </c>
      <c r="Z1458" s="174">
        <f t="shared" si="264"/>
        <v>0</v>
      </c>
      <c r="AA1458" s="174">
        <f t="shared" si="265"/>
        <v>0</v>
      </c>
    </row>
    <row r="1459" spans="4:27" ht="15" customHeight="1" x14ac:dyDescent="0.25">
      <c r="D1459" s="176">
        <v>1</v>
      </c>
      <c r="E1459" s="169">
        <f t="shared" si="266"/>
        <v>1</v>
      </c>
      <c r="F1459" s="26" t="s">
        <v>2754</v>
      </c>
      <c r="G1459" s="26" t="s">
        <v>133</v>
      </c>
      <c r="H1459" s="26" t="s">
        <v>114</v>
      </c>
      <c r="I1459" s="29">
        <v>43420</v>
      </c>
      <c r="J1459" s="26" t="s">
        <v>2202</v>
      </c>
      <c r="K1459" s="26" t="s">
        <v>2755</v>
      </c>
      <c r="L1459" s="26" t="s">
        <v>2202</v>
      </c>
      <c r="M1459" s="26" t="s">
        <v>2755</v>
      </c>
      <c r="N1459" s="27">
        <v>2.41</v>
      </c>
      <c r="O1459" s="26" t="s">
        <v>2202</v>
      </c>
      <c r="P1459" s="26" t="s">
        <v>2755</v>
      </c>
      <c r="Q1459" s="27">
        <v>2.17</v>
      </c>
      <c r="R1459" s="171" t="str">
        <f t="shared" si="256"/>
        <v>A</v>
      </c>
      <c r="S1459" s="174">
        <f t="shared" si="257"/>
        <v>1</v>
      </c>
      <c r="T1459" s="174">
        <f t="shared" si="258"/>
        <v>1</v>
      </c>
      <c r="U1459" s="174">
        <f t="shared" si="259"/>
        <v>0</v>
      </c>
      <c r="V1459" s="178" t="str">
        <f t="shared" si="260"/>
        <v>Neisseria animaloris</v>
      </c>
      <c r="W1459" s="178" t="str">
        <f t="shared" si="261"/>
        <v>Neisseria animaloris</v>
      </c>
      <c r="X1459" s="174">
        <f t="shared" si="262"/>
        <v>0</v>
      </c>
      <c r="Y1459" s="174">
        <f t="shared" si="263"/>
        <v>0</v>
      </c>
      <c r="Z1459" s="174">
        <f t="shared" si="264"/>
        <v>0</v>
      </c>
      <c r="AA1459" s="174">
        <f t="shared" si="265"/>
        <v>0</v>
      </c>
    </row>
    <row r="1460" spans="4:27" ht="15" customHeight="1" x14ac:dyDescent="0.25">
      <c r="D1460" s="176">
        <v>1</v>
      </c>
      <c r="E1460" s="169">
        <f t="shared" si="266"/>
        <v>1</v>
      </c>
      <c r="F1460" s="26" t="s">
        <v>2756</v>
      </c>
      <c r="G1460" s="26" t="s">
        <v>133</v>
      </c>
      <c r="H1460" s="26" t="s">
        <v>110</v>
      </c>
      <c r="I1460" s="29">
        <v>41467</v>
      </c>
      <c r="J1460" s="26" t="s">
        <v>2202</v>
      </c>
      <c r="K1460" s="26" t="s">
        <v>2755</v>
      </c>
      <c r="L1460" s="26" t="s">
        <v>2202</v>
      </c>
      <c r="M1460" s="26" t="s">
        <v>2755</v>
      </c>
      <c r="N1460" s="27">
        <v>2.65</v>
      </c>
      <c r="O1460" s="26" t="s">
        <v>2202</v>
      </c>
      <c r="P1460" s="26" t="s">
        <v>2755</v>
      </c>
      <c r="Q1460" s="27">
        <v>2.42</v>
      </c>
      <c r="R1460" s="171" t="str">
        <f t="shared" si="256"/>
        <v>A</v>
      </c>
      <c r="S1460" s="174">
        <f t="shared" si="257"/>
        <v>1</v>
      </c>
      <c r="T1460" s="174">
        <f t="shared" si="258"/>
        <v>1</v>
      </c>
      <c r="U1460" s="174">
        <f t="shared" si="259"/>
        <v>0</v>
      </c>
      <c r="V1460" s="178" t="str">
        <f t="shared" si="260"/>
        <v>Neisseria animaloris</v>
      </c>
      <c r="W1460" s="178" t="str">
        <f t="shared" si="261"/>
        <v>Neisseria animaloris</v>
      </c>
      <c r="X1460" s="174">
        <f t="shared" si="262"/>
        <v>0</v>
      </c>
      <c r="Y1460" s="174">
        <f t="shared" si="263"/>
        <v>0</v>
      </c>
      <c r="Z1460" s="174">
        <f t="shared" si="264"/>
        <v>0</v>
      </c>
      <c r="AA1460" s="174">
        <f t="shared" si="265"/>
        <v>0</v>
      </c>
    </row>
    <row r="1461" spans="4:27" ht="15" customHeight="1" x14ac:dyDescent="0.25">
      <c r="D1461" s="176">
        <v>1</v>
      </c>
      <c r="E1461" s="169">
        <f t="shared" si="266"/>
        <v>0</v>
      </c>
      <c r="F1461" s="26" t="s">
        <v>2757</v>
      </c>
      <c r="G1461" s="26" t="s">
        <v>133</v>
      </c>
      <c r="H1461" s="26" t="s">
        <v>110</v>
      </c>
      <c r="I1461" s="29">
        <v>41467</v>
      </c>
      <c r="J1461" s="26" t="s">
        <v>2202</v>
      </c>
      <c r="K1461" s="26" t="s">
        <v>2758</v>
      </c>
      <c r="L1461" s="26" t="s">
        <v>2202</v>
      </c>
      <c r="M1461" s="26" t="s">
        <v>2758</v>
      </c>
      <c r="N1461" s="27">
        <v>2.56</v>
      </c>
      <c r="O1461" s="26" t="s">
        <v>2202</v>
      </c>
      <c r="P1461" s="26" t="s">
        <v>2759</v>
      </c>
      <c r="Q1461" s="27">
        <v>2.46</v>
      </c>
      <c r="R1461" s="171" t="str">
        <f t="shared" si="256"/>
        <v>B</v>
      </c>
      <c r="S1461" s="174">
        <f t="shared" si="257"/>
        <v>0</v>
      </c>
      <c r="T1461" s="174">
        <f t="shared" si="258"/>
        <v>0</v>
      </c>
      <c r="U1461" s="174">
        <f t="shared" si="259"/>
        <v>1</v>
      </c>
      <c r="V1461" s="178" t="str">
        <f t="shared" si="260"/>
        <v>Neisseria sp-CVUAS-4931</v>
      </c>
      <c r="W1461" s="178" t="str">
        <f t="shared" si="261"/>
        <v>Neisseria ornithorespiratoria'</v>
      </c>
      <c r="X1461" s="174">
        <f t="shared" si="262"/>
        <v>0</v>
      </c>
      <c r="Y1461" s="174">
        <f t="shared" si="263"/>
        <v>0</v>
      </c>
      <c r="Z1461" s="174">
        <f t="shared" si="264"/>
        <v>0</v>
      </c>
      <c r="AA1461" s="174">
        <f t="shared" si="265"/>
        <v>0</v>
      </c>
    </row>
    <row r="1462" spans="4:27" ht="15" customHeight="1" x14ac:dyDescent="0.25">
      <c r="D1462" s="176">
        <v>1</v>
      </c>
      <c r="E1462" s="169">
        <f t="shared" si="266"/>
        <v>1</v>
      </c>
      <c r="F1462" s="26" t="s">
        <v>2760</v>
      </c>
      <c r="G1462" s="26" t="s">
        <v>133</v>
      </c>
      <c r="H1462" s="26" t="s">
        <v>110</v>
      </c>
      <c r="I1462" s="29">
        <v>41467</v>
      </c>
      <c r="J1462" s="26" t="s">
        <v>2202</v>
      </c>
      <c r="K1462" s="26" t="s">
        <v>2761</v>
      </c>
      <c r="L1462" s="26" t="s">
        <v>2202</v>
      </c>
      <c r="M1462" s="26" t="s">
        <v>2761</v>
      </c>
      <c r="N1462" s="27">
        <v>2.27</v>
      </c>
      <c r="O1462" s="26" t="s">
        <v>2762</v>
      </c>
      <c r="P1462" s="26" t="s">
        <v>2763</v>
      </c>
      <c r="Q1462" s="27">
        <v>1.48</v>
      </c>
      <c r="R1462" s="171" t="str">
        <f t="shared" si="256"/>
        <v>A</v>
      </c>
      <c r="S1462" s="174">
        <f t="shared" si="257"/>
        <v>1</v>
      </c>
      <c r="T1462" s="174">
        <f t="shared" si="258"/>
        <v>1</v>
      </c>
      <c r="U1462" s="174">
        <f t="shared" si="259"/>
        <v>0</v>
      </c>
      <c r="V1462" s="178" t="str">
        <f t="shared" si="260"/>
        <v>Neisseria sp-CVUAS-8997</v>
      </c>
      <c r="W1462" s="178" t="str">
        <f t="shared" si="261"/>
        <v>Neisseria_flavescens_subflava group</v>
      </c>
      <c r="X1462" s="174">
        <f t="shared" si="262"/>
        <v>0</v>
      </c>
      <c r="Y1462" s="174">
        <f t="shared" si="263"/>
        <v>0</v>
      </c>
      <c r="Z1462" s="174">
        <f t="shared" si="264"/>
        <v>0</v>
      </c>
      <c r="AA1462" s="174">
        <f t="shared" si="265"/>
        <v>0</v>
      </c>
    </row>
    <row r="1463" spans="4:27" ht="15" customHeight="1" x14ac:dyDescent="0.25">
      <c r="D1463" s="176">
        <v>1</v>
      </c>
      <c r="E1463" s="169">
        <f t="shared" si="266"/>
        <v>1</v>
      </c>
      <c r="F1463" s="26" t="s">
        <v>2764</v>
      </c>
      <c r="G1463" s="26" t="s">
        <v>133</v>
      </c>
      <c r="H1463" s="26" t="s">
        <v>110</v>
      </c>
      <c r="I1463" s="29">
        <v>41467</v>
      </c>
      <c r="J1463" s="26" t="s">
        <v>2202</v>
      </c>
      <c r="K1463" s="26" t="s">
        <v>2765</v>
      </c>
      <c r="L1463" s="26" t="s">
        <v>2202</v>
      </c>
      <c r="M1463" s="26" t="s">
        <v>2765</v>
      </c>
      <c r="N1463" s="27">
        <v>2.59</v>
      </c>
      <c r="O1463" s="26" t="s">
        <v>2202</v>
      </c>
      <c r="P1463" s="26" t="s">
        <v>2755</v>
      </c>
      <c r="Q1463" s="27">
        <v>1.61</v>
      </c>
      <c r="R1463" s="171" t="str">
        <f t="shared" si="256"/>
        <v>A</v>
      </c>
      <c r="S1463" s="174">
        <f t="shared" si="257"/>
        <v>1</v>
      </c>
      <c r="T1463" s="174">
        <f t="shared" si="258"/>
        <v>1</v>
      </c>
      <c r="U1463" s="174">
        <f t="shared" si="259"/>
        <v>0</v>
      </c>
      <c r="V1463" s="178" t="str">
        <f t="shared" si="260"/>
        <v>Neisseria sp-LHL-1296</v>
      </c>
      <c r="W1463" s="178" t="str">
        <f t="shared" si="261"/>
        <v>Neisseria animaloris</v>
      </c>
      <c r="X1463" s="174">
        <f t="shared" si="262"/>
        <v>0</v>
      </c>
      <c r="Y1463" s="174">
        <f t="shared" si="263"/>
        <v>0</v>
      </c>
      <c r="Z1463" s="174">
        <f t="shared" si="264"/>
        <v>0</v>
      </c>
      <c r="AA1463" s="174">
        <f t="shared" si="265"/>
        <v>0</v>
      </c>
    </row>
    <row r="1464" spans="4:27" ht="15" customHeight="1" x14ac:dyDescent="0.25">
      <c r="D1464" s="176">
        <v>1</v>
      </c>
      <c r="E1464" s="169">
        <f t="shared" si="266"/>
        <v>0</v>
      </c>
      <c r="F1464" s="26" t="s">
        <v>2766</v>
      </c>
      <c r="G1464" s="26" t="s">
        <v>133</v>
      </c>
      <c r="H1464" s="26" t="s">
        <v>114</v>
      </c>
      <c r="I1464" s="29">
        <v>43900</v>
      </c>
      <c r="J1464" s="26" t="s">
        <v>2202</v>
      </c>
      <c r="K1464" s="26" t="s">
        <v>2767</v>
      </c>
      <c r="L1464" s="26" t="s">
        <v>2202</v>
      </c>
      <c r="M1464" s="26" t="s">
        <v>2767</v>
      </c>
      <c r="N1464" s="27">
        <v>2.73</v>
      </c>
      <c r="O1464" s="26" t="s">
        <v>2768</v>
      </c>
      <c r="P1464" s="26" t="s">
        <v>2542</v>
      </c>
      <c r="Q1464" s="27">
        <v>1.99</v>
      </c>
      <c r="R1464" s="171" t="str">
        <f t="shared" si="256"/>
        <v>C</v>
      </c>
      <c r="S1464" s="174">
        <f t="shared" si="257"/>
        <v>0</v>
      </c>
      <c r="T1464" s="174">
        <f t="shared" si="258"/>
        <v>0</v>
      </c>
      <c r="U1464" s="174">
        <f t="shared" si="259"/>
        <v>1</v>
      </c>
      <c r="V1464" s="178" t="str">
        <f t="shared" si="260"/>
        <v>Neisseria sp-N95-16</v>
      </c>
      <c r="W1464" s="178" t="str">
        <f t="shared" si="261"/>
        <v>Bergeriella denitrificans</v>
      </c>
      <c r="X1464" s="174">
        <f t="shared" si="262"/>
        <v>0</v>
      </c>
      <c r="Y1464" s="174">
        <f t="shared" si="263"/>
        <v>0</v>
      </c>
      <c r="Z1464" s="174">
        <f t="shared" si="264"/>
        <v>0</v>
      </c>
      <c r="AA1464" s="174">
        <f t="shared" si="265"/>
        <v>0</v>
      </c>
    </row>
    <row r="1465" spans="4:27" ht="15" customHeight="1" x14ac:dyDescent="0.25">
      <c r="D1465" s="176">
        <v>1</v>
      </c>
      <c r="E1465" s="169">
        <f t="shared" si="266"/>
        <v>1</v>
      </c>
      <c r="F1465" s="26" t="s">
        <v>2769</v>
      </c>
      <c r="G1465" s="26" t="s">
        <v>133</v>
      </c>
      <c r="H1465" s="26" t="s">
        <v>110</v>
      </c>
      <c r="I1465" s="29">
        <v>41477</v>
      </c>
      <c r="J1465" s="26" t="s">
        <v>2770</v>
      </c>
      <c r="K1465" s="26" t="s">
        <v>2771</v>
      </c>
      <c r="L1465" s="26" t="s">
        <v>2770</v>
      </c>
      <c r="M1465" s="26" t="s">
        <v>2771</v>
      </c>
      <c r="N1465" s="27">
        <v>2.14</v>
      </c>
      <c r="O1465" s="26" t="s">
        <v>220</v>
      </c>
      <c r="P1465" s="26" t="s">
        <v>678</v>
      </c>
      <c r="Q1465" s="27">
        <v>1.43</v>
      </c>
      <c r="R1465" s="171" t="str">
        <f t="shared" si="256"/>
        <v>A</v>
      </c>
      <c r="S1465" s="174">
        <f t="shared" si="257"/>
        <v>1</v>
      </c>
      <c r="T1465" s="174">
        <f t="shared" si="258"/>
        <v>1</v>
      </c>
      <c r="U1465" s="174">
        <f t="shared" si="259"/>
        <v>0</v>
      </c>
      <c r="V1465" s="178" t="str">
        <f t="shared" si="260"/>
        <v>Neisseriaceae sp-CVUAS-8636</v>
      </c>
      <c r="W1465" s="178" t="str">
        <f t="shared" si="261"/>
        <v>Pseudomonas taetrolens</v>
      </c>
      <c r="X1465" s="174">
        <f t="shared" si="262"/>
        <v>0</v>
      </c>
      <c r="Y1465" s="174">
        <f t="shared" si="263"/>
        <v>0</v>
      </c>
      <c r="Z1465" s="174">
        <f t="shared" si="264"/>
        <v>0</v>
      </c>
      <c r="AA1465" s="174">
        <f t="shared" si="265"/>
        <v>0</v>
      </c>
    </row>
    <row r="1466" spans="4:27" ht="15" customHeight="1" x14ac:dyDescent="0.25">
      <c r="D1466" s="176">
        <v>0</v>
      </c>
      <c r="E1466" s="169">
        <f t="shared" si="266"/>
        <v>0</v>
      </c>
      <c r="F1466" s="26">
        <v>171015787</v>
      </c>
      <c r="G1466" s="26" t="s">
        <v>2772</v>
      </c>
      <c r="H1466" s="26" t="s">
        <v>110</v>
      </c>
      <c r="I1466" s="29">
        <v>43063</v>
      </c>
      <c r="J1466" s="26" t="s">
        <v>687</v>
      </c>
      <c r="K1466" s="26" t="s">
        <v>2773</v>
      </c>
      <c r="L1466" s="26" t="s">
        <v>687</v>
      </c>
      <c r="M1466" s="26" t="s">
        <v>2773</v>
      </c>
      <c r="N1466" s="27">
        <v>2.34</v>
      </c>
      <c r="O1466" s="26" t="s">
        <v>687</v>
      </c>
      <c r="P1466" s="26" t="s">
        <v>2773</v>
      </c>
      <c r="Q1466" s="27">
        <v>2.2799999999999998</v>
      </c>
      <c r="R1466" s="171" t="str">
        <f t="shared" si="256"/>
        <v>A</v>
      </c>
      <c r="S1466" s="174">
        <f t="shared" si="257"/>
        <v>1</v>
      </c>
      <c r="T1466" s="174">
        <f t="shared" si="258"/>
        <v>1</v>
      </c>
      <c r="U1466" s="174">
        <f t="shared" si="259"/>
        <v>0</v>
      </c>
      <c r="V1466" s="178" t="str">
        <f t="shared" si="260"/>
        <v>Campylobacter fetus</v>
      </c>
      <c r="W1466" s="178" t="str">
        <f t="shared" si="261"/>
        <v>Campylobacter fetus</v>
      </c>
      <c r="X1466" s="174">
        <f t="shared" si="262"/>
        <v>0</v>
      </c>
      <c r="Y1466" s="174">
        <f t="shared" si="263"/>
        <v>0</v>
      </c>
      <c r="Z1466" s="174">
        <f t="shared" si="264"/>
        <v>0</v>
      </c>
      <c r="AA1466" s="174">
        <f t="shared" si="265"/>
        <v>0</v>
      </c>
    </row>
    <row r="1467" spans="4:27" ht="15" customHeight="1" x14ac:dyDescent="0.25">
      <c r="D1467" s="176">
        <v>0</v>
      </c>
      <c r="E1467" s="169">
        <f t="shared" si="266"/>
        <v>0</v>
      </c>
      <c r="F1467" s="26" t="s">
        <v>2774</v>
      </c>
      <c r="G1467" s="26" t="s">
        <v>165</v>
      </c>
      <c r="H1467" s="26" t="s">
        <v>110</v>
      </c>
      <c r="I1467" s="29">
        <v>42656</v>
      </c>
      <c r="J1467" s="26" t="s">
        <v>687</v>
      </c>
      <c r="K1467" s="26" t="s">
        <v>2773</v>
      </c>
      <c r="L1467" s="26" t="s">
        <v>687</v>
      </c>
      <c r="M1467" s="26" t="s">
        <v>2773</v>
      </c>
      <c r="N1467" s="27">
        <v>2.39</v>
      </c>
      <c r="O1467" s="26" t="s">
        <v>687</v>
      </c>
      <c r="P1467" s="26" t="s">
        <v>2773</v>
      </c>
      <c r="Q1467" s="27">
        <v>2.38</v>
      </c>
      <c r="R1467" s="171" t="str">
        <f t="shared" si="256"/>
        <v>A</v>
      </c>
      <c r="S1467" s="174">
        <f t="shared" si="257"/>
        <v>1</v>
      </c>
      <c r="T1467" s="174">
        <f t="shared" si="258"/>
        <v>1</v>
      </c>
      <c r="U1467" s="174">
        <f t="shared" si="259"/>
        <v>0</v>
      </c>
      <c r="V1467" s="178" t="str">
        <f t="shared" si="260"/>
        <v>Campylobacter fetus</v>
      </c>
      <c r="W1467" s="178" t="str">
        <f t="shared" si="261"/>
        <v>Campylobacter fetus</v>
      </c>
      <c r="X1467" s="174">
        <f t="shared" si="262"/>
        <v>0</v>
      </c>
      <c r="Y1467" s="174">
        <f t="shared" si="263"/>
        <v>0</v>
      </c>
      <c r="Z1467" s="174">
        <f t="shared" si="264"/>
        <v>0</v>
      </c>
      <c r="AA1467" s="174">
        <f t="shared" si="265"/>
        <v>0</v>
      </c>
    </row>
    <row r="1468" spans="4:27" ht="15" customHeight="1" x14ac:dyDescent="0.25">
      <c r="D1468" s="176">
        <v>0</v>
      </c>
      <c r="E1468" s="169">
        <f t="shared" si="266"/>
        <v>0</v>
      </c>
      <c r="F1468" s="26" t="s">
        <v>2775</v>
      </c>
      <c r="G1468" s="26" t="s">
        <v>165</v>
      </c>
      <c r="H1468" s="26" t="s">
        <v>110</v>
      </c>
      <c r="I1468" s="29">
        <v>42907</v>
      </c>
      <c r="J1468" s="26" t="s">
        <v>687</v>
      </c>
      <c r="K1468" s="26" t="s">
        <v>2773</v>
      </c>
      <c r="L1468" s="26" t="s">
        <v>687</v>
      </c>
      <c r="M1468" s="26" t="s">
        <v>2773</v>
      </c>
      <c r="N1468" s="27">
        <v>2.39</v>
      </c>
      <c r="O1468" s="26" t="s">
        <v>687</v>
      </c>
      <c r="P1468" s="26" t="s">
        <v>2773</v>
      </c>
      <c r="Q1468" s="27">
        <v>2.37</v>
      </c>
      <c r="R1468" s="171" t="str">
        <f t="shared" si="256"/>
        <v>A</v>
      </c>
      <c r="S1468" s="174">
        <f t="shared" si="257"/>
        <v>1</v>
      </c>
      <c r="T1468" s="174">
        <f t="shared" si="258"/>
        <v>1</v>
      </c>
      <c r="U1468" s="174">
        <f t="shared" si="259"/>
        <v>0</v>
      </c>
      <c r="V1468" s="178" t="str">
        <f t="shared" si="260"/>
        <v>Campylobacter fetus</v>
      </c>
      <c r="W1468" s="178" t="str">
        <f t="shared" si="261"/>
        <v>Campylobacter fetus</v>
      </c>
      <c r="X1468" s="174">
        <f t="shared" si="262"/>
        <v>0</v>
      </c>
      <c r="Y1468" s="174">
        <f t="shared" si="263"/>
        <v>0</v>
      </c>
      <c r="Z1468" s="174">
        <f t="shared" si="264"/>
        <v>0</v>
      </c>
      <c r="AA1468" s="174">
        <f t="shared" si="265"/>
        <v>0</v>
      </c>
    </row>
    <row r="1469" spans="4:27" ht="15" customHeight="1" x14ac:dyDescent="0.25">
      <c r="D1469" s="176">
        <v>0</v>
      </c>
      <c r="E1469" s="169">
        <f t="shared" si="266"/>
        <v>0</v>
      </c>
      <c r="F1469" s="26" t="s">
        <v>2776</v>
      </c>
      <c r="G1469" s="26" t="s">
        <v>2777</v>
      </c>
      <c r="H1469" s="26" t="s">
        <v>110</v>
      </c>
      <c r="I1469" s="29">
        <v>42306</v>
      </c>
      <c r="J1469" s="26" t="s">
        <v>687</v>
      </c>
      <c r="K1469" s="26" t="s">
        <v>243</v>
      </c>
      <c r="L1469" s="26" t="s">
        <v>687</v>
      </c>
      <c r="M1469" s="26" t="s">
        <v>243</v>
      </c>
      <c r="N1469" s="27">
        <v>2.19</v>
      </c>
      <c r="O1469" s="26" t="s">
        <v>687</v>
      </c>
      <c r="P1469" s="26" t="s">
        <v>243</v>
      </c>
      <c r="Q1469" s="27">
        <v>2.12</v>
      </c>
      <c r="R1469" s="171" t="str">
        <f t="shared" si="256"/>
        <v>A</v>
      </c>
      <c r="S1469" s="174">
        <f t="shared" si="257"/>
        <v>1</v>
      </c>
      <c r="T1469" s="174">
        <f t="shared" si="258"/>
        <v>1</v>
      </c>
      <c r="U1469" s="174">
        <f t="shared" si="259"/>
        <v>0</v>
      </c>
      <c r="V1469" s="178" t="str">
        <f t="shared" si="260"/>
        <v>Campylobacter hyointestinalis</v>
      </c>
      <c r="W1469" s="178" t="str">
        <f t="shared" si="261"/>
        <v>Campylobacter hyointestinalis</v>
      </c>
      <c r="X1469" s="174">
        <f t="shared" si="262"/>
        <v>0</v>
      </c>
      <c r="Y1469" s="174">
        <f t="shared" si="263"/>
        <v>0</v>
      </c>
      <c r="Z1469" s="174">
        <f t="shared" si="264"/>
        <v>0</v>
      </c>
      <c r="AA1469" s="174">
        <f t="shared" si="265"/>
        <v>0</v>
      </c>
    </row>
    <row r="1470" spans="4:27" ht="15" customHeight="1" x14ac:dyDescent="0.25">
      <c r="D1470" s="176">
        <v>0</v>
      </c>
      <c r="E1470" s="169">
        <f t="shared" si="266"/>
        <v>0</v>
      </c>
      <c r="F1470" s="26" t="s">
        <v>2778</v>
      </c>
      <c r="G1470" s="26" t="s">
        <v>2779</v>
      </c>
      <c r="H1470" s="26" t="s">
        <v>110</v>
      </c>
      <c r="I1470" s="29">
        <v>41486</v>
      </c>
      <c r="J1470" s="26" t="s">
        <v>687</v>
      </c>
      <c r="K1470" s="26" t="s">
        <v>2780</v>
      </c>
      <c r="L1470" s="26" t="s">
        <v>687</v>
      </c>
      <c r="M1470" s="26" t="s">
        <v>2780</v>
      </c>
      <c r="N1470" s="27">
        <v>2.19</v>
      </c>
      <c r="O1470" s="26" t="s">
        <v>687</v>
      </c>
      <c r="P1470" s="26" t="s">
        <v>2780</v>
      </c>
      <c r="Q1470" s="27">
        <v>2.04</v>
      </c>
      <c r="R1470" s="171" t="str">
        <f t="shared" si="256"/>
        <v>A</v>
      </c>
      <c r="S1470" s="174">
        <f t="shared" si="257"/>
        <v>1</v>
      </c>
      <c r="T1470" s="174">
        <f t="shared" si="258"/>
        <v>1</v>
      </c>
      <c r="U1470" s="174">
        <f t="shared" si="259"/>
        <v>0</v>
      </c>
      <c r="V1470" s="178" t="str">
        <f t="shared" si="260"/>
        <v>Campylobacter lari</v>
      </c>
      <c r="W1470" s="178" t="str">
        <f t="shared" si="261"/>
        <v>Campylobacter lari</v>
      </c>
      <c r="X1470" s="174">
        <f t="shared" si="262"/>
        <v>0</v>
      </c>
      <c r="Y1470" s="174">
        <f t="shared" si="263"/>
        <v>0</v>
      </c>
      <c r="Z1470" s="174">
        <f t="shared" si="264"/>
        <v>0</v>
      </c>
      <c r="AA1470" s="174">
        <f t="shared" si="265"/>
        <v>0</v>
      </c>
    </row>
    <row r="1471" spans="4:27" ht="15" customHeight="1" x14ac:dyDescent="0.25">
      <c r="D1471" s="176">
        <v>0</v>
      </c>
      <c r="E1471" s="169">
        <f t="shared" si="266"/>
        <v>0</v>
      </c>
      <c r="F1471" s="26" t="s">
        <v>2781</v>
      </c>
      <c r="G1471" s="26" t="s">
        <v>2779</v>
      </c>
      <c r="H1471" s="26" t="s">
        <v>110</v>
      </c>
      <c r="I1471" s="29">
        <v>43796</v>
      </c>
      <c r="J1471" s="26" t="s">
        <v>687</v>
      </c>
      <c r="K1471" s="26" t="s">
        <v>2780</v>
      </c>
      <c r="L1471" s="26" t="s">
        <v>687</v>
      </c>
      <c r="M1471" s="26" t="s">
        <v>2780</v>
      </c>
      <c r="N1471" s="27">
        <v>2.04</v>
      </c>
      <c r="O1471" s="26" t="s">
        <v>687</v>
      </c>
      <c r="P1471" s="26" t="s">
        <v>2780</v>
      </c>
      <c r="Q1471" s="27">
        <v>1.82</v>
      </c>
      <c r="R1471" s="171" t="str">
        <f t="shared" si="256"/>
        <v>A</v>
      </c>
      <c r="S1471" s="174">
        <f t="shared" si="257"/>
        <v>1</v>
      </c>
      <c r="T1471" s="174">
        <f t="shared" si="258"/>
        <v>1</v>
      </c>
      <c r="U1471" s="174">
        <f t="shared" si="259"/>
        <v>0</v>
      </c>
      <c r="V1471" s="178" t="str">
        <f t="shared" si="260"/>
        <v>Campylobacter lari</v>
      </c>
      <c r="W1471" s="178" t="str">
        <f t="shared" si="261"/>
        <v>Campylobacter lari</v>
      </c>
      <c r="X1471" s="174">
        <f t="shared" si="262"/>
        <v>0</v>
      </c>
      <c r="Y1471" s="174">
        <f t="shared" si="263"/>
        <v>0</v>
      </c>
      <c r="Z1471" s="174">
        <f t="shared" si="264"/>
        <v>0</v>
      </c>
      <c r="AA1471" s="174">
        <f t="shared" si="265"/>
        <v>0</v>
      </c>
    </row>
    <row r="1472" spans="4:27" ht="15" customHeight="1" x14ac:dyDescent="0.25">
      <c r="D1472" s="176">
        <v>0</v>
      </c>
      <c r="E1472" s="169">
        <f t="shared" si="266"/>
        <v>0</v>
      </c>
      <c r="F1472" s="26" t="s">
        <v>2782</v>
      </c>
      <c r="G1472" s="26" t="s">
        <v>2779</v>
      </c>
      <c r="H1472" s="26" t="s">
        <v>110</v>
      </c>
      <c r="I1472" s="29">
        <v>43796</v>
      </c>
      <c r="J1472" s="26" t="s">
        <v>687</v>
      </c>
      <c r="K1472" s="26" t="s">
        <v>2780</v>
      </c>
      <c r="L1472" s="26" t="s">
        <v>687</v>
      </c>
      <c r="M1472" s="26" t="s">
        <v>2780</v>
      </c>
      <c r="N1472" s="27">
        <v>2.2000000000000002</v>
      </c>
      <c r="O1472" s="26" t="s">
        <v>687</v>
      </c>
      <c r="P1472" s="26" t="s">
        <v>2780</v>
      </c>
      <c r="Q1472" s="27">
        <v>2.11</v>
      </c>
      <c r="R1472" s="171" t="str">
        <f t="shared" si="256"/>
        <v>A</v>
      </c>
      <c r="S1472" s="174">
        <f t="shared" si="257"/>
        <v>1</v>
      </c>
      <c r="T1472" s="174">
        <f t="shared" si="258"/>
        <v>1</v>
      </c>
      <c r="U1472" s="174">
        <f t="shared" si="259"/>
        <v>0</v>
      </c>
      <c r="V1472" s="178" t="str">
        <f t="shared" si="260"/>
        <v>Campylobacter lari</v>
      </c>
      <c r="W1472" s="178" t="str">
        <f t="shared" si="261"/>
        <v>Campylobacter lari</v>
      </c>
      <c r="X1472" s="174">
        <f t="shared" si="262"/>
        <v>0</v>
      </c>
      <c r="Y1472" s="174">
        <f t="shared" si="263"/>
        <v>0</v>
      </c>
      <c r="Z1472" s="174">
        <f t="shared" si="264"/>
        <v>0</v>
      </c>
      <c r="AA1472" s="174">
        <f t="shared" si="265"/>
        <v>0</v>
      </c>
    </row>
    <row r="1473" spans="4:27" ht="15" customHeight="1" x14ac:dyDescent="0.25">
      <c r="D1473" s="176">
        <v>0</v>
      </c>
      <c r="E1473" s="169">
        <f t="shared" si="266"/>
        <v>0</v>
      </c>
      <c r="F1473" s="26" t="s">
        <v>2783</v>
      </c>
      <c r="G1473" s="26" t="s">
        <v>2779</v>
      </c>
      <c r="H1473" s="26" t="s">
        <v>110</v>
      </c>
      <c r="I1473" s="29">
        <v>41486</v>
      </c>
      <c r="J1473" s="26" t="s">
        <v>687</v>
      </c>
      <c r="K1473" s="26" t="s">
        <v>2784</v>
      </c>
      <c r="L1473" s="26" t="s">
        <v>687</v>
      </c>
      <c r="M1473" s="26" t="s">
        <v>2784</v>
      </c>
      <c r="N1473" s="27">
        <v>2.33</v>
      </c>
      <c r="O1473" s="26" t="s">
        <v>687</v>
      </c>
      <c r="P1473" s="26" t="s">
        <v>2785</v>
      </c>
      <c r="Q1473" s="27">
        <v>1.48</v>
      </c>
      <c r="R1473" s="171" t="str">
        <f t="shared" si="256"/>
        <v>A</v>
      </c>
      <c r="S1473" s="174">
        <f t="shared" si="257"/>
        <v>1</v>
      </c>
      <c r="T1473" s="174">
        <f t="shared" si="258"/>
        <v>1</v>
      </c>
      <c r="U1473" s="174">
        <f t="shared" si="259"/>
        <v>0</v>
      </c>
      <c r="V1473" s="178" t="str">
        <f t="shared" si="260"/>
        <v>Campylobacter peloridis</v>
      </c>
      <c r="W1473" s="178" t="str">
        <f t="shared" si="261"/>
        <v>Campylobacter sp-W1</v>
      </c>
      <c r="X1473" s="174">
        <f t="shared" si="262"/>
        <v>0</v>
      </c>
      <c r="Y1473" s="174">
        <f t="shared" si="263"/>
        <v>0</v>
      </c>
      <c r="Z1473" s="174">
        <f t="shared" si="264"/>
        <v>0</v>
      </c>
      <c r="AA1473" s="174">
        <f t="shared" si="265"/>
        <v>0</v>
      </c>
    </row>
    <row r="1474" spans="4:27" ht="15" customHeight="1" x14ac:dyDescent="0.25">
      <c r="D1474" s="176">
        <v>0</v>
      </c>
      <c r="E1474" s="169">
        <f t="shared" si="266"/>
        <v>0</v>
      </c>
      <c r="F1474" s="26" t="s">
        <v>2786</v>
      </c>
      <c r="G1474" s="26" t="s">
        <v>2779</v>
      </c>
      <c r="H1474" s="26" t="s">
        <v>112</v>
      </c>
      <c r="I1474" s="29">
        <v>43803</v>
      </c>
      <c r="J1474" s="26" t="s">
        <v>687</v>
      </c>
      <c r="K1474" s="26" t="s">
        <v>2784</v>
      </c>
      <c r="L1474" s="26" t="s">
        <v>687</v>
      </c>
      <c r="M1474" s="26" t="s">
        <v>2784</v>
      </c>
      <c r="N1474" s="27">
        <v>2.33</v>
      </c>
      <c r="O1474" s="26" t="s">
        <v>2582</v>
      </c>
      <c r="P1474" s="26" t="s">
        <v>2640</v>
      </c>
      <c r="Q1474" s="27">
        <v>1.42</v>
      </c>
      <c r="R1474" s="171" t="str">
        <f t="shared" si="256"/>
        <v>A</v>
      </c>
      <c r="S1474" s="174">
        <f t="shared" si="257"/>
        <v>1</v>
      </c>
      <c r="T1474" s="174">
        <f t="shared" si="258"/>
        <v>1</v>
      </c>
      <c r="U1474" s="174">
        <f t="shared" si="259"/>
        <v>0</v>
      </c>
      <c r="V1474" s="178" t="str">
        <f t="shared" si="260"/>
        <v>Campylobacter peloridis</v>
      </c>
      <c r="W1474" s="178" t="str">
        <f t="shared" si="261"/>
        <v>Burkholderia plantarii</v>
      </c>
      <c r="X1474" s="174">
        <f t="shared" si="262"/>
        <v>0</v>
      </c>
      <c r="Y1474" s="174">
        <f t="shared" si="263"/>
        <v>0</v>
      </c>
      <c r="Z1474" s="174">
        <f t="shared" si="264"/>
        <v>0</v>
      </c>
      <c r="AA1474" s="174">
        <f t="shared" si="265"/>
        <v>0</v>
      </c>
    </row>
    <row r="1475" spans="4:27" ht="15" customHeight="1" x14ac:dyDescent="0.25">
      <c r="D1475" s="176">
        <v>1</v>
      </c>
      <c r="E1475" s="169">
        <f t="shared" si="266"/>
        <v>0</v>
      </c>
      <c r="F1475" s="26" t="s">
        <v>2787</v>
      </c>
      <c r="G1475" s="26" t="s">
        <v>176</v>
      </c>
      <c r="H1475" s="26" t="s">
        <v>110</v>
      </c>
      <c r="I1475" s="29">
        <v>41367</v>
      </c>
      <c r="J1475" s="26" t="s">
        <v>2788</v>
      </c>
      <c r="K1475" s="26" t="s">
        <v>2789</v>
      </c>
      <c r="L1475" s="26" t="s">
        <v>2790</v>
      </c>
      <c r="M1475" s="26" t="s">
        <v>2789</v>
      </c>
      <c r="N1475" s="27">
        <v>2.0299999999999998</v>
      </c>
      <c r="O1475" s="26" t="s">
        <v>2790</v>
      </c>
      <c r="P1475" s="26" t="s">
        <v>2789</v>
      </c>
      <c r="Q1475" s="27">
        <v>2.0099999999999998</v>
      </c>
      <c r="R1475" s="171" t="str">
        <f t="shared" ref="R1475:R1538" si="267">IF(OR(AND(N1475&gt;=$B$20,Q1475&lt;$B$21),AND(L1475=O1475,M1475=P1475,N1475&gt;=$B$20,Q1475&gt;=$B$20),AND(L1475=O1475,N1475&gt;=$B$20,Q1475&lt;2,Q1475&gt;=$B$21)),"A",IF(OR(AND(N1475&lt;$B$20,Q1475&lt;$B$21),AND(L1475=O1475,OR(M1475&lt;&gt;P1475,M1475=P1475),N1475&gt;=$B$21,Q1475&gt;=$B$21)),"B",
IF(AND(L1475&lt;&gt;O1475,N1475&gt;=$B$21,Q1475&gt;=$B$21),"C",0)))</f>
        <v>A</v>
      </c>
      <c r="S1475" s="174">
        <f t="shared" ref="S1475:S1538" si="268">1-U1475+Z1475</f>
        <v>0</v>
      </c>
      <c r="T1475" s="174">
        <f t="shared" ref="T1475:T1538" si="269">IF(AND(L1475=J1475,M1475=K1475,N1475&gt;=$B$20,R1475="A"),1,0)</f>
        <v>0</v>
      </c>
      <c r="U1475" s="174">
        <f t="shared" ref="U1475:U1538" si="270">IF(T1475=1,0,1)</f>
        <v>1</v>
      </c>
      <c r="V1475" s="178" t="str">
        <f t="shared" ref="V1475:V1538" si="271">L1475&amp;" "&amp;M1475</f>
        <v>Arcobacter cryaerophilus</v>
      </c>
      <c r="W1475" s="178" t="str">
        <f t="shared" ref="W1475:W1538" si="272">O1475&amp;" "&amp;P1475</f>
        <v>Arcobacter cryaerophilus</v>
      </c>
      <c r="X1475" s="174">
        <f t="shared" ref="X1475:X1538" si="273">IF(AND(V1475=$B$1,N1475&gt;=$B$20),1,0)</f>
        <v>0</v>
      </c>
      <c r="Y1475" s="174">
        <f t="shared" ref="Y1475:Y1538" si="274">IF(AND(W1475=$B$1,Q1475&gt;=$B$20),1,0)</f>
        <v>0</v>
      </c>
      <c r="Z1475" s="174">
        <f t="shared" ref="Z1475:Z1538" si="275">IF(AND(V1475=$B$1,N1475&gt;=$B$20,R1475="A"),1,0)</f>
        <v>0</v>
      </c>
      <c r="AA1475" s="174">
        <f t="shared" ref="AA1475:AA1538" si="276">IF(1-(X1475+Y1475)&gt;0,0,1)</f>
        <v>0</v>
      </c>
    </row>
    <row r="1476" spans="4:27" ht="15" customHeight="1" x14ac:dyDescent="0.25">
      <c r="D1476" s="176">
        <v>1</v>
      </c>
      <c r="E1476" s="169">
        <f t="shared" si="266"/>
        <v>0</v>
      </c>
      <c r="F1476" s="26" t="s">
        <v>2791</v>
      </c>
      <c r="G1476" s="26" t="s">
        <v>109</v>
      </c>
      <c r="H1476" s="26" t="s">
        <v>114</v>
      </c>
      <c r="I1476" s="29">
        <v>42081</v>
      </c>
      <c r="J1476" s="26" t="s">
        <v>2790</v>
      </c>
      <c r="K1476" s="26" t="s">
        <v>2792</v>
      </c>
      <c r="L1476" s="26" t="s">
        <v>2788</v>
      </c>
      <c r="M1476" s="26" t="s">
        <v>2792</v>
      </c>
      <c r="N1476" s="27">
        <v>2.06</v>
      </c>
      <c r="O1476" s="26" t="s">
        <v>2788</v>
      </c>
      <c r="P1476" s="26" t="s">
        <v>2792</v>
      </c>
      <c r="Q1476" s="27">
        <v>1.94</v>
      </c>
      <c r="R1476" s="171" t="str">
        <f t="shared" si="267"/>
        <v>A</v>
      </c>
      <c r="S1476" s="174">
        <f t="shared" si="268"/>
        <v>0</v>
      </c>
      <c r="T1476" s="174">
        <f t="shared" si="269"/>
        <v>0</v>
      </c>
      <c r="U1476" s="174">
        <f t="shared" si="270"/>
        <v>1</v>
      </c>
      <c r="V1476" s="178" t="str">
        <f t="shared" si="271"/>
        <v>Aliarcobacter butzleri</v>
      </c>
      <c r="W1476" s="178" t="str">
        <f t="shared" si="272"/>
        <v>Aliarcobacter butzleri</v>
      </c>
      <c r="X1476" s="174">
        <f t="shared" si="273"/>
        <v>0</v>
      </c>
      <c r="Y1476" s="174">
        <f t="shared" si="274"/>
        <v>0</v>
      </c>
      <c r="Z1476" s="174">
        <f t="shared" si="275"/>
        <v>0</v>
      </c>
      <c r="AA1476" s="174">
        <f t="shared" si="276"/>
        <v>0</v>
      </c>
    </row>
    <row r="1477" spans="4:27" ht="15" customHeight="1" x14ac:dyDescent="0.25">
      <c r="D1477" s="176">
        <v>1</v>
      </c>
      <c r="E1477" s="169">
        <f t="shared" si="266"/>
        <v>0</v>
      </c>
      <c r="F1477" s="26" t="s">
        <v>2793</v>
      </c>
      <c r="G1477" s="26" t="s">
        <v>176</v>
      </c>
      <c r="H1477" s="26" t="s">
        <v>114</v>
      </c>
      <c r="I1477" s="29">
        <v>42865</v>
      </c>
      <c r="J1477" s="26" t="s">
        <v>2790</v>
      </c>
      <c r="K1477" s="26" t="s">
        <v>2792</v>
      </c>
      <c r="L1477" s="26" t="s">
        <v>2788</v>
      </c>
      <c r="M1477" s="26" t="s">
        <v>2792</v>
      </c>
      <c r="N1477" s="27">
        <v>2.2400000000000002</v>
      </c>
      <c r="O1477" s="26" t="s">
        <v>2788</v>
      </c>
      <c r="P1477" s="26" t="s">
        <v>2792</v>
      </c>
      <c r="Q1477" s="27">
        <v>2.21</v>
      </c>
      <c r="R1477" s="171" t="str">
        <f t="shared" si="267"/>
        <v>A</v>
      </c>
      <c r="S1477" s="174">
        <f t="shared" si="268"/>
        <v>0</v>
      </c>
      <c r="T1477" s="174">
        <f t="shared" si="269"/>
        <v>0</v>
      </c>
      <c r="U1477" s="174">
        <f t="shared" si="270"/>
        <v>1</v>
      </c>
      <c r="V1477" s="178" t="str">
        <f t="shared" si="271"/>
        <v>Aliarcobacter butzleri</v>
      </c>
      <c r="W1477" s="178" t="str">
        <f t="shared" si="272"/>
        <v>Aliarcobacter butzleri</v>
      </c>
      <c r="X1477" s="174">
        <f t="shared" si="273"/>
        <v>0</v>
      </c>
      <c r="Y1477" s="174">
        <f t="shared" si="274"/>
        <v>0</v>
      </c>
      <c r="Z1477" s="174">
        <f t="shared" si="275"/>
        <v>0</v>
      </c>
      <c r="AA1477" s="174">
        <f t="shared" si="276"/>
        <v>0</v>
      </c>
    </row>
    <row r="1478" spans="4:27" ht="15" customHeight="1" x14ac:dyDescent="0.25">
      <c r="D1478" s="176">
        <v>1</v>
      </c>
      <c r="E1478" s="169">
        <f t="shared" si="266"/>
        <v>1</v>
      </c>
      <c r="F1478" s="26" t="s">
        <v>2794</v>
      </c>
      <c r="G1478" s="26" t="s">
        <v>2777</v>
      </c>
      <c r="H1478" s="26" t="s">
        <v>110</v>
      </c>
      <c r="I1478" s="29">
        <v>41296</v>
      </c>
      <c r="J1478" s="26" t="s">
        <v>687</v>
      </c>
      <c r="K1478" s="26" t="s">
        <v>655</v>
      </c>
      <c r="L1478" s="26" t="s">
        <v>687</v>
      </c>
      <c r="M1478" s="26" t="s">
        <v>655</v>
      </c>
      <c r="N1478" s="27">
        <v>2.1800000000000002</v>
      </c>
      <c r="O1478" s="26" t="s">
        <v>687</v>
      </c>
      <c r="P1478" s="26" t="s">
        <v>655</v>
      </c>
      <c r="Q1478" s="27">
        <v>1.97</v>
      </c>
      <c r="R1478" s="171" t="str">
        <f t="shared" si="267"/>
        <v>A</v>
      </c>
      <c r="S1478" s="174">
        <f t="shared" si="268"/>
        <v>1</v>
      </c>
      <c r="T1478" s="174">
        <f t="shared" si="269"/>
        <v>1</v>
      </c>
      <c r="U1478" s="174">
        <f t="shared" si="270"/>
        <v>0</v>
      </c>
      <c r="V1478" s="178" t="str">
        <f t="shared" si="271"/>
        <v>Campylobacter coli</v>
      </c>
      <c r="W1478" s="178" t="str">
        <f t="shared" si="272"/>
        <v>Campylobacter coli</v>
      </c>
      <c r="X1478" s="174">
        <f t="shared" si="273"/>
        <v>0</v>
      </c>
      <c r="Y1478" s="174">
        <f t="shared" si="274"/>
        <v>0</v>
      </c>
      <c r="Z1478" s="174">
        <f t="shared" si="275"/>
        <v>0</v>
      </c>
      <c r="AA1478" s="174">
        <f t="shared" si="276"/>
        <v>0</v>
      </c>
    </row>
    <row r="1479" spans="4:27" ht="15" customHeight="1" x14ac:dyDescent="0.25">
      <c r="D1479" s="176">
        <v>1</v>
      </c>
      <c r="E1479" s="169">
        <f t="shared" si="266"/>
        <v>1</v>
      </c>
      <c r="F1479" s="26" t="s">
        <v>2795</v>
      </c>
      <c r="G1479" s="26" t="s">
        <v>176</v>
      </c>
      <c r="H1479" s="26" t="s">
        <v>112</v>
      </c>
      <c r="I1479" s="29">
        <v>42368</v>
      </c>
      <c r="J1479" s="26" t="s">
        <v>687</v>
      </c>
      <c r="K1479" s="26" t="s">
        <v>655</v>
      </c>
      <c r="L1479" s="26" t="s">
        <v>687</v>
      </c>
      <c r="M1479" s="26" t="s">
        <v>655</v>
      </c>
      <c r="N1479" s="27">
        <v>2.2400000000000002</v>
      </c>
      <c r="O1479" s="26" t="s">
        <v>687</v>
      </c>
      <c r="P1479" s="26" t="s">
        <v>655</v>
      </c>
      <c r="Q1479" s="27">
        <v>2.21</v>
      </c>
      <c r="R1479" s="171" t="str">
        <f t="shared" si="267"/>
        <v>A</v>
      </c>
      <c r="S1479" s="174">
        <f t="shared" si="268"/>
        <v>1</v>
      </c>
      <c r="T1479" s="174">
        <f t="shared" si="269"/>
        <v>1</v>
      </c>
      <c r="U1479" s="174">
        <f t="shared" si="270"/>
        <v>0</v>
      </c>
      <c r="V1479" s="178" t="str">
        <f t="shared" si="271"/>
        <v>Campylobacter coli</v>
      </c>
      <c r="W1479" s="178" t="str">
        <f t="shared" si="272"/>
        <v>Campylobacter coli</v>
      </c>
      <c r="X1479" s="174">
        <f t="shared" si="273"/>
        <v>0</v>
      </c>
      <c r="Y1479" s="174">
        <f t="shared" si="274"/>
        <v>0</v>
      </c>
      <c r="Z1479" s="174">
        <f t="shared" si="275"/>
        <v>0</v>
      </c>
      <c r="AA1479" s="174">
        <f t="shared" si="276"/>
        <v>0</v>
      </c>
    </row>
    <row r="1480" spans="4:27" ht="15" customHeight="1" x14ac:dyDescent="0.25">
      <c r="D1480" s="176">
        <v>1</v>
      </c>
      <c r="E1480" s="169">
        <f t="shared" si="266"/>
        <v>1</v>
      </c>
      <c r="F1480" s="26" t="s">
        <v>2796</v>
      </c>
      <c r="G1480" s="26" t="s">
        <v>176</v>
      </c>
      <c r="H1480" s="26" t="s">
        <v>110</v>
      </c>
      <c r="I1480" s="29">
        <v>41541</v>
      </c>
      <c r="J1480" s="26" t="s">
        <v>687</v>
      </c>
      <c r="K1480" s="26" t="s">
        <v>2773</v>
      </c>
      <c r="L1480" s="26" t="s">
        <v>687</v>
      </c>
      <c r="M1480" s="26" t="s">
        <v>2773</v>
      </c>
      <c r="N1480" s="27">
        <v>2.5099999999999998</v>
      </c>
      <c r="O1480" s="26" t="s">
        <v>687</v>
      </c>
      <c r="P1480" s="26" t="s">
        <v>2773</v>
      </c>
      <c r="Q1480" s="27">
        <v>2.38</v>
      </c>
      <c r="R1480" s="171" t="str">
        <f t="shared" si="267"/>
        <v>A</v>
      </c>
      <c r="S1480" s="174">
        <f t="shared" si="268"/>
        <v>1</v>
      </c>
      <c r="T1480" s="174">
        <f t="shared" si="269"/>
        <v>1</v>
      </c>
      <c r="U1480" s="174">
        <f t="shared" si="270"/>
        <v>0</v>
      </c>
      <c r="V1480" s="178" t="str">
        <f t="shared" si="271"/>
        <v>Campylobacter fetus</v>
      </c>
      <c r="W1480" s="178" t="str">
        <f t="shared" si="272"/>
        <v>Campylobacter fetus</v>
      </c>
      <c r="X1480" s="174">
        <f t="shared" si="273"/>
        <v>0</v>
      </c>
      <c r="Y1480" s="174">
        <f t="shared" si="274"/>
        <v>0</v>
      </c>
      <c r="Z1480" s="174">
        <f t="shared" si="275"/>
        <v>0</v>
      </c>
      <c r="AA1480" s="174">
        <f t="shared" si="276"/>
        <v>0</v>
      </c>
    </row>
    <row r="1481" spans="4:27" ht="15" customHeight="1" x14ac:dyDescent="0.25">
      <c r="D1481" s="176">
        <v>1</v>
      </c>
      <c r="E1481" s="169">
        <f t="shared" si="266"/>
        <v>1</v>
      </c>
      <c r="F1481" s="26" t="s">
        <v>2797</v>
      </c>
      <c r="G1481" s="26" t="s">
        <v>124</v>
      </c>
      <c r="H1481" s="26" t="s">
        <v>110</v>
      </c>
      <c r="I1481" s="29">
        <v>41514</v>
      </c>
      <c r="J1481" s="26" t="s">
        <v>687</v>
      </c>
      <c r="K1481" s="26" t="s">
        <v>243</v>
      </c>
      <c r="L1481" s="26" t="s">
        <v>687</v>
      </c>
      <c r="M1481" s="26" t="s">
        <v>243</v>
      </c>
      <c r="N1481" s="27">
        <v>2.15</v>
      </c>
      <c r="O1481" s="26" t="s">
        <v>687</v>
      </c>
      <c r="P1481" s="26" t="s">
        <v>243</v>
      </c>
      <c r="Q1481" s="27">
        <v>2.06</v>
      </c>
      <c r="R1481" s="171" t="str">
        <f t="shared" si="267"/>
        <v>A</v>
      </c>
      <c r="S1481" s="174">
        <f t="shared" si="268"/>
        <v>1</v>
      </c>
      <c r="T1481" s="174">
        <f t="shared" si="269"/>
        <v>1</v>
      </c>
      <c r="U1481" s="174">
        <f t="shared" si="270"/>
        <v>0</v>
      </c>
      <c r="V1481" s="178" t="str">
        <f t="shared" si="271"/>
        <v>Campylobacter hyointestinalis</v>
      </c>
      <c r="W1481" s="178" t="str">
        <f t="shared" si="272"/>
        <v>Campylobacter hyointestinalis</v>
      </c>
      <c r="X1481" s="174">
        <f t="shared" si="273"/>
        <v>0</v>
      </c>
      <c r="Y1481" s="174">
        <f t="shared" si="274"/>
        <v>0</v>
      </c>
      <c r="Z1481" s="174">
        <f t="shared" si="275"/>
        <v>0</v>
      </c>
      <c r="AA1481" s="174">
        <f t="shared" si="276"/>
        <v>0</v>
      </c>
    </row>
    <row r="1482" spans="4:27" ht="15" customHeight="1" x14ac:dyDescent="0.25">
      <c r="D1482" s="176">
        <v>1</v>
      </c>
      <c r="E1482" s="169">
        <f t="shared" si="266"/>
        <v>1</v>
      </c>
      <c r="F1482" s="26" t="s">
        <v>2798</v>
      </c>
      <c r="G1482" s="26" t="s">
        <v>176</v>
      </c>
      <c r="H1482" s="26" t="s">
        <v>110</v>
      </c>
      <c r="I1482" s="29">
        <v>41353</v>
      </c>
      <c r="J1482" s="26" t="s">
        <v>687</v>
      </c>
      <c r="K1482" s="26" t="s">
        <v>688</v>
      </c>
      <c r="L1482" s="26" t="s">
        <v>687</v>
      </c>
      <c r="M1482" s="26" t="s">
        <v>688</v>
      </c>
      <c r="N1482" s="27">
        <v>2.19</v>
      </c>
      <c r="O1482" s="26" t="s">
        <v>687</v>
      </c>
      <c r="P1482" s="26" t="s">
        <v>688</v>
      </c>
      <c r="Q1482" s="27">
        <v>2.14</v>
      </c>
      <c r="R1482" s="171" t="str">
        <f t="shared" si="267"/>
        <v>A</v>
      </c>
      <c r="S1482" s="174">
        <f t="shared" si="268"/>
        <v>1</v>
      </c>
      <c r="T1482" s="174">
        <f t="shared" si="269"/>
        <v>1</v>
      </c>
      <c r="U1482" s="174">
        <f t="shared" si="270"/>
        <v>0</v>
      </c>
      <c r="V1482" s="178" t="str">
        <f t="shared" si="271"/>
        <v>Campylobacter jejuni</v>
      </c>
      <c r="W1482" s="178" t="str">
        <f t="shared" si="272"/>
        <v>Campylobacter jejuni</v>
      </c>
      <c r="X1482" s="174">
        <f t="shared" si="273"/>
        <v>0</v>
      </c>
      <c r="Y1482" s="174">
        <f t="shared" si="274"/>
        <v>0</v>
      </c>
      <c r="Z1482" s="174">
        <f t="shared" si="275"/>
        <v>0</v>
      </c>
      <c r="AA1482" s="174">
        <f t="shared" si="276"/>
        <v>0</v>
      </c>
    </row>
    <row r="1483" spans="4:27" ht="15" customHeight="1" x14ac:dyDescent="0.25">
      <c r="D1483" s="176">
        <v>1</v>
      </c>
      <c r="E1483" s="169">
        <f t="shared" si="266"/>
        <v>1</v>
      </c>
      <c r="F1483" s="26" t="s">
        <v>2799</v>
      </c>
      <c r="G1483" s="26" t="s">
        <v>165</v>
      </c>
      <c r="H1483" s="26" t="s">
        <v>112</v>
      </c>
      <c r="I1483" s="29">
        <v>42368</v>
      </c>
      <c r="J1483" s="26" t="s">
        <v>687</v>
      </c>
      <c r="K1483" s="26" t="s">
        <v>688</v>
      </c>
      <c r="L1483" s="26" t="s">
        <v>687</v>
      </c>
      <c r="M1483" s="26" t="s">
        <v>688</v>
      </c>
      <c r="N1483" s="27">
        <v>2.39</v>
      </c>
      <c r="O1483" s="26" t="s">
        <v>687</v>
      </c>
      <c r="P1483" s="26" t="s">
        <v>688</v>
      </c>
      <c r="Q1483" s="27">
        <v>2.3199999999999998</v>
      </c>
      <c r="R1483" s="171" t="str">
        <f t="shared" si="267"/>
        <v>A</v>
      </c>
      <c r="S1483" s="174">
        <f t="shared" si="268"/>
        <v>1</v>
      </c>
      <c r="T1483" s="174">
        <f t="shared" si="269"/>
        <v>1</v>
      </c>
      <c r="U1483" s="174">
        <f t="shared" si="270"/>
        <v>0</v>
      </c>
      <c r="V1483" s="178" t="str">
        <f t="shared" si="271"/>
        <v>Campylobacter jejuni</v>
      </c>
      <c r="W1483" s="178" t="str">
        <f t="shared" si="272"/>
        <v>Campylobacter jejuni</v>
      </c>
      <c r="X1483" s="174">
        <f t="shared" si="273"/>
        <v>0</v>
      </c>
      <c r="Y1483" s="174">
        <f t="shared" si="274"/>
        <v>0</v>
      </c>
      <c r="Z1483" s="174">
        <f t="shared" si="275"/>
        <v>0</v>
      </c>
      <c r="AA1483" s="174">
        <f t="shared" si="276"/>
        <v>0</v>
      </c>
    </row>
    <row r="1484" spans="4:27" ht="15" customHeight="1" x14ac:dyDescent="0.25">
      <c r="D1484" s="176">
        <v>1</v>
      </c>
      <c r="E1484" s="169">
        <f t="shared" si="266"/>
        <v>1</v>
      </c>
      <c r="F1484" s="26" t="s">
        <v>2800</v>
      </c>
      <c r="G1484" s="26" t="s">
        <v>2801</v>
      </c>
      <c r="H1484" s="26" t="s">
        <v>110</v>
      </c>
      <c r="I1484" s="29">
        <v>44153</v>
      </c>
      <c r="J1484" s="26" t="s">
        <v>687</v>
      </c>
      <c r="K1484" s="26" t="s">
        <v>688</v>
      </c>
      <c r="L1484" s="26" t="s">
        <v>687</v>
      </c>
      <c r="M1484" s="26" t="s">
        <v>688</v>
      </c>
      <c r="N1484" s="27">
        <v>2.16</v>
      </c>
      <c r="O1484" s="26" t="s">
        <v>687</v>
      </c>
      <c r="P1484" s="26" t="s">
        <v>688</v>
      </c>
      <c r="Q1484" s="27">
        <v>2.14</v>
      </c>
      <c r="R1484" s="171" t="str">
        <f t="shared" si="267"/>
        <v>A</v>
      </c>
      <c r="S1484" s="174">
        <f t="shared" si="268"/>
        <v>1</v>
      </c>
      <c r="T1484" s="174">
        <f t="shared" si="269"/>
        <v>1</v>
      </c>
      <c r="U1484" s="174">
        <f t="shared" si="270"/>
        <v>0</v>
      </c>
      <c r="V1484" s="178" t="str">
        <f t="shared" si="271"/>
        <v>Campylobacter jejuni</v>
      </c>
      <c r="W1484" s="178" t="str">
        <f t="shared" si="272"/>
        <v>Campylobacter jejuni</v>
      </c>
      <c r="X1484" s="174">
        <f t="shared" si="273"/>
        <v>0</v>
      </c>
      <c r="Y1484" s="174">
        <f t="shared" si="274"/>
        <v>0</v>
      </c>
      <c r="Z1484" s="174">
        <f t="shared" si="275"/>
        <v>0</v>
      </c>
      <c r="AA1484" s="174">
        <f t="shared" si="276"/>
        <v>0</v>
      </c>
    </row>
    <row r="1485" spans="4:27" ht="15" customHeight="1" x14ac:dyDescent="0.25">
      <c r="D1485" s="176">
        <v>1</v>
      </c>
      <c r="E1485" s="169">
        <f t="shared" si="266"/>
        <v>1</v>
      </c>
      <c r="F1485" s="26" t="s">
        <v>2802</v>
      </c>
      <c r="G1485" s="26" t="s">
        <v>176</v>
      </c>
      <c r="H1485" s="26" t="s">
        <v>112</v>
      </c>
      <c r="I1485" s="29">
        <v>42368</v>
      </c>
      <c r="J1485" s="26" t="s">
        <v>687</v>
      </c>
      <c r="K1485" s="26" t="s">
        <v>2780</v>
      </c>
      <c r="L1485" s="26" t="s">
        <v>687</v>
      </c>
      <c r="M1485" s="26" t="s">
        <v>2780</v>
      </c>
      <c r="N1485" s="27">
        <v>2.42</v>
      </c>
      <c r="O1485" s="26" t="s">
        <v>687</v>
      </c>
      <c r="P1485" s="26" t="s">
        <v>2780</v>
      </c>
      <c r="Q1485" s="27">
        <v>2.19</v>
      </c>
      <c r="R1485" s="171" t="str">
        <f t="shared" si="267"/>
        <v>A</v>
      </c>
      <c r="S1485" s="174">
        <f t="shared" si="268"/>
        <v>1</v>
      </c>
      <c r="T1485" s="174">
        <f t="shared" si="269"/>
        <v>1</v>
      </c>
      <c r="U1485" s="174">
        <f t="shared" si="270"/>
        <v>0</v>
      </c>
      <c r="V1485" s="178" t="str">
        <f t="shared" si="271"/>
        <v>Campylobacter lari</v>
      </c>
      <c r="W1485" s="178" t="str">
        <f t="shared" si="272"/>
        <v>Campylobacter lari</v>
      </c>
      <c r="X1485" s="174">
        <f t="shared" si="273"/>
        <v>0</v>
      </c>
      <c r="Y1485" s="174">
        <f t="shared" si="274"/>
        <v>0</v>
      </c>
      <c r="Z1485" s="174">
        <f t="shared" si="275"/>
        <v>0</v>
      </c>
      <c r="AA1485" s="174">
        <f t="shared" si="276"/>
        <v>0</v>
      </c>
    </row>
    <row r="1486" spans="4:27" ht="15" customHeight="1" x14ac:dyDescent="0.25">
      <c r="D1486" s="176">
        <v>1</v>
      </c>
      <c r="E1486" s="169">
        <f t="shared" si="266"/>
        <v>1</v>
      </c>
      <c r="F1486" s="26" t="s">
        <v>2803</v>
      </c>
      <c r="G1486" s="26" t="s">
        <v>2777</v>
      </c>
      <c r="H1486" s="26" t="s">
        <v>112</v>
      </c>
      <c r="I1486" s="29">
        <v>41409</v>
      </c>
      <c r="J1486" s="26" t="s">
        <v>687</v>
      </c>
      <c r="K1486" s="26" t="s">
        <v>2804</v>
      </c>
      <c r="L1486" s="26" t="s">
        <v>687</v>
      </c>
      <c r="M1486" s="26" t="s">
        <v>2804</v>
      </c>
      <c r="N1486" s="27">
        <v>2.0099999999999998</v>
      </c>
      <c r="O1486" s="26" t="s">
        <v>687</v>
      </c>
      <c r="P1486" s="26" t="s">
        <v>2804</v>
      </c>
      <c r="Q1486" s="27">
        <v>1.9</v>
      </c>
      <c r="R1486" s="171" t="str">
        <f t="shared" si="267"/>
        <v>A</v>
      </c>
      <c r="S1486" s="174">
        <f t="shared" si="268"/>
        <v>1</v>
      </c>
      <c r="T1486" s="174">
        <f t="shared" si="269"/>
        <v>1</v>
      </c>
      <c r="U1486" s="174">
        <f t="shared" si="270"/>
        <v>0</v>
      </c>
      <c r="V1486" s="178" t="str">
        <f t="shared" si="271"/>
        <v>Campylobacter sputorum</v>
      </c>
      <c r="W1486" s="178" t="str">
        <f t="shared" si="272"/>
        <v>Campylobacter sputorum</v>
      </c>
      <c r="X1486" s="174">
        <f t="shared" si="273"/>
        <v>0</v>
      </c>
      <c r="Y1486" s="174">
        <f t="shared" si="274"/>
        <v>0</v>
      </c>
      <c r="Z1486" s="174">
        <f t="shared" si="275"/>
        <v>0</v>
      </c>
      <c r="AA1486" s="174">
        <f t="shared" si="276"/>
        <v>0</v>
      </c>
    </row>
    <row r="1487" spans="4:27" ht="15" customHeight="1" x14ac:dyDescent="0.25">
      <c r="D1487" s="176">
        <v>1</v>
      </c>
      <c r="E1487" s="169">
        <f t="shared" si="266"/>
        <v>1</v>
      </c>
      <c r="F1487" s="26" t="s">
        <v>2805</v>
      </c>
      <c r="G1487" s="26" t="s">
        <v>124</v>
      </c>
      <c r="H1487" s="26" t="s">
        <v>114</v>
      </c>
      <c r="I1487" s="29">
        <v>43481</v>
      </c>
      <c r="J1487" s="26" t="s">
        <v>687</v>
      </c>
      <c r="K1487" s="26" t="s">
        <v>2785</v>
      </c>
      <c r="L1487" s="26" t="s">
        <v>687</v>
      </c>
      <c r="M1487" s="26" t="s">
        <v>2785</v>
      </c>
      <c r="N1487" s="27">
        <v>2.61</v>
      </c>
      <c r="O1487" s="26" t="s">
        <v>687</v>
      </c>
      <c r="P1487" s="26" t="s">
        <v>688</v>
      </c>
      <c r="Q1487" s="27">
        <v>1.49</v>
      </c>
      <c r="R1487" s="171" t="str">
        <f t="shared" si="267"/>
        <v>A</v>
      </c>
      <c r="S1487" s="174">
        <f t="shared" si="268"/>
        <v>1</v>
      </c>
      <c r="T1487" s="174">
        <f t="shared" si="269"/>
        <v>1</v>
      </c>
      <c r="U1487" s="174">
        <f t="shared" si="270"/>
        <v>0</v>
      </c>
      <c r="V1487" s="178" t="str">
        <f t="shared" si="271"/>
        <v>Campylobacter sp-W1</v>
      </c>
      <c r="W1487" s="178" t="str">
        <f t="shared" si="272"/>
        <v>Campylobacter jejuni</v>
      </c>
      <c r="X1487" s="174">
        <f t="shared" si="273"/>
        <v>0</v>
      </c>
      <c r="Y1487" s="174">
        <f t="shared" si="274"/>
        <v>0</v>
      </c>
      <c r="Z1487" s="174">
        <f t="shared" si="275"/>
        <v>0</v>
      </c>
      <c r="AA1487" s="174">
        <f t="shared" si="276"/>
        <v>0</v>
      </c>
    </row>
    <row r="1488" spans="4:27" ht="15" customHeight="1" x14ac:dyDescent="0.25">
      <c r="D1488" s="176">
        <v>1</v>
      </c>
      <c r="E1488" s="169">
        <f t="shared" si="266"/>
        <v>1</v>
      </c>
      <c r="F1488" s="26" t="s">
        <v>2806</v>
      </c>
      <c r="G1488" s="26" t="s">
        <v>176</v>
      </c>
      <c r="H1488" s="26" t="s">
        <v>112</v>
      </c>
      <c r="I1488" s="29">
        <v>41409</v>
      </c>
      <c r="J1488" s="26" t="s">
        <v>687</v>
      </c>
      <c r="K1488" s="26" t="s">
        <v>2807</v>
      </c>
      <c r="L1488" s="26" t="s">
        <v>687</v>
      </c>
      <c r="M1488" s="26" t="s">
        <v>2807</v>
      </c>
      <c r="N1488" s="27">
        <v>2.0499999999999998</v>
      </c>
      <c r="O1488" s="26" t="s">
        <v>687</v>
      </c>
      <c r="P1488" s="26" t="s">
        <v>2807</v>
      </c>
      <c r="Q1488" s="27">
        <v>1.96</v>
      </c>
      <c r="R1488" s="171" t="str">
        <f t="shared" si="267"/>
        <v>A</v>
      </c>
      <c r="S1488" s="174">
        <f t="shared" si="268"/>
        <v>1</v>
      </c>
      <c r="T1488" s="174">
        <f t="shared" si="269"/>
        <v>1</v>
      </c>
      <c r="U1488" s="174">
        <f t="shared" si="270"/>
        <v>0</v>
      </c>
      <c r="V1488" s="178" t="str">
        <f t="shared" si="271"/>
        <v>Campylobacter upsaliensis</v>
      </c>
      <c r="W1488" s="178" t="str">
        <f t="shared" si="272"/>
        <v>Campylobacter upsaliensis</v>
      </c>
      <c r="X1488" s="174">
        <f t="shared" si="273"/>
        <v>0</v>
      </c>
      <c r="Y1488" s="174">
        <f t="shared" si="274"/>
        <v>0</v>
      </c>
      <c r="Z1488" s="174">
        <f t="shared" si="275"/>
        <v>0</v>
      </c>
      <c r="AA1488" s="174">
        <f t="shared" si="276"/>
        <v>0</v>
      </c>
    </row>
    <row r="1489" spans="4:27" ht="15" customHeight="1" x14ac:dyDescent="0.25">
      <c r="D1489" s="176">
        <v>1</v>
      </c>
      <c r="E1489" s="169">
        <f t="shared" si="266"/>
        <v>1</v>
      </c>
      <c r="F1489" s="26" t="s">
        <v>2808</v>
      </c>
      <c r="G1489" s="26" t="s">
        <v>133</v>
      </c>
      <c r="H1489" s="26" t="s">
        <v>114</v>
      </c>
      <c r="I1489" s="29">
        <v>43714</v>
      </c>
      <c r="J1489" s="26" t="s">
        <v>2809</v>
      </c>
      <c r="K1489" s="26" t="s">
        <v>2810</v>
      </c>
      <c r="L1489" s="26" t="s">
        <v>2809</v>
      </c>
      <c r="M1489" s="26" t="s">
        <v>2810</v>
      </c>
      <c r="N1489" s="27">
        <v>2.72</v>
      </c>
      <c r="O1489" s="26" t="s">
        <v>599</v>
      </c>
      <c r="P1489" s="26" t="s">
        <v>607</v>
      </c>
      <c r="Q1489" s="27">
        <v>1.42</v>
      </c>
      <c r="R1489" s="171" t="str">
        <f t="shared" si="267"/>
        <v>A</v>
      </c>
      <c r="S1489" s="174">
        <f t="shared" si="268"/>
        <v>1</v>
      </c>
      <c r="T1489" s="174">
        <f t="shared" si="269"/>
        <v>1</v>
      </c>
      <c r="U1489" s="174">
        <f t="shared" si="270"/>
        <v>0</v>
      </c>
      <c r="V1489" s="178" t="str">
        <f t="shared" si="271"/>
        <v>Helicobacter canadensis</v>
      </c>
      <c r="W1489" s="178" t="str">
        <f t="shared" si="272"/>
        <v>Clostridium cochlearium</v>
      </c>
      <c r="X1489" s="174">
        <f t="shared" si="273"/>
        <v>0</v>
      </c>
      <c r="Y1489" s="174">
        <f t="shared" si="274"/>
        <v>0</v>
      </c>
      <c r="Z1489" s="174">
        <f t="shared" si="275"/>
        <v>0</v>
      </c>
      <c r="AA1489" s="174">
        <f t="shared" si="276"/>
        <v>0</v>
      </c>
    </row>
    <row r="1490" spans="4:27" ht="15" customHeight="1" x14ac:dyDescent="0.25">
      <c r="D1490" s="176">
        <v>1</v>
      </c>
      <c r="E1490" s="169">
        <f t="shared" si="266"/>
        <v>0</v>
      </c>
      <c r="F1490" s="26" t="s">
        <v>2811</v>
      </c>
      <c r="G1490" s="26" t="s">
        <v>176</v>
      </c>
      <c r="H1490" s="26" t="s">
        <v>114</v>
      </c>
      <c r="I1490" s="29">
        <v>42291</v>
      </c>
      <c r="J1490" s="26" t="s">
        <v>1254</v>
      </c>
      <c r="K1490" s="26" t="s">
        <v>2812</v>
      </c>
      <c r="L1490" s="26" t="s">
        <v>1254</v>
      </c>
      <c r="M1490" s="26" t="s">
        <v>2812</v>
      </c>
      <c r="N1490" s="27">
        <v>2.44</v>
      </c>
      <c r="O1490" s="26" t="s">
        <v>1254</v>
      </c>
      <c r="P1490" s="26" t="s">
        <v>1255</v>
      </c>
      <c r="Q1490" s="27">
        <v>2.42</v>
      </c>
      <c r="R1490" s="171" t="str">
        <f t="shared" si="267"/>
        <v>B</v>
      </c>
      <c r="S1490" s="174">
        <f t="shared" si="268"/>
        <v>0</v>
      </c>
      <c r="T1490" s="174">
        <f t="shared" si="269"/>
        <v>0</v>
      </c>
      <c r="U1490" s="174">
        <f t="shared" si="270"/>
        <v>1</v>
      </c>
      <c r="V1490" s="178" t="str">
        <f t="shared" si="271"/>
        <v>Aeromonas bestiarum</v>
      </c>
      <c r="W1490" s="178" t="str">
        <f t="shared" si="272"/>
        <v>Aeromonas salmonicida</v>
      </c>
      <c r="X1490" s="174">
        <f t="shared" si="273"/>
        <v>0</v>
      </c>
      <c r="Y1490" s="174">
        <f t="shared" si="274"/>
        <v>0</v>
      </c>
      <c r="Z1490" s="174">
        <f t="shared" si="275"/>
        <v>0</v>
      </c>
      <c r="AA1490" s="174">
        <f t="shared" si="276"/>
        <v>0</v>
      </c>
    </row>
    <row r="1491" spans="4:27" ht="15" customHeight="1" x14ac:dyDescent="0.25">
      <c r="D1491" s="176">
        <v>1</v>
      </c>
      <c r="E1491" s="169">
        <f t="shared" si="266"/>
        <v>0</v>
      </c>
      <c r="F1491" s="26" t="s">
        <v>2813</v>
      </c>
      <c r="G1491" s="26" t="s">
        <v>176</v>
      </c>
      <c r="H1491" s="26" t="s">
        <v>112</v>
      </c>
      <c r="I1491" s="29">
        <v>42193</v>
      </c>
      <c r="J1491" s="26" t="s">
        <v>1254</v>
      </c>
      <c r="K1491" s="26" t="s">
        <v>2814</v>
      </c>
      <c r="L1491" s="26" t="s">
        <v>1254</v>
      </c>
      <c r="M1491" s="26" t="s">
        <v>668</v>
      </c>
      <c r="N1491" s="27">
        <v>2.4</v>
      </c>
      <c r="O1491" s="26" t="s">
        <v>1254</v>
      </c>
      <c r="P1491" s="26" t="s">
        <v>2814</v>
      </c>
      <c r="Q1491" s="27">
        <v>2.1800000000000002</v>
      </c>
      <c r="R1491" s="171" t="str">
        <f t="shared" si="267"/>
        <v>B</v>
      </c>
      <c r="S1491" s="174">
        <f t="shared" si="268"/>
        <v>0</v>
      </c>
      <c r="T1491" s="174">
        <f t="shared" si="269"/>
        <v>0</v>
      </c>
      <c r="U1491" s="174">
        <f t="shared" si="270"/>
        <v>1</v>
      </c>
      <c r="V1491" s="178" t="str">
        <f t="shared" si="271"/>
        <v>Aeromonas veronii</v>
      </c>
      <c r="W1491" s="178" t="str">
        <f t="shared" si="272"/>
        <v>Aeromonas bivalvium</v>
      </c>
      <c r="X1491" s="174">
        <f t="shared" si="273"/>
        <v>0</v>
      </c>
      <c r="Y1491" s="174">
        <f t="shared" si="274"/>
        <v>0</v>
      </c>
      <c r="Z1491" s="174">
        <f t="shared" si="275"/>
        <v>0</v>
      </c>
      <c r="AA1491" s="174">
        <f t="shared" si="276"/>
        <v>0</v>
      </c>
    </row>
    <row r="1492" spans="4:27" ht="15" customHeight="1" x14ac:dyDescent="0.25">
      <c r="D1492" s="176">
        <v>1</v>
      </c>
      <c r="E1492" s="169">
        <f t="shared" si="266"/>
        <v>0</v>
      </c>
      <c r="F1492" s="26" t="s">
        <v>2815</v>
      </c>
      <c r="G1492" s="26" t="s">
        <v>2816</v>
      </c>
      <c r="H1492" s="26" t="s">
        <v>112</v>
      </c>
      <c r="I1492" s="29">
        <v>42382</v>
      </c>
      <c r="J1492" s="26" t="s">
        <v>1254</v>
      </c>
      <c r="K1492" s="26" t="s">
        <v>210</v>
      </c>
      <c r="L1492" s="26" t="s">
        <v>1254</v>
      </c>
      <c r="M1492" s="26" t="s">
        <v>210</v>
      </c>
      <c r="N1492" s="27">
        <v>2.29</v>
      </c>
      <c r="O1492" s="26" t="s">
        <v>1254</v>
      </c>
      <c r="P1492" s="26" t="s">
        <v>2817</v>
      </c>
      <c r="Q1492" s="27">
        <v>2.2799999999999998</v>
      </c>
      <c r="R1492" s="171" t="str">
        <f t="shared" si="267"/>
        <v>B</v>
      </c>
      <c r="S1492" s="174">
        <f t="shared" si="268"/>
        <v>0</v>
      </c>
      <c r="T1492" s="174">
        <f t="shared" si="269"/>
        <v>0</v>
      </c>
      <c r="U1492" s="174">
        <f t="shared" si="270"/>
        <v>1</v>
      </c>
      <c r="V1492" s="178" t="str">
        <f t="shared" si="271"/>
        <v>Aeromonas caviae</v>
      </c>
      <c r="W1492" s="178" t="str">
        <f t="shared" si="272"/>
        <v>Aeromonas hydrophila</v>
      </c>
      <c r="X1492" s="174">
        <f t="shared" si="273"/>
        <v>0</v>
      </c>
      <c r="Y1492" s="174">
        <f t="shared" si="274"/>
        <v>0</v>
      </c>
      <c r="Z1492" s="174">
        <f t="shared" si="275"/>
        <v>0</v>
      </c>
      <c r="AA1492" s="174">
        <f t="shared" si="276"/>
        <v>0</v>
      </c>
    </row>
    <row r="1493" spans="4:27" ht="15" customHeight="1" x14ac:dyDescent="0.25">
      <c r="D1493" s="176">
        <v>1</v>
      </c>
      <c r="E1493" s="169">
        <f t="shared" si="266"/>
        <v>0</v>
      </c>
      <c r="F1493" s="26" t="s">
        <v>2818</v>
      </c>
      <c r="G1493" s="26" t="s">
        <v>2819</v>
      </c>
      <c r="H1493" s="26" t="s">
        <v>112</v>
      </c>
      <c r="I1493" s="29">
        <v>42109</v>
      </c>
      <c r="J1493" s="26" t="s">
        <v>1254</v>
      </c>
      <c r="K1493" s="26" t="s">
        <v>2820</v>
      </c>
      <c r="L1493" s="26" t="s">
        <v>1254</v>
      </c>
      <c r="M1493" s="26" t="s">
        <v>2817</v>
      </c>
      <c r="N1493" s="27">
        <v>2.0299999999999998</v>
      </c>
      <c r="O1493" s="26" t="s">
        <v>1254</v>
      </c>
      <c r="P1493" s="26" t="s">
        <v>2820</v>
      </c>
      <c r="Q1493" s="27">
        <v>2</v>
      </c>
      <c r="R1493" s="171" t="str">
        <f t="shared" si="267"/>
        <v>B</v>
      </c>
      <c r="S1493" s="174">
        <f t="shared" si="268"/>
        <v>0</v>
      </c>
      <c r="T1493" s="174">
        <f t="shared" si="269"/>
        <v>0</v>
      </c>
      <c r="U1493" s="174">
        <f t="shared" si="270"/>
        <v>1</v>
      </c>
      <c r="V1493" s="178" t="str">
        <f t="shared" si="271"/>
        <v>Aeromonas hydrophila</v>
      </c>
      <c r="W1493" s="178" t="str">
        <f t="shared" si="272"/>
        <v>Aeromonas dhakensis</v>
      </c>
      <c r="X1493" s="174">
        <f t="shared" si="273"/>
        <v>0</v>
      </c>
      <c r="Y1493" s="174">
        <f t="shared" si="274"/>
        <v>0</v>
      </c>
      <c r="Z1493" s="174">
        <f t="shared" si="275"/>
        <v>0</v>
      </c>
      <c r="AA1493" s="174">
        <f t="shared" si="276"/>
        <v>0</v>
      </c>
    </row>
    <row r="1494" spans="4:27" ht="15" customHeight="1" x14ac:dyDescent="0.25">
      <c r="D1494" s="176">
        <v>1</v>
      </c>
      <c r="E1494" s="169">
        <f t="shared" si="266"/>
        <v>1</v>
      </c>
      <c r="F1494" s="26" t="s">
        <v>2821</v>
      </c>
      <c r="G1494" s="26" t="s">
        <v>2822</v>
      </c>
      <c r="H1494" s="26" t="s">
        <v>112</v>
      </c>
      <c r="I1494" s="29">
        <v>42109</v>
      </c>
      <c r="J1494" s="26" t="s">
        <v>1254</v>
      </c>
      <c r="K1494" s="26" t="s">
        <v>2820</v>
      </c>
      <c r="L1494" s="26" t="s">
        <v>1254</v>
      </c>
      <c r="M1494" s="26" t="s">
        <v>2820</v>
      </c>
      <c r="N1494" s="27">
        <v>2.42</v>
      </c>
      <c r="O1494" s="26" t="s">
        <v>1254</v>
      </c>
      <c r="P1494" s="26" t="s">
        <v>2820</v>
      </c>
      <c r="Q1494" s="27">
        <v>2.41</v>
      </c>
      <c r="R1494" s="171" t="str">
        <f t="shared" si="267"/>
        <v>A</v>
      </c>
      <c r="S1494" s="174">
        <f t="shared" si="268"/>
        <v>1</v>
      </c>
      <c r="T1494" s="174">
        <f t="shared" si="269"/>
        <v>1</v>
      </c>
      <c r="U1494" s="174">
        <f t="shared" si="270"/>
        <v>0</v>
      </c>
      <c r="V1494" s="178" t="str">
        <f t="shared" si="271"/>
        <v>Aeromonas dhakensis</v>
      </c>
      <c r="W1494" s="178" t="str">
        <f t="shared" si="272"/>
        <v>Aeromonas dhakensis</v>
      </c>
      <c r="X1494" s="174">
        <f t="shared" si="273"/>
        <v>0</v>
      </c>
      <c r="Y1494" s="174">
        <f t="shared" si="274"/>
        <v>0</v>
      </c>
      <c r="Z1494" s="174">
        <f t="shared" si="275"/>
        <v>0</v>
      </c>
      <c r="AA1494" s="174">
        <f t="shared" si="276"/>
        <v>0</v>
      </c>
    </row>
    <row r="1495" spans="4:27" ht="15" customHeight="1" x14ac:dyDescent="0.25">
      <c r="D1495" s="176">
        <v>0</v>
      </c>
      <c r="E1495" s="169">
        <f t="shared" si="266"/>
        <v>0</v>
      </c>
      <c r="F1495" s="26" t="s">
        <v>2823</v>
      </c>
      <c r="G1495" s="26" t="s">
        <v>2824</v>
      </c>
      <c r="H1495" s="26" t="s">
        <v>114</v>
      </c>
      <c r="I1495" s="29">
        <v>42223</v>
      </c>
      <c r="J1495" s="26" t="s">
        <v>1254</v>
      </c>
      <c r="K1495" s="26" t="s">
        <v>2817</v>
      </c>
      <c r="L1495" s="26" t="s">
        <v>1254</v>
      </c>
      <c r="M1495" s="26" t="s">
        <v>2817</v>
      </c>
      <c r="N1495" s="27">
        <v>2.57</v>
      </c>
      <c r="O1495" s="26" t="s">
        <v>1254</v>
      </c>
      <c r="P1495" s="26" t="s">
        <v>2817</v>
      </c>
      <c r="Q1495" s="27">
        <v>2.46</v>
      </c>
      <c r="R1495" s="171" t="str">
        <f t="shared" si="267"/>
        <v>A</v>
      </c>
      <c r="S1495" s="174">
        <f t="shared" si="268"/>
        <v>1</v>
      </c>
      <c r="T1495" s="174">
        <f t="shared" si="269"/>
        <v>1</v>
      </c>
      <c r="U1495" s="174">
        <f t="shared" si="270"/>
        <v>0</v>
      </c>
      <c r="V1495" s="178" t="str">
        <f t="shared" si="271"/>
        <v>Aeromonas hydrophila</v>
      </c>
      <c r="W1495" s="178" t="str">
        <f t="shared" si="272"/>
        <v>Aeromonas hydrophila</v>
      </c>
      <c r="X1495" s="174">
        <f t="shared" si="273"/>
        <v>0</v>
      </c>
      <c r="Y1495" s="174">
        <f t="shared" si="274"/>
        <v>0</v>
      </c>
      <c r="Z1495" s="174">
        <f t="shared" si="275"/>
        <v>0</v>
      </c>
      <c r="AA1495" s="174">
        <f t="shared" si="276"/>
        <v>0</v>
      </c>
    </row>
    <row r="1496" spans="4:27" ht="15" customHeight="1" x14ac:dyDescent="0.25">
      <c r="D1496" s="176">
        <v>1</v>
      </c>
      <c r="E1496" s="169">
        <f t="shared" si="266"/>
        <v>1</v>
      </c>
      <c r="F1496" s="26" t="s">
        <v>2825</v>
      </c>
      <c r="G1496" s="26" t="s">
        <v>133</v>
      </c>
      <c r="H1496" s="26" t="s">
        <v>112</v>
      </c>
      <c r="I1496" s="29">
        <v>42109</v>
      </c>
      <c r="J1496" s="26" t="s">
        <v>1254</v>
      </c>
      <c r="K1496" s="26" t="s">
        <v>2817</v>
      </c>
      <c r="L1496" s="26" t="s">
        <v>1254</v>
      </c>
      <c r="M1496" s="26" t="s">
        <v>2817</v>
      </c>
      <c r="N1496" s="27">
        <v>2.27</v>
      </c>
      <c r="O1496" s="26" t="s">
        <v>1254</v>
      </c>
      <c r="P1496" s="26" t="s">
        <v>2817</v>
      </c>
      <c r="Q1496" s="27">
        <v>2.25</v>
      </c>
      <c r="R1496" s="171" t="str">
        <f t="shared" si="267"/>
        <v>A</v>
      </c>
      <c r="S1496" s="174">
        <f t="shared" si="268"/>
        <v>1</v>
      </c>
      <c r="T1496" s="174">
        <f t="shared" si="269"/>
        <v>1</v>
      </c>
      <c r="U1496" s="174">
        <f t="shared" si="270"/>
        <v>0</v>
      </c>
      <c r="V1496" s="178" t="str">
        <f t="shared" si="271"/>
        <v>Aeromonas hydrophila</v>
      </c>
      <c r="W1496" s="178" t="str">
        <f t="shared" si="272"/>
        <v>Aeromonas hydrophila</v>
      </c>
      <c r="X1496" s="174">
        <f t="shared" si="273"/>
        <v>0</v>
      </c>
      <c r="Y1496" s="174">
        <f t="shared" si="274"/>
        <v>0</v>
      </c>
      <c r="Z1496" s="174">
        <f t="shared" si="275"/>
        <v>0</v>
      </c>
      <c r="AA1496" s="174">
        <f t="shared" si="276"/>
        <v>0</v>
      </c>
    </row>
    <row r="1497" spans="4:27" ht="15" customHeight="1" x14ac:dyDescent="0.25">
      <c r="D1497" s="176">
        <v>1</v>
      </c>
      <c r="E1497" s="169">
        <f t="shared" si="266"/>
        <v>1</v>
      </c>
      <c r="F1497" s="26" t="s">
        <v>2826</v>
      </c>
      <c r="G1497" s="26" t="s">
        <v>176</v>
      </c>
      <c r="H1497" s="26" t="s">
        <v>112</v>
      </c>
      <c r="I1497" s="29">
        <v>42924</v>
      </c>
      <c r="J1497" s="26" t="s">
        <v>1254</v>
      </c>
      <c r="K1497" s="26" t="s">
        <v>2827</v>
      </c>
      <c r="L1497" s="26" t="s">
        <v>1254</v>
      </c>
      <c r="M1497" s="26" t="s">
        <v>2827</v>
      </c>
      <c r="N1497" s="27">
        <v>2.34</v>
      </c>
      <c r="O1497" s="26" t="s">
        <v>1254</v>
      </c>
      <c r="P1497" s="26" t="s">
        <v>2827</v>
      </c>
      <c r="Q1497" s="27">
        <v>2.0499999999999998</v>
      </c>
      <c r="R1497" s="171" t="str">
        <f t="shared" si="267"/>
        <v>A</v>
      </c>
      <c r="S1497" s="174">
        <f t="shared" si="268"/>
        <v>1</v>
      </c>
      <c r="T1497" s="174">
        <f t="shared" si="269"/>
        <v>1</v>
      </c>
      <c r="U1497" s="174">
        <f t="shared" si="270"/>
        <v>0</v>
      </c>
      <c r="V1497" s="178" t="str">
        <f t="shared" si="271"/>
        <v>Aeromonas jandaei</v>
      </c>
      <c r="W1497" s="178" t="str">
        <f t="shared" si="272"/>
        <v>Aeromonas jandaei</v>
      </c>
      <c r="X1497" s="174">
        <f t="shared" si="273"/>
        <v>0</v>
      </c>
      <c r="Y1497" s="174">
        <f t="shared" si="274"/>
        <v>0</v>
      </c>
      <c r="Z1497" s="174">
        <f t="shared" si="275"/>
        <v>0</v>
      </c>
      <c r="AA1497" s="174">
        <f t="shared" si="276"/>
        <v>0</v>
      </c>
    </row>
    <row r="1498" spans="4:27" ht="15" customHeight="1" x14ac:dyDescent="0.25">
      <c r="D1498" s="176">
        <v>1</v>
      </c>
      <c r="E1498" s="169">
        <f t="shared" si="266"/>
        <v>1</v>
      </c>
      <c r="F1498" s="26" t="s">
        <v>2828</v>
      </c>
      <c r="G1498" s="26" t="s">
        <v>176</v>
      </c>
      <c r="H1498" s="26" t="s">
        <v>114</v>
      </c>
      <c r="I1498" s="29">
        <v>42116</v>
      </c>
      <c r="J1498" s="26" t="s">
        <v>1254</v>
      </c>
      <c r="K1498" s="26" t="s">
        <v>2829</v>
      </c>
      <c r="L1498" s="26" t="s">
        <v>1254</v>
      </c>
      <c r="M1498" s="26" t="s">
        <v>2829</v>
      </c>
      <c r="N1498" s="27">
        <v>2.2200000000000002</v>
      </c>
      <c r="O1498" s="26" t="s">
        <v>1254</v>
      </c>
      <c r="P1498" s="26" t="s">
        <v>2829</v>
      </c>
      <c r="Q1498" s="27">
        <v>2.2000000000000002</v>
      </c>
      <c r="R1498" s="171" t="str">
        <f t="shared" si="267"/>
        <v>A</v>
      </c>
      <c r="S1498" s="174">
        <f t="shared" si="268"/>
        <v>1</v>
      </c>
      <c r="T1498" s="174">
        <f t="shared" si="269"/>
        <v>1</v>
      </c>
      <c r="U1498" s="174">
        <f t="shared" si="270"/>
        <v>0</v>
      </c>
      <c r="V1498" s="178" t="str">
        <f t="shared" si="271"/>
        <v>Aeromonas media</v>
      </c>
      <c r="W1498" s="178" t="str">
        <f t="shared" si="272"/>
        <v>Aeromonas media</v>
      </c>
      <c r="X1498" s="174">
        <f t="shared" si="273"/>
        <v>0</v>
      </c>
      <c r="Y1498" s="174">
        <f t="shared" si="274"/>
        <v>0</v>
      </c>
      <c r="Z1498" s="174">
        <f t="shared" si="275"/>
        <v>0</v>
      </c>
      <c r="AA1498" s="174">
        <f t="shared" si="276"/>
        <v>0</v>
      </c>
    </row>
    <row r="1499" spans="4:27" ht="15" customHeight="1" x14ac:dyDescent="0.25">
      <c r="D1499" s="176">
        <v>1</v>
      </c>
      <c r="E1499" s="169">
        <f t="shared" si="266"/>
        <v>1</v>
      </c>
      <c r="F1499" s="26" t="s">
        <v>2830</v>
      </c>
      <c r="G1499" s="26" t="s">
        <v>2831</v>
      </c>
      <c r="H1499" s="26" t="s">
        <v>114</v>
      </c>
      <c r="I1499" s="29">
        <v>42094</v>
      </c>
      <c r="J1499" s="26" t="s">
        <v>1254</v>
      </c>
      <c r="K1499" s="26" t="s">
        <v>2204</v>
      </c>
      <c r="L1499" s="26" t="s">
        <v>1254</v>
      </c>
      <c r="M1499" s="26" t="s">
        <v>2204</v>
      </c>
      <c r="N1499" s="27">
        <v>2.2799999999999998</v>
      </c>
      <c r="O1499" s="26" t="s">
        <v>1254</v>
      </c>
      <c r="P1499" s="26" t="s">
        <v>2204</v>
      </c>
      <c r="Q1499" s="27">
        <v>2.15</v>
      </c>
      <c r="R1499" s="171" t="str">
        <f t="shared" si="267"/>
        <v>A</v>
      </c>
      <c r="S1499" s="174">
        <f t="shared" si="268"/>
        <v>1</v>
      </c>
      <c r="T1499" s="174">
        <f t="shared" si="269"/>
        <v>1</v>
      </c>
      <c r="U1499" s="174">
        <f t="shared" si="270"/>
        <v>0</v>
      </c>
      <c r="V1499" s="178" t="str">
        <f t="shared" si="271"/>
        <v>Aeromonas molluscorum</v>
      </c>
      <c r="W1499" s="178" t="str">
        <f t="shared" si="272"/>
        <v>Aeromonas molluscorum</v>
      </c>
      <c r="X1499" s="174">
        <f t="shared" si="273"/>
        <v>0</v>
      </c>
      <c r="Y1499" s="174">
        <f t="shared" si="274"/>
        <v>0</v>
      </c>
      <c r="Z1499" s="174">
        <f t="shared" si="275"/>
        <v>0</v>
      </c>
      <c r="AA1499" s="174">
        <f t="shared" si="276"/>
        <v>0</v>
      </c>
    </row>
    <row r="1500" spans="4:27" ht="15" customHeight="1" x14ac:dyDescent="0.25">
      <c r="D1500" s="176">
        <v>1</v>
      </c>
      <c r="E1500" s="169">
        <f t="shared" si="266"/>
        <v>0</v>
      </c>
      <c r="F1500" s="26" t="s">
        <v>2832</v>
      </c>
      <c r="G1500" s="26" t="s">
        <v>176</v>
      </c>
      <c r="H1500" s="26" t="s">
        <v>114</v>
      </c>
      <c r="I1500" s="29">
        <v>42116</v>
      </c>
      <c r="J1500" s="26" t="s">
        <v>1254</v>
      </c>
      <c r="K1500" s="26" t="s">
        <v>2833</v>
      </c>
      <c r="L1500" s="26" t="s">
        <v>1254</v>
      </c>
      <c r="M1500" s="26" t="s">
        <v>2833</v>
      </c>
      <c r="N1500" s="27">
        <v>2.5</v>
      </c>
      <c r="O1500" s="26" t="s">
        <v>1254</v>
      </c>
      <c r="P1500" s="26" t="s">
        <v>1255</v>
      </c>
      <c r="Q1500" s="27">
        <v>2.2599999999999998</v>
      </c>
      <c r="R1500" s="171" t="str">
        <f t="shared" si="267"/>
        <v>B</v>
      </c>
      <c r="S1500" s="174">
        <f t="shared" si="268"/>
        <v>0</v>
      </c>
      <c r="T1500" s="174">
        <f t="shared" si="269"/>
        <v>0</v>
      </c>
      <c r="U1500" s="174">
        <f t="shared" si="270"/>
        <v>1</v>
      </c>
      <c r="V1500" s="178" t="str">
        <f t="shared" si="271"/>
        <v>Aeromonas popoffii</v>
      </c>
      <c r="W1500" s="178" t="str">
        <f t="shared" si="272"/>
        <v>Aeromonas salmonicida</v>
      </c>
      <c r="X1500" s="174">
        <f t="shared" si="273"/>
        <v>0</v>
      </c>
      <c r="Y1500" s="174">
        <f t="shared" si="274"/>
        <v>0</v>
      </c>
      <c r="Z1500" s="174">
        <f t="shared" si="275"/>
        <v>0</v>
      </c>
      <c r="AA1500" s="174">
        <f t="shared" si="276"/>
        <v>0</v>
      </c>
    </row>
    <row r="1501" spans="4:27" ht="15" customHeight="1" x14ac:dyDescent="0.25">
      <c r="D1501" s="176">
        <v>1</v>
      </c>
      <c r="E1501" s="169">
        <f t="shared" si="266"/>
        <v>1</v>
      </c>
      <c r="F1501" s="26" t="s">
        <v>2834</v>
      </c>
      <c r="G1501" s="26" t="s">
        <v>2831</v>
      </c>
      <c r="H1501" s="26" t="s">
        <v>114</v>
      </c>
      <c r="I1501" s="29">
        <v>42039</v>
      </c>
      <c r="J1501" s="26" t="s">
        <v>1254</v>
      </c>
      <c r="K1501" s="26" t="s">
        <v>1255</v>
      </c>
      <c r="L1501" s="26" t="s">
        <v>1254</v>
      </c>
      <c r="M1501" s="26" t="s">
        <v>1255</v>
      </c>
      <c r="N1501" s="27">
        <v>2.2200000000000002</v>
      </c>
      <c r="O1501" s="26" t="s">
        <v>1254</v>
      </c>
      <c r="P1501" s="26" t="s">
        <v>1255</v>
      </c>
      <c r="Q1501" s="27">
        <v>2.0699999999999998</v>
      </c>
      <c r="R1501" s="171" t="str">
        <f t="shared" si="267"/>
        <v>A</v>
      </c>
      <c r="S1501" s="174">
        <f t="shared" si="268"/>
        <v>1</v>
      </c>
      <c r="T1501" s="174">
        <f t="shared" si="269"/>
        <v>1</v>
      </c>
      <c r="U1501" s="174">
        <f t="shared" si="270"/>
        <v>0</v>
      </c>
      <c r="V1501" s="178" t="str">
        <f t="shared" si="271"/>
        <v>Aeromonas salmonicida</v>
      </c>
      <c r="W1501" s="178" t="str">
        <f t="shared" si="272"/>
        <v>Aeromonas salmonicida</v>
      </c>
      <c r="X1501" s="174">
        <f t="shared" si="273"/>
        <v>0</v>
      </c>
      <c r="Y1501" s="174">
        <f t="shared" si="274"/>
        <v>0</v>
      </c>
      <c r="Z1501" s="174">
        <f t="shared" si="275"/>
        <v>0</v>
      </c>
      <c r="AA1501" s="174">
        <f t="shared" si="276"/>
        <v>0</v>
      </c>
    </row>
    <row r="1502" spans="4:27" ht="15" customHeight="1" x14ac:dyDescent="0.25">
      <c r="D1502" s="176">
        <v>1</v>
      </c>
      <c r="E1502" s="169">
        <f t="shared" si="266"/>
        <v>1</v>
      </c>
      <c r="F1502" s="26" t="s">
        <v>2835</v>
      </c>
      <c r="G1502" s="26" t="s">
        <v>176</v>
      </c>
      <c r="H1502" s="26" t="s">
        <v>112</v>
      </c>
      <c r="I1502" s="29" t="s">
        <v>2836</v>
      </c>
      <c r="J1502" s="26" t="s">
        <v>1254</v>
      </c>
      <c r="K1502" s="26" t="s">
        <v>1255</v>
      </c>
      <c r="L1502" s="26" t="s">
        <v>1254</v>
      </c>
      <c r="M1502" s="26" t="s">
        <v>1255</v>
      </c>
      <c r="N1502" s="27">
        <v>2.31</v>
      </c>
      <c r="O1502" s="26" t="s">
        <v>1254</v>
      </c>
      <c r="P1502" s="26" t="s">
        <v>1255</v>
      </c>
      <c r="Q1502" s="27">
        <v>2.25</v>
      </c>
      <c r="R1502" s="171" t="str">
        <f t="shared" si="267"/>
        <v>A</v>
      </c>
      <c r="S1502" s="174">
        <f t="shared" si="268"/>
        <v>1</v>
      </c>
      <c r="T1502" s="174">
        <f t="shared" si="269"/>
        <v>1</v>
      </c>
      <c r="U1502" s="174">
        <f t="shared" si="270"/>
        <v>0</v>
      </c>
      <c r="V1502" s="178" t="str">
        <f t="shared" si="271"/>
        <v>Aeromonas salmonicida</v>
      </c>
      <c r="W1502" s="178" t="str">
        <f t="shared" si="272"/>
        <v>Aeromonas salmonicida</v>
      </c>
      <c r="X1502" s="174">
        <f t="shared" si="273"/>
        <v>0</v>
      </c>
      <c r="Y1502" s="174">
        <f t="shared" si="274"/>
        <v>0</v>
      </c>
      <c r="Z1502" s="174">
        <f t="shared" si="275"/>
        <v>0</v>
      </c>
      <c r="AA1502" s="174">
        <f t="shared" si="276"/>
        <v>0</v>
      </c>
    </row>
    <row r="1503" spans="4:27" ht="15" customHeight="1" x14ac:dyDescent="0.25">
      <c r="D1503" s="176">
        <v>1</v>
      </c>
      <c r="E1503" s="169">
        <f t="shared" si="266"/>
        <v>1</v>
      </c>
      <c r="F1503" s="26" t="s">
        <v>2837</v>
      </c>
      <c r="G1503" s="26" t="s">
        <v>892</v>
      </c>
      <c r="H1503" s="26" t="s">
        <v>112</v>
      </c>
      <c r="I1503" s="29">
        <v>42170</v>
      </c>
      <c r="J1503" s="26" t="s">
        <v>1254</v>
      </c>
      <c r="K1503" s="26" t="s">
        <v>1255</v>
      </c>
      <c r="L1503" s="26" t="s">
        <v>1254</v>
      </c>
      <c r="M1503" s="26" t="s">
        <v>1255</v>
      </c>
      <c r="N1503" s="27">
        <v>2.5499999999999998</v>
      </c>
      <c r="O1503" s="26" t="s">
        <v>1254</v>
      </c>
      <c r="P1503" s="26" t="s">
        <v>1255</v>
      </c>
      <c r="Q1503" s="27">
        <v>2.38</v>
      </c>
      <c r="R1503" s="171" t="str">
        <f t="shared" si="267"/>
        <v>A</v>
      </c>
      <c r="S1503" s="174">
        <f t="shared" si="268"/>
        <v>1</v>
      </c>
      <c r="T1503" s="174">
        <f t="shared" si="269"/>
        <v>1</v>
      </c>
      <c r="U1503" s="174">
        <f t="shared" si="270"/>
        <v>0</v>
      </c>
      <c r="V1503" s="178" t="str">
        <f t="shared" si="271"/>
        <v>Aeromonas salmonicida</v>
      </c>
      <c r="W1503" s="178" t="str">
        <f t="shared" si="272"/>
        <v>Aeromonas salmonicida</v>
      </c>
      <c r="X1503" s="174">
        <f t="shared" si="273"/>
        <v>0</v>
      </c>
      <c r="Y1503" s="174">
        <f t="shared" si="274"/>
        <v>0</v>
      </c>
      <c r="Z1503" s="174">
        <f t="shared" si="275"/>
        <v>0</v>
      </c>
      <c r="AA1503" s="174">
        <f t="shared" si="276"/>
        <v>0</v>
      </c>
    </row>
    <row r="1504" spans="4:27" ht="15" customHeight="1" x14ac:dyDescent="0.25">
      <c r="D1504" s="176">
        <v>1</v>
      </c>
      <c r="E1504" s="169">
        <f t="shared" si="266"/>
        <v>1</v>
      </c>
      <c r="F1504" s="26" t="s">
        <v>2838</v>
      </c>
      <c r="G1504" s="26" t="s">
        <v>176</v>
      </c>
      <c r="H1504" s="26" t="s">
        <v>112</v>
      </c>
      <c r="I1504" s="29">
        <v>42186</v>
      </c>
      <c r="J1504" s="26" t="s">
        <v>1254</v>
      </c>
      <c r="K1504" s="26" t="s">
        <v>1255</v>
      </c>
      <c r="L1504" s="26" t="s">
        <v>1254</v>
      </c>
      <c r="M1504" s="26" t="s">
        <v>1255</v>
      </c>
      <c r="N1504" s="27">
        <v>2.5299999999999998</v>
      </c>
      <c r="O1504" s="26" t="s">
        <v>1254</v>
      </c>
      <c r="P1504" s="26" t="s">
        <v>1255</v>
      </c>
      <c r="Q1504" s="27">
        <v>2.2200000000000002</v>
      </c>
      <c r="R1504" s="171" t="str">
        <f t="shared" si="267"/>
        <v>A</v>
      </c>
      <c r="S1504" s="174">
        <f t="shared" si="268"/>
        <v>1</v>
      </c>
      <c r="T1504" s="174">
        <f t="shared" si="269"/>
        <v>1</v>
      </c>
      <c r="U1504" s="174">
        <f t="shared" si="270"/>
        <v>0</v>
      </c>
      <c r="V1504" s="178" t="str">
        <f t="shared" si="271"/>
        <v>Aeromonas salmonicida</v>
      </c>
      <c r="W1504" s="178" t="str">
        <f t="shared" si="272"/>
        <v>Aeromonas salmonicida</v>
      </c>
      <c r="X1504" s="174">
        <f t="shared" si="273"/>
        <v>0</v>
      </c>
      <c r="Y1504" s="174">
        <f t="shared" si="274"/>
        <v>0</v>
      </c>
      <c r="Z1504" s="174">
        <f t="shared" si="275"/>
        <v>0</v>
      </c>
      <c r="AA1504" s="174">
        <f t="shared" si="276"/>
        <v>0</v>
      </c>
    </row>
    <row r="1505" spans="4:27" ht="15" customHeight="1" x14ac:dyDescent="0.25">
      <c r="D1505" s="176">
        <v>1</v>
      </c>
      <c r="E1505" s="169">
        <f t="shared" si="266"/>
        <v>1</v>
      </c>
      <c r="F1505" s="26" t="s">
        <v>2839</v>
      </c>
      <c r="G1505" s="26" t="s">
        <v>2840</v>
      </c>
      <c r="H1505" s="26" t="s">
        <v>110</v>
      </c>
      <c r="I1505" s="29">
        <v>41947</v>
      </c>
      <c r="J1505" s="26" t="s">
        <v>1254</v>
      </c>
      <c r="K1505" s="26" t="s">
        <v>1255</v>
      </c>
      <c r="L1505" s="26" t="s">
        <v>1254</v>
      </c>
      <c r="M1505" s="26" t="s">
        <v>1255</v>
      </c>
      <c r="N1505" s="27">
        <v>2.19</v>
      </c>
      <c r="O1505" s="26" t="s">
        <v>1254</v>
      </c>
      <c r="P1505" s="26" t="s">
        <v>1255</v>
      </c>
      <c r="Q1505" s="27">
        <v>2.0699999999999998</v>
      </c>
      <c r="R1505" s="171" t="str">
        <f t="shared" si="267"/>
        <v>A</v>
      </c>
      <c r="S1505" s="174">
        <f t="shared" si="268"/>
        <v>1</v>
      </c>
      <c r="T1505" s="174">
        <f t="shared" si="269"/>
        <v>1</v>
      </c>
      <c r="U1505" s="174">
        <f t="shared" si="270"/>
        <v>0</v>
      </c>
      <c r="V1505" s="178" t="str">
        <f t="shared" si="271"/>
        <v>Aeromonas salmonicida</v>
      </c>
      <c r="W1505" s="178" t="str">
        <f t="shared" si="272"/>
        <v>Aeromonas salmonicida</v>
      </c>
      <c r="X1505" s="174">
        <f t="shared" si="273"/>
        <v>0</v>
      </c>
      <c r="Y1505" s="174">
        <f t="shared" si="274"/>
        <v>0</v>
      </c>
      <c r="Z1505" s="174">
        <f t="shared" si="275"/>
        <v>0</v>
      </c>
      <c r="AA1505" s="174">
        <f t="shared" si="276"/>
        <v>0</v>
      </c>
    </row>
    <row r="1506" spans="4:27" ht="15" customHeight="1" x14ac:dyDescent="0.25">
      <c r="D1506" s="176">
        <v>1</v>
      </c>
      <c r="E1506" s="169">
        <f t="shared" si="266"/>
        <v>1</v>
      </c>
      <c r="F1506" s="26" t="s">
        <v>2841</v>
      </c>
      <c r="G1506" s="26" t="s">
        <v>176</v>
      </c>
      <c r="H1506" s="26" t="s">
        <v>112</v>
      </c>
      <c r="I1506" s="29">
        <v>42170</v>
      </c>
      <c r="J1506" s="26" t="s">
        <v>1254</v>
      </c>
      <c r="K1506" s="26" t="s">
        <v>1255</v>
      </c>
      <c r="L1506" s="26" t="s">
        <v>1254</v>
      </c>
      <c r="M1506" s="26" t="s">
        <v>1255</v>
      </c>
      <c r="N1506" s="27">
        <v>2.38</v>
      </c>
      <c r="O1506" s="26" t="s">
        <v>1254</v>
      </c>
      <c r="P1506" s="26" t="s">
        <v>1255</v>
      </c>
      <c r="Q1506" s="27">
        <v>2.36</v>
      </c>
      <c r="R1506" s="171" t="str">
        <f t="shared" si="267"/>
        <v>A</v>
      </c>
      <c r="S1506" s="174">
        <f t="shared" si="268"/>
        <v>1</v>
      </c>
      <c r="T1506" s="174">
        <f t="shared" si="269"/>
        <v>1</v>
      </c>
      <c r="U1506" s="174">
        <f t="shared" si="270"/>
        <v>0</v>
      </c>
      <c r="V1506" s="178" t="str">
        <f t="shared" si="271"/>
        <v>Aeromonas salmonicida</v>
      </c>
      <c r="W1506" s="178" t="str">
        <f t="shared" si="272"/>
        <v>Aeromonas salmonicida</v>
      </c>
      <c r="X1506" s="174">
        <f t="shared" si="273"/>
        <v>0</v>
      </c>
      <c r="Y1506" s="174">
        <f t="shared" si="274"/>
        <v>0</v>
      </c>
      <c r="Z1506" s="174">
        <f t="shared" si="275"/>
        <v>0</v>
      </c>
      <c r="AA1506" s="174">
        <f t="shared" si="276"/>
        <v>0</v>
      </c>
    </row>
    <row r="1507" spans="4:27" ht="15" customHeight="1" x14ac:dyDescent="0.25">
      <c r="D1507" s="176">
        <v>1</v>
      </c>
      <c r="E1507" s="169">
        <f t="shared" si="266"/>
        <v>1</v>
      </c>
      <c r="F1507" s="26" t="s">
        <v>2842</v>
      </c>
      <c r="G1507" s="26" t="s">
        <v>176</v>
      </c>
      <c r="H1507" s="26" t="s">
        <v>112</v>
      </c>
      <c r="I1507" s="29" t="s">
        <v>2843</v>
      </c>
      <c r="J1507" s="26" t="s">
        <v>1254</v>
      </c>
      <c r="K1507" s="26" t="s">
        <v>1255</v>
      </c>
      <c r="L1507" s="26" t="s">
        <v>1254</v>
      </c>
      <c r="M1507" s="26" t="s">
        <v>1255</v>
      </c>
      <c r="N1507" s="27">
        <v>2.4700000000000002</v>
      </c>
      <c r="O1507" s="26" t="s">
        <v>1254</v>
      </c>
      <c r="P1507" s="26" t="s">
        <v>1255</v>
      </c>
      <c r="Q1507" s="27">
        <v>2.2999999999999998</v>
      </c>
      <c r="R1507" s="171" t="str">
        <f t="shared" si="267"/>
        <v>A</v>
      </c>
      <c r="S1507" s="174">
        <f t="shared" si="268"/>
        <v>1</v>
      </c>
      <c r="T1507" s="174">
        <f t="shared" si="269"/>
        <v>1</v>
      </c>
      <c r="U1507" s="174">
        <f t="shared" si="270"/>
        <v>0</v>
      </c>
      <c r="V1507" s="178" t="str">
        <f t="shared" si="271"/>
        <v>Aeromonas salmonicida</v>
      </c>
      <c r="W1507" s="178" t="str">
        <f t="shared" si="272"/>
        <v>Aeromonas salmonicida</v>
      </c>
      <c r="X1507" s="174">
        <f t="shared" si="273"/>
        <v>0</v>
      </c>
      <c r="Y1507" s="174">
        <f t="shared" si="274"/>
        <v>0</v>
      </c>
      <c r="Z1507" s="174">
        <f t="shared" si="275"/>
        <v>0</v>
      </c>
      <c r="AA1507" s="174">
        <f t="shared" si="276"/>
        <v>0</v>
      </c>
    </row>
    <row r="1508" spans="4:27" ht="15" customHeight="1" x14ac:dyDescent="0.25">
      <c r="D1508" s="176">
        <v>1</v>
      </c>
      <c r="E1508" s="169">
        <f t="shared" si="266"/>
        <v>1</v>
      </c>
      <c r="F1508" s="26" t="s">
        <v>2844</v>
      </c>
      <c r="G1508" s="26" t="s">
        <v>2845</v>
      </c>
      <c r="H1508" s="26" t="s">
        <v>112</v>
      </c>
      <c r="I1508" s="29">
        <v>42459</v>
      </c>
      <c r="J1508" s="26" t="s">
        <v>1254</v>
      </c>
      <c r="K1508" s="26" t="s">
        <v>1255</v>
      </c>
      <c r="L1508" s="26" t="s">
        <v>1254</v>
      </c>
      <c r="M1508" s="26" t="s">
        <v>1255</v>
      </c>
      <c r="N1508" s="27">
        <v>2.1800000000000002</v>
      </c>
      <c r="O1508" s="26" t="s">
        <v>1254</v>
      </c>
      <c r="P1508" s="26" t="s">
        <v>1255</v>
      </c>
      <c r="Q1508" s="27">
        <v>2.11</v>
      </c>
      <c r="R1508" s="171" t="str">
        <f t="shared" si="267"/>
        <v>A</v>
      </c>
      <c r="S1508" s="174">
        <f t="shared" si="268"/>
        <v>1</v>
      </c>
      <c r="T1508" s="174">
        <f t="shared" si="269"/>
        <v>1</v>
      </c>
      <c r="U1508" s="174">
        <f t="shared" si="270"/>
        <v>0</v>
      </c>
      <c r="V1508" s="178" t="str">
        <f t="shared" si="271"/>
        <v>Aeromonas salmonicida</v>
      </c>
      <c r="W1508" s="178" t="str">
        <f t="shared" si="272"/>
        <v>Aeromonas salmonicida</v>
      </c>
      <c r="X1508" s="174">
        <f t="shared" si="273"/>
        <v>0</v>
      </c>
      <c r="Y1508" s="174">
        <f t="shared" si="274"/>
        <v>0</v>
      </c>
      <c r="Z1508" s="174">
        <f t="shared" si="275"/>
        <v>0</v>
      </c>
      <c r="AA1508" s="174">
        <f t="shared" si="276"/>
        <v>0</v>
      </c>
    </row>
    <row r="1509" spans="4:27" ht="15" customHeight="1" x14ac:dyDescent="0.25">
      <c r="D1509" s="176">
        <v>1</v>
      </c>
      <c r="E1509" s="169">
        <f t="shared" si="266"/>
        <v>1</v>
      </c>
      <c r="F1509" s="26" t="s">
        <v>2846</v>
      </c>
      <c r="G1509" s="26" t="s">
        <v>176</v>
      </c>
      <c r="H1509" s="26" t="s">
        <v>112</v>
      </c>
      <c r="I1509" s="29">
        <v>42924</v>
      </c>
      <c r="J1509" s="26" t="s">
        <v>1254</v>
      </c>
      <c r="K1509" s="26" t="s">
        <v>1236</v>
      </c>
      <c r="L1509" s="26" t="s">
        <v>1254</v>
      </c>
      <c r="M1509" s="26" t="s">
        <v>1236</v>
      </c>
      <c r="N1509" s="27">
        <v>2.31</v>
      </c>
      <c r="O1509" s="26" t="s">
        <v>1254</v>
      </c>
      <c r="P1509" s="26" t="s">
        <v>1236</v>
      </c>
      <c r="Q1509" s="27">
        <v>2.0699999999999998</v>
      </c>
      <c r="R1509" s="171" t="str">
        <f t="shared" si="267"/>
        <v>A</v>
      </c>
      <c r="S1509" s="174">
        <f t="shared" si="268"/>
        <v>1</v>
      </c>
      <c r="T1509" s="174">
        <f t="shared" si="269"/>
        <v>1</v>
      </c>
      <c r="U1509" s="174">
        <f t="shared" si="270"/>
        <v>0</v>
      </c>
      <c r="V1509" s="178" t="str">
        <f t="shared" si="271"/>
        <v>Aeromonas simiae</v>
      </c>
      <c r="W1509" s="178" t="str">
        <f t="shared" si="272"/>
        <v>Aeromonas simiae</v>
      </c>
      <c r="X1509" s="174">
        <f t="shared" si="273"/>
        <v>0</v>
      </c>
      <c r="Y1509" s="174">
        <f t="shared" si="274"/>
        <v>0</v>
      </c>
      <c r="Z1509" s="174">
        <f t="shared" si="275"/>
        <v>0</v>
      </c>
      <c r="AA1509" s="174">
        <f t="shared" si="276"/>
        <v>0</v>
      </c>
    </row>
    <row r="1510" spans="4:27" ht="15" customHeight="1" x14ac:dyDescent="0.25">
      <c r="D1510" s="176">
        <v>1</v>
      </c>
      <c r="E1510" s="169">
        <f t="shared" si="266"/>
        <v>0</v>
      </c>
      <c r="F1510" s="26" t="s">
        <v>2847</v>
      </c>
      <c r="G1510" s="26" t="s">
        <v>2848</v>
      </c>
      <c r="H1510" s="26" t="s">
        <v>110</v>
      </c>
      <c r="I1510" s="29">
        <v>41389</v>
      </c>
      <c r="J1510" s="26" t="s">
        <v>1254</v>
      </c>
      <c r="K1510" s="26" t="s">
        <v>668</v>
      </c>
      <c r="L1510" s="26" t="s">
        <v>1254</v>
      </c>
      <c r="M1510" s="26" t="s">
        <v>668</v>
      </c>
      <c r="N1510" s="27">
        <v>2.46</v>
      </c>
      <c r="O1510" s="26" t="s">
        <v>1254</v>
      </c>
      <c r="P1510" s="26" t="s">
        <v>2849</v>
      </c>
      <c r="Q1510" s="27">
        <v>2.1800000000000002</v>
      </c>
      <c r="R1510" s="171" t="str">
        <f t="shared" si="267"/>
        <v>B</v>
      </c>
      <c r="S1510" s="174">
        <f t="shared" si="268"/>
        <v>0</v>
      </c>
      <c r="T1510" s="174">
        <f t="shared" si="269"/>
        <v>0</v>
      </c>
      <c r="U1510" s="174">
        <f t="shared" si="270"/>
        <v>1</v>
      </c>
      <c r="V1510" s="178" t="str">
        <f t="shared" si="271"/>
        <v>Aeromonas veronii</v>
      </c>
      <c r="W1510" s="178" t="str">
        <f t="shared" si="272"/>
        <v>Aeromonas ichthiosmia</v>
      </c>
      <c r="X1510" s="174">
        <f t="shared" si="273"/>
        <v>0</v>
      </c>
      <c r="Y1510" s="174">
        <f t="shared" si="274"/>
        <v>0</v>
      </c>
      <c r="Z1510" s="174">
        <f t="shared" si="275"/>
        <v>0</v>
      </c>
      <c r="AA1510" s="174">
        <f t="shared" si="276"/>
        <v>0</v>
      </c>
    </row>
    <row r="1511" spans="4:27" ht="15" customHeight="1" x14ac:dyDescent="0.25">
      <c r="D1511" s="176">
        <v>1</v>
      </c>
      <c r="E1511" s="169">
        <f t="shared" si="266"/>
        <v>0</v>
      </c>
      <c r="F1511" s="26" t="s">
        <v>2850</v>
      </c>
      <c r="G1511" s="26" t="s">
        <v>2822</v>
      </c>
      <c r="H1511" s="26" t="s">
        <v>114</v>
      </c>
      <c r="I1511" s="29">
        <v>42123</v>
      </c>
      <c r="J1511" s="26" t="s">
        <v>1254</v>
      </c>
      <c r="K1511" s="26" t="s">
        <v>668</v>
      </c>
      <c r="L1511" s="26" t="s">
        <v>1254</v>
      </c>
      <c r="M1511" s="26" t="s">
        <v>668</v>
      </c>
      <c r="N1511" s="27">
        <v>2.46</v>
      </c>
      <c r="O1511" s="26" t="s">
        <v>1254</v>
      </c>
      <c r="P1511" s="26" t="s">
        <v>2814</v>
      </c>
      <c r="Q1511" s="27">
        <v>2.2599999999999998</v>
      </c>
      <c r="R1511" s="171" t="str">
        <f t="shared" si="267"/>
        <v>B</v>
      </c>
      <c r="S1511" s="174">
        <f t="shared" si="268"/>
        <v>0</v>
      </c>
      <c r="T1511" s="174">
        <f t="shared" si="269"/>
        <v>0</v>
      </c>
      <c r="U1511" s="174">
        <f t="shared" si="270"/>
        <v>1</v>
      </c>
      <c r="V1511" s="178" t="str">
        <f t="shared" si="271"/>
        <v>Aeromonas veronii</v>
      </c>
      <c r="W1511" s="178" t="str">
        <f t="shared" si="272"/>
        <v>Aeromonas bivalvium</v>
      </c>
      <c r="X1511" s="174">
        <f t="shared" si="273"/>
        <v>0</v>
      </c>
      <c r="Y1511" s="174">
        <f t="shared" si="274"/>
        <v>0</v>
      </c>
      <c r="Z1511" s="174">
        <f t="shared" si="275"/>
        <v>0</v>
      </c>
      <c r="AA1511" s="174">
        <f t="shared" si="276"/>
        <v>0</v>
      </c>
    </row>
    <row r="1512" spans="4:27" ht="15" customHeight="1" x14ac:dyDescent="0.25">
      <c r="D1512" s="176">
        <v>1</v>
      </c>
      <c r="E1512" s="169">
        <f t="shared" si="266"/>
        <v>1</v>
      </c>
      <c r="F1512" s="26" t="s">
        <v>2851</v>
      </c>
      <c r="G1512" s="26" t="s">
        <v>124</v>
      </c>
      <c r="H1512" s="26" t="s">
        <v>114</v>
      </c>
      <c r="I1512" s="29">
        <v>43901</v>
      </c>
      <c r="J1512" s="26" t="s">
        <v>2852</v>
      </c>
      <c r="K1512" s="26" t="s">
        <v>2853</v>
      </c>
      <c r="L1512" s="26" t="s">
        <v>2852</v>
      </c>
      <c r="M1512" s="26" t="s">
        <v>2853</v>
      </c>
      <c r="N1512" s="27">
        <v>2.62</v>
      </c>
      <c r="O1512" s="26" t="s">
        <v>1254</v>
      </c>
      <c r="P1512" s="26" t="s">
        <v>2854</v>
      </c>
      <c r="Q1512" s="27">
        <v>1.4</v>
      </c>
      <c r="R1512" s="171" t="str">
        <f t="shared" si="267"/>
        <v>A</v>
      </c>
      <c r="S1512" s="174">
        <f t="shared" si="268"/>
        <v>1</v>
      </c>
      <c r="T1512" s="174">
        <f t="shared" si="269"/>
        <v>1</v>
      </c>
      <c r="U1512" s="174">
        <f t="shared" si="270"/>
        <v>0</v>
      </c>
      <c r="V1512" s="178" t="str">
        <f t="shared" si="271"/>
        <v>Pseudaeromonas pectinilytica</v>
      </c>
      <c r="W1512" s="178" t="str">
        <f t="shared" si="272"/>
        <v>Aeromonas eucrenophila</v>
      </c>
      <c r="X1512" s="174">
        <f t="shared" si="273"/>
        <v>0</v>
      </c>
      <c r="Y1512" s="174">
        <f t="shared" si="274"/>
        <v>0</v>
      </c>
      <c r="Z1512" s="174">
        <f t="shared" si="275"/>
        <v>0</v>
      </c>
      <c r="AA1512" s="174">
        <f t="shared" si="276"/>
        <v>0</v>
      </c>
    </row>
    <row r="1513" spans="4:27" ht="15" customHeight="1" x14ac:dyDescent="0.25">
      <c r="D1513" s="176">
        <v>1</v>
      </c>
      <c r="E1513" s="169">
        <f t="shared" si="266"/>
        <v>1</v>
      </c>
      <c r="F1513" s="26" t="s">
        <v>2855</v>
      </c>
      <c r="G1513" s="26" t="s">
        <v>2856</v>
      </c>
      <c r="H1513" s="26" t="s">
        <v>114</v>
      </c>
      <c r="I1513" s="29">
        <v>42135</v>
      </c>
      <c r="J1513" s="26" t="s">
        <v>2857</v>
      </c>
      <c r="K1513" s="26" t="s">
        <v>2858</v>
      </c>
      <c r="L1513" s="26" t="s">
        <v>2857</v>
      </c>
      <c r="M1513" s="26" t="s">
        <v>2858</v>
      </c>
      <c r="N1513" s="27">
        <v>2.3199999999999998</v>
      </c>
      <c r="O1513" s="26" t="s">
        <v>2857</v>
      </c>
      <c r="P1513" s="26" t="s">
        <v>2858</v>
      </c>
      <c r="Q1513" s="27">
        <v>2.2200000000000002</v>
      </c>
      <c r="R1513" s="171" t="str">
        <f t="shared" si="267"/>
        <v>A</v>
      </c>
      <c r="S1513" s="174">
        <f t="shared" si="268"/>
        <v>1</v>
      </c>
      <c r="T1513" s="174">
        <f t="shared" si="269"/>
        <v>1</v>
      </c>
      <c r="U1513" s="174">
        <f t="shared" si="270"/>
        <v>0</v>
      </c>
      <c r="V1513" s="178" t="str">
        <f t="shared" si="271"/>
        <v>Moritella viscosa</v>
      </c>
      <c r="W1513" s="178" t="str">
        <f t="shared" si="272"/>
        <v>Moritella viscosa</v>
      </c>
      <c r="X1513" s="174">
        <f t="shared" si="273"/>
        <v>0</v>
      </c>
      <c r="Y1513" s="174">
        <f t="shared" si="274"/>
        <v>0</v>
      </c>
      <c r="Z1513" s="174">
        <f t="shared" si="275"/>
        <v>0</v>
      </c>
      <c r="AA1513" s="174">
        <f t="shared" si="276"/>
        <v>0</v>
      </c>
    </row>
    <row r="1514" spans="4:27" ht="15" customHeight="1" x14ac:dyDescent="0.25">
      <c r="D1514" s="176">
        <v>1</v>
      </c>
      <c r="E1514" s="169">
        <f t="shared" si="266"/>
        <v>1</v>
      </c>
      <c r="F1514" s="26" t="s">
        <v>2859</v>
      </c>
      <c r="G1514" s="26" t="s">
        <v>2860</v>
      </c>
      <c r="H1514" s="26" t="s">
        <v>114</v>
      </c>
      <c r="I1514" s="29">
        <v>42179</v>
      </c>
      <c r="J1514" s="26" t="s">
        <v>2857</v>
      </c>
      <c r="K1514" s="26" t="s">
        <v>2858</v>
      </c>
      <c r="L1514" s="26" t="s">
        <v>2857</v>
      </c>
      <c r="M1514" s="26" t="s">
        <v>2858</v>
      </c>
      <c r="N1514" s="27">
        <v>2.29</v>
      </c>
      <c r="O1514" s="26" t="s">
        <v>2857</v>
      </c>
      <c r="P1514" s="26" t="s">
        <v>2858</v>
      </c>
      <c r="Q1514" s="27">
        <v>2.23</v>
      </c>
      <c r="R1514" s="171" t="str">
        <f t="shared" si="267"/>
        <v>A</v>
      </c>
      <c r="S1514" s="174">
        <f t="shared" si="268"/>
        <v>1</v>
      </c>
      <c r="T1514" s="174">
        <f t="shared" si="269"/>
        <v>1</v>
      </c>
      <c r="U1514" s="174">
        <f t="shared" si="270"/>
        <v>0</v>
      </c>
      <c r="V1514" s="178" t="str">
        <f t="shared" si="271"/>
        <v>Moritella viscosa</v>
      </c>
      <c r="W1514" s="178" t="str">
        <f t="shared" si="272"/>
        <v>Moritella viscosa</v>
      </c>
      <c r="X1514" s="174">
        <f t="shared" si="273"/>
        <v>0</v>
      </c>
      <c r="Y1514" s="174">
        <f t="shared" si="274"/>
        <v>0</v>
      </c>
      <c r="Z1514" s="174">
        <f t="shared" si="275"/>
        <v>0</v>
      </c>
      <c r="AA1514" s="174">
        <f t="shared" si="276"/>
        <v>0</v>
      </c>
    </row>
    <row r="1515" spans="4:27" ht="15" customHeight="1" x14ac:dyDescent="0.25">
      <c r="D1515" s="176">
        <v>1</v>
      </c>
      <c r="E1515" s="169">
        <f t="shared" si="266"/>
        <v>1</v>
      </c>
      <c r="F1515" s="26" t="s">
        <v>2861</v>
      </c>
      <c r="G1515" s="26" t="s">
        <v>133</v>
      </c>
      <c r="H1515" s="26" t="s">
        <v>110</v>
      </c>
      <c r="I1515" s="29">
        <v>41562</v>
      </c>
      <c r="J1515" s="26" t="s">
        <v>858</v>
      </c>
      <c r="K1515" s="26" t="s">
        <v>2862</v>
      </c>
      <c r="L1515" s="26" t="s">
        <v>858</v>
      </c>
      <c r="M1515" s="26" t="s">
        <v>2862</v>
      </c>
      <c r="N1515" s="27">
        <v>2.64</v>
      </c>
      <c r="O1515" s="26" t="s">
        <v>858</v>
      </c>
      <c r="P1515" s="26" t="s">
        <v>2862</v>
      </c>
      <c r="Q1515" s="27">
        <v>2.62</v>
      </c>
      <c r="R1515" s="171" t="str">
        <f t="shared" si="267"/>
        <v>A</v>
      </c>
      <c r="S1515" s="174">
        <f t="shared" si="268"/>
        <v>1</v>
      </c>
      <c r="T1515" s="174">
        <f t="shared" si="269"/>
        <v>1</v>
      </c>
      <c r="U1515" s="174">
        <f t="shared" si="270"/>
        <v>0</v>
      </c>
      <c r="V1515" s="178" t="str">
        <f t="shared" si="271"/>
        <v>Shewanella sp-CVUAS-9366</v>
      </c>
      <c r="W1515" s="178" t="str">
        <f t="shared" si="272"/>
        <v>Shewanella sp-CVUAS-9366</v>
      </c>
      <c r="X1515" s="174">
        <f t="shared" si="273"/>
        <v>0</v>
      </c>
      <c r="Y1515" s="174">
        <f t="shared" si="274"/>
        <v>0</v>
      </c>
      <c r="Z1515" s="174">
        <f t="shared" si="275"/>
        <v>0</v>
      </c>
      <c r="AA1515" s="174">
        <f t="shared" si="276"/>
        <v>0</v>
      </c>
    </row>
    <row r="1516" spans="4:27" ht="15" customHeight="1" x14ac:dyDescent="0.25">
      <c r="D1516" s="176">
        <v>1</v>
      </c>
      <c r="E1516" s="169">
        <f t="shared" si="266"/>
        <v>1</v>
      </c>
      <c r="F1516" s="26" t="s">
        <v>2863</v>
      </c>
      <c r="G1516" s="26" t="s">
        <v>133</v>
      </c>
      <c r="H1516" s="26" t="s">
        <v>110</v>
      </c>
      <c r="I1516" s="29">
        <v>41562</v>
      </c>
      <c r="J1516" s="26" t="s">
        <v>858</v>
      </c>
      <c r="K1516" s="26" t="s">
        <v>2862</v>
      </c>
      <c r="L1516" s="26" t="s">
        <v>858</v>
      </c>
      <c r="M1516" s="26" t="s">
        <v>2862</v>
      </c>
      <c r="N1516" s="27">
        <v>2.5499999999999998</v>
      </c>
      <c r="O1516" s="26" t="s">
        <v>858</v>
      </c>
      <c r="P1516" s="26" t="s">
        <v>2862</v>
      </c>
      <c r="Q1516" s="27">
        <v>2.5</v>
      </c>
      <c r="R1516" s="171" t="str">
        <f t="shared" si="267"/>
        <v>A</v>
      </c>
      <c r="S1516" s="174">
        <f t="shared" si="268"/>
        <v>1</v>
      </c>
      <c r="T1516" s="174">
        <f t="shared" si="269"/>
        <v>1</v>
      </c>
      <c r="U1516" s="174">
        <f t="shared" si="270"/>
        <v>0</v>
      </c>
      <c r="V1516" s="178" t="str">
        <f t="shared" si="271"/>
        <v>Shewanella sp-CVUAS-9366</v>
      </c>
      <c r="W1516" s="178" t="str">
        <f t="shared" si="272"/>
        <v>Shewanella sp-CVUAS-9366</v>
      </c>
      <c r="X1516" s="174">
        <f t="shared" si="273"/>
        <v>0</v>
      </c>
      <c r="Y1516" s="174">
        <f t="shared" si="274"/>
        <v>0</v>
      </c>
      <c r="Z1516" s="174">
        <f t="shared" si="275"/>
        <v>0</v>
      </c>
      <c r="AA1516" s="174">
        <f t="shared" si="276"/>
        <v>0</v>
      </c>
    </row>
    <row r="1517" spans="4:27" ht="15" customHeight="1" x14ac:dyDescent="0.25">
      <c r="D1517" s="176">
        <v>1</v>
      </c>
      <c r="E1517" s="169">
        <f t="shared" si="266"/>
        <v>1</v>
      </c>
      <c r="F1517" s="26" t="s">
        <v>2864</v>
      </c>
      <c r="G1517" s="26" t="s">
        <v>133</v>
      </c>
      <c r="H1517" s="26" t="s">
        <v>114</v>
      </c>
      <c r="I1517" s="29">
        <v>41606</v>
      </c>
      <c r="J1517" s="26" t="s">
        <v>858</v>
      </c>
      <c r="K1517" s="26" t="s">
        <v>859</v>
      </c>
      <c r="L1517" s="26" t="s">
        <v>858</v>
      </c>
      <c r="M1517" s="26" t="s">
        <v>859</v>
      </c>
      <c r="N1517" s="27">
        <v>2.4</v>
      </c>
      <c r="O1517" s="26" t="s">
        <v>858</v>
      </c>
      <c r="P1517" s="26" t="s">
        <v>2865</v>
      </c>
      <c r="Q1517" s="27">
        <v>1.59</v>
      </c>
      <c r="R1517" s="171" t="str">
        <f t="shared" si="267"/>
        <v>A</v>
      </c>
      <c r="S1517" s="174">
        <f t="shared" si="268"/>
        <v>1</v>
      </c>
      <c r="T1517" s="174">
        <f t="shared" si="269"/>
        <v>1</v>
      </c>
      <c r="U1517" s="174">
        <f t="shared" si="270"/>
        <v>0</v>
      </c>
      <c r="V1517" s="178" t="str">
        <f t="shared" si="271"/>
        <v>Shewanella sp-RKVR22</v>
      </c>
      <c r="W1517" s="178" t="str">
        <f t="shared" si="272"/>
        <v>Shewanella corallii</v>
      </c>
      <c r="X1517" s="174">
        <f t="shared" si="273"/>
        <v>0</v>
      </c>
      <c r="Y1517" s="174">
        <f t="shared" si="274"/>
        <v>0</v>
      </c>
      <c r="Z1517" s="174">
        <f t="shared" si="275"/>
        <v>0</v>
      </c>
      <c r="AA1517" s="174">
        <f t="shared" si="276"/>
        <v>0</v>
      </c>
    </row>
    <row r="1518" spans="4:27" ht="15" customHeight="1" x14ac:dyDescent="0.25">
      <c r="D1518" s="176">
        <v>0</v>
      </c>
      <c r="E1518" s="169">
        <f t="shared" si="266"/>
        <v>0</v>
      </c>
      <c r="F1518" s="26" t="s">
        <v>2866</v>
      </c>
      <c r="G1518" s="26" t="s">
        <v>176</v>
      </c>
      <c r="H1518" s="26" t="s">
        <v>110</v>
      </c>
      <c r="I1518" s="29">
        <v>43529</v>
      </c>
      <c r="J1518" s="26" t="s">
        <v>2867</v>
      </c>
      <c r="K1518" s="26" t="s">
        <v>2868</v>
      </c>
      <c r="L1518" s="26" t="s">
        <v>2867</v>
      </c>
      <c r="M1518" s="26" t="s">
        <v>2868</v>
      </c>
      <c r="N1518" s="27">
        <v>2.4900000000000002</v>
      </c>
      <c r="O1518" s="26" t="s">
        <v>2867</v>
      </c>
      <c r="P1518" s="26" t="s">
        <v>2869</v>
      </c>
      <c r="Q1518" s="27">
        <v>2.29</v>
      </c>
      <c r="R1518" s="171" t="str">
        <f t="shared" si="267"/>
        <v>B</v>
      </c>
      <c r="S1518" s="174">
        <f t="shared" si="268"/>
        <v>0</v>
      </c>
      <c r="T1518" s="174">
        <f t="shared" si="269"/>
        <v>0</v>
      </c>
      <c r="U1518" s="174">
        <f t="shared" si="270"/>
        <v>1</v>
      </c>
      <c r="V1518" s="178" t="str">
        <f t="shared" si="271"/>
        <v>Cronobacter condimenti</v>
      </c>
      <c r="W1518" s="178" t="str">
        <f t="shared" si="272"/>
        <v>Cronobacter malonaticus</v>
      </c>
      <c r="X1518" s="174">
        <f t="shared" si="273"/>
        <v>0</v>
      </c>
      <c r="Y1518" s="174">
        <f t="shared" si="274"/>
        <v>0</v>
      </c>
      <c r="Z1518" s="174">
        <f t="shared" si="275"/>
        <v>0</v>
      </c>
      <c r="AA1518" s="174">
        <f t="shared" si="276"/>
        <v>0</v>
      </c>
    </row>
    <row r="1519" spans="4:27" ht="15" customHeight="1" x14ac:dyDescent="0.25">
      <c r="D1519" s="176">
        <v>0</v>
      </c>
      <c r="E1519" s="169">
        <f t="shared" si="266"/>
        <v>0</v>
      </c>
      <c r="F1519" s="26" t="s">
        <v>2870</v>
      </c>
      <c r="G1519" s="26" t="s">
        <v>176</v>
      </c>
      <c r="H1519" s="26" t="s">
        <v>110</v>
      </c>
      <c r="I1519" s="29">
        <v>43529</v>
      </c>
      <c r="J1519" s="26" t="s">
        <v>2867</v>
      </c>
      <c r="K1519" s="26" t="s">
        <v>2871</v>
      </c>
      <c r="L1519" s="26" t="s">
        <v>2867</v>
      </c>
      <c r="M1519" s="26" t="s">
        <v>2872</v>
      </c>
      <c r="N1519" s="27">
        <v>2.2200000000000002</v>
      </c>
      <c r="O1519" s="26" t="s">
        <v>2867</v>
      </c>
      <c r="P1519" s="26" t="s">
        <v>258</v>
      </c>
      <c r="Q1519" s="27">
        <v>2.2000000000000002</v>
      </c>
      <c r="R1519" s="171" t="str">
        <f t="shared" si="267"/>
        <v>B</v>
      </c>
      <c r="S1519" s="174">
        <f t="shared" si="268"/>
        <v>0</v>
      </c>
      <c r="T1519" s="174">
        <f t="shared" si="269"/>
        <v>0</v>
      </c>
      <c r="U1519" s="174">
        <f t="shared" si="270"/>
        <v>1</v>
      </c>
      <c r="V1519" s="178" t="str">
        <f t="shared" si="271"/>
        <v>Cronobacter muytjensii</v>
      </c>
      <c r="W1519" s="178" t="str">
        <f t="shared" si="272"/>
        <v>Cronobacter sp</v>
      </c>
      <c r="X1519" s="174">
        <f t="shared" si="273"/>
        <v>0</v>
      </c>
      <c r="Y1519" s="174">
        <f t="shared" si="274"/>
        <v>0</v>
      </c>
      <c r="Z1519" s="174">
        <f t="shared" si="275"/>
        <v>0</v>
      </c>
      <c r="AA1519" s="174">
        <f t="shared" si="276"/>
        <v>0</v>
      </c>
    </row>
    <row r="1520" spans="4:27" ht="15" customHeight="1" x14ac:dyDescent="0.25">
      <c r="D1520" s="176">
        <v>0</v>
      </c>
      <c r="E1520" s="169">
        <f t="shared" si="266"/>
        <v>0</v>
      </c>
      <c r="F1520" s="26" t="s">
        <v>2873</v>
      </c>
      <c r="G1520" s="26" t="s">
        <v>176</v>
      </c>
      <c r="H1520" s="26" t="s">
        <v>110</v>
      </c>
      <c r="I1520" s="29">
        <v>43529</v>
      </c>
      <c r="J1520" s="26" t="s">
        <v>2867</v>
      </c>
      <c r="K1520" s="26" t="s">
        <v>2869</v>
      </c>
      <c r="L1520" s="26" t="s">
        <v>2867</v>
      </c>
      <c r="M1520" s="26" t="s">
        <v>2869</v>
      </c>
      <c r="N1520" s="27">
        <v>2.56</v>
      </c>
      <c r="O1520" s="26" t="s">
        <v>2867</v>
      </c>
      <c r="P1520" s="26" t="s">
        <v>258</v>
      </c>
      <c r="Q1520" s="27">
        <v>2.46</v>
      </c>
      <c r="R1520" s="171" t="str">
        <f t="shared" si="267"/>
        <v>B</v>
      </c>
      <c r="S1520" s="174">
        <f t="shared" si="268"/>
        <v>0</v>
      </c>
      <c r="T1520" s="174">
        <f t="shared" si="269"/>
        <v>0</v>
      </c>
      <c r="U1520" s="174">
        <f t="shared" si="270"/>
        <v>1</v>
      </c>
      <c r="V1520" s="178" t="str">
        <f t="shared" si="271"/>
        <v>Cronobacter malonaticus</v>
      </c>
      <c r="W1520" s="178" t="str">
        <f t="shared" si="272"/>
        <v>Cronobacter sp</v>
      </c>
      <c r="X1520" s="174">
        <f t="shared" si="273"/>
        <v>0</v>
      </c>
      <c r="Y1520" s="174">
        <f t="shared" si="274"/>
        <v>0</v>
      </c>
      <c r="Z1520" s="174">
        <f t="shared" si="275"/>
        <v>0</v>
      </c>
      <c r="AA1520" s="174">
        <f t="shared" si="276"/>
        <v>0</v>
      </c>
    </row>
    <row r="1521" spans="4:27" ht="15" customHeight="1" x14ac:dyDescent="0.25">
      <c r="D1521" s="176">
        <v>0</v>
      </c>
      <c r="E1521" s="169">
        <f t="shared" si="266"/>
        <v>0</v>
      </c>
      <c r="F1521" s="26" t="s">
        <v>2874</v>
      </c>
      <c r="G1521" s="26" t="s">
        <v>176</v>
      </c>
      <c r="H1521" s="26" t="s">
        <v>110</v>
      </c>
      <c r="I1521" s="29">
        <v>43529</v>
      </c>
      <c r="J1521" s="26" t="s">
        <v>2867</v>
      </c>
      <c r="K1521" s="26" t="s">
        <v>2875</v>
      </c>
      <c r="L1521" s="26" t="s">
        <v>2867</v>
      </c>
      <c r="M1521" s="26" t="s">
        <v>2875</v>
      </c>
      <c r="N1521" s="27">
        <v>2.52</v>
      </c>
      <c r="O1521" s="26" t="s">
        <v>2867</v>
      </c>
      <c r="P1521" s="26" t="s">
        <v>258</v>
      </c>
      <c r="Q1521" s="27">
        <v>2.36</v>
      </c>
      <c r="R1521" s="171" t="str">
        <f t="shared" si="267"/>
        <v>B</v>
      </c>
      <c r="S1521" s="174">
        <f t="shared" si="268"/>
        <v>0</v>
      </c>
      <c r="T1521" s="174">
        <f t="shared" si="269"/>
        <v>0</v>
      </c>
      <c r="U1521" s="174">
        <f t="shared" si="270"/>
        <v>1</v>
      </c>
      <c r="V1521" s="178" t="str">
        <f t="shared" si="271"/>
        <v>Cronobacter turicensis</v>
      </c>
      <c r="W1521" s="178" t="str">
        <f t="shared" si="272"/>
        <v>Cronobacter sp</v>
      </c>
      <c r="X1521" s="174">
        <f t="shared" si="273"/>
        <v>0</v>
      </c>
      <c r="Y1521" s="174">
        <f t="shared" si="274"/>
        <v>0</v>
      </c>
      <c r="Z1521" s="174">
        <f t="shared" si="275"/>
        <v>0</v>
      </c>
      <c r="AA1521" s="174">
        <f t="shared" si="276"/>
        <v>0</v>
      </c>
    </row>
    <row r="1522" spans="4:27" ht="15" customHeight="1" x14ac:dyDescent="0.25">
      <c r="D1522" s="176">
        <v>0</v>
      </c>
      <c r="E1522" s="169">
        <f t="shared" ref="E1522:E1585" si="277">D1522*S1522</f>
        <v>0</v>
      </c>
      <c r="F1522" s="26" t="s">
        <v>2876</v>
      </c>
      <c r="G1522" s="26" t="s">
        <v>118</v>
      </c>
      <c r="H1522" s="26" t="s">
        <v>193</v>
      </c>
      <c r="I1522" s="29">
        <v>40857</v>
      </c>
      <c r="J1522" s="26" t="s">
        <v>2877</v>
      </c>
      <c r="K1522" s="26" t="s">
        <v>2878</v>
      </c>
      <c r="L1522" s="26" t="s">
        <v>2877</v>
      </c>
      <c r="M1522" s="26" t="s">
        <v>2879</v>
      </c>
      <c r="N1522" s="27">
        <v>2.4</v>
      </c>
      <c r="O1522" s="26" t="s">
        <v>2877</v>
      </c>
      <c r="P1522" s="26" t="s">
        <v>2879</v>
      </c>
      <c r="Q1522" s="27">
        <v>2.35</v>
      </c>
      <c r="R1522" s="171" t="str">
        <f t="shared" si="267"/>
        <v>A</v>
      </c>
      <c r="S1522" s="174">
        <f t="shared" si="268"/>
        <v>0</v>
      </c>
      <c r="T1522" s="174">
        <f t="shared" si="269"/>
        <v>0</v>
      </c>
      <c r="U1522" s="174">
        <f t="shared" si="270"/>
        <v>1</v>
      </c>
      <c r="V1522" s="178" t="str">
        <f t="shared" si="271"/>
        <v>Enterobacter hormaechei</v>
      </c>
      <c r="W1522" s="178" t="str">
        <f t="shared" si="272"/>
        <v>Enterobacter hormaechei</v>
      </c>
      <c r="X1522" s="174">
        <f t="shared" si="273"/>
        <v>0</v>
      </c>
      <c r="Y1522" s="174">
        <f t="shared" si="274"/>
        <v>0</v>
      </c>
      <c r="Z1522" s="174">
        <f t="shared" si="275"/>
        <v>0</v>
      </c>
      <c r="AA1522" s="174">
        <f t="shared" si="276"/>
        <v>0</v>
      </c>
    </row>
    <row r="1523" spans="4:27" ht="15" customHeight="1" x14ac:dyDescent="0.25">
      <c r="D1523" s="176">
        <v>0</v>
      </c>
      <c r="E1523" s="169">
        <f t="shared" si="277"/>
        <v>0</v>
      </c>
      <c r="F1523" s="26" t="s">
        <v>2880</v>
      </c>
      <c r="G1523" s="26" t="s">
        <v>118</v>
      </c>
      <c r="H1523" s="26" t="s">
        <v>193</v>
      </c>
      <c r="I1523" s="29">
        <v>39608</v>
      </c>
      <c r="J1523" s="26" t="s">
        <v>2881</v>
      </c>
      <c r="K1523" s="26" t="s">
        <v>2882</v>
      </c>
      <c r="L1523" s="26" t="s">
        <v>2881</v>
      </c>
      <c r="M1523" s="26" t="s">
        <v>2882</v>
      </c>
      <c r="N1523" s="27">
        <v>2.41</v>
      </c>
      <c r="O1523" s="26" t="s">
        <v>2881</v>
      </c>
      <c r="P1523" s="26" t="s">
        <v>2882</v>
      </c>
      <c r="Q1523" s="27">
        <v>2.2999999999999998</v>
      </c>
      <c r="R1523" s="171" t="str">
        <f t="shared" si="267"/>
        <v>A</v>
      </c>
      <c r="S1523" s="174">
        <f t="shared" si="268"/>
        <v>1</v>
      </c>
      <c r="T1523" s="174">
        <f t="shared" si="269"/>
        <v>1</v>
      </c>
      <c r="U1523" s="174">
        <f t="shared" si="270"/>
        <v>0</v>
      </c>
      <c r="V1523" s="178" t="str">
        <f t="shared" si="271"/>
        <v>Citrobacter amalonaticus</v>
      </c>
      <c r="W1523" s="178" t="str">
        <f t="shared" si="272"/>
        <v>Citrobacter amalonaticus</v>
      </c>
      <c r="X1523" s="174">
        <f t="shared" si="273"/>
        <v>0</v>
      </c>
      <c r="Y1523" s="174">
        <f t="shared" si="274"/>
        <v>0</v>
      </c>
      <c r="Z1523" s="174">
        <f t="shared" si="275"/>
        <v>0</v>
      </c>
      <c r="AA1523" s="174">
        <f t="shared" si="276"/>
        <v>0</v>
      </c>
    </row>
    <row r="1524" spans="4:27" ht="15" customHeight="1" x14ac:dyDescent="0.25">
      <c r="D1524" s="176">
        <v>0</v>
      </c>
      <c r="E1524" s="169">
        <f t="shared" si="277"/>
        <v>0</v>
      </c>
      <c r="F1524" s="26" t="s">
        <v>2883</v>
      </c>
      <c r="G1524" s="26" t="s">
        <v>165</v>
      </c>
      <c r="H1524" s="26" t="s">
        <v>184</v>
      </c>
      <c r="I1524" s="29">
        <v>44802</v>
      </c>
      <c r="J1524" s="26" t="s">
        <v>2881</v>
      </c>
      <c r="K1524" s="26" t="s">
        <v>2882</v>
      </c>
      <c r="L1524" s="26" t="s">
        <v>2881</v>
      </c>
      <c r="M1524" s="26" t="s">
        <v>2882</v>
      </c>
      <c r="N1524" s="27">
        <v>2.44</v>
      </c>
      <c r="O1524" s="26" t="s">
        <v>2881</v>
      </c>
      <c r="P1524" s="26" t="s">
        <v>2882</v>
      </c>
      <c r="Q1524" s="27">
        <v>2.25</v>
      </c>
      <c r="R1524" s="171" t="str">
        <f t="shared" si="267"/>
        <v>A</v>
      </c>
      <c r="S1524" s="174">
        <f t="shared" si="268"/>
        <v>1</v>
      </c>
      <c r="T1524" s="174">
        <f t="shared" si="269"/>
        <v>1</v>
      </c>
      <c r="U1524" s="174">
        <f t="shared" si="270"/>
        <v>0</v>
      </c>
      <c r="V1524" s="178" t="str">
        <f t="shared" si="271"/>
        <v>Citrobacter amalonaticus</v>
      </c>
      <c r="W1524" s="178" t="str">
        <f t="shared" si="272"/>
        <v>Citrobacter amalonaticus</v>
      </c>
      <c r="X1524" s="174">
        <f t="shared" si="273"/>
        <v>0</v>
      </c>
      <c r="Y1524" s="174">
        <f t="shared" si="274"/>
        <v>0</v>
      </c>
      <c r="Z1524" s="174">
        <f t="shared" si="275"/>
        <v>0</v>
      </c>
      <c r="AA1524" s="174">
        <f t="shared" si="276"/>
        <v>0</v>
      </c>
    </row>
    <row r="1525" spans="4:27" ht="15" customHeight="1" x14ac:dyDescent="0.25">
      <c r="D1525" s="176">
        <v>1</v>
      </c>
      <c r="E1525" s="169">
        <f t="shared" si="277"/>
        <v>1</v>
      </c>
      <c r="F1525" s="26" t="s">
        <v>2884</v>
      </c>
      <c r="G1525" s="26" t="s">
        <v>176</v>
      </c>
      <c r="H1525" s="26" t="s">
        <v>110</v>
      </c>
      <c r="I1525" s="29">
        <v>41534</v>
      </c>
      <c r="J1525" s="26" t="s">
        <v>2881</v>
      </c>
      <c r="K1525" s="26" t="s">
        <v>2885</v>
      </c>
      <c r="L1525" s="26" t="s">
        <v>2881</v>
      </c>
      <c r="M1525" s="26" t="s">
        <v>2885</v>
      </c>
      <c r="N1525" s="27">
        <v>2.39</v>
      </c>
      <c r="O1525" s="26" t="s">
        <v>2881</v>
      </c>
      <c r="P1525" s="26" t="s">
        <v>2885</v>
      </c>
      <c r="Q1525" s="27">
        <v>2.37</v>
      </c>
      <c r="R1525" s="171" t="str">
        <f t="shared" si="267"/>
        <v>A</v>
      </c>
      <c r="S1525" s="174">
        <f t="shared" si="268"/>
        <v>1</v>
      </c>
      <c r="T1525" s="174">
        <f t="shared" si="269"/>
        <v>1</v>
      </c>
      <c r="U1525" s="174">
        <f t="shared" si="270"/>
        <v>0</v>
      </c>
      <c r="V1525" s="178" t="str">
        <f t="shared" si="271"/>
        <v>Citrobacter freundii</v>
      </c>
      <c r="W1525" s="178" t="str">
        <f t="shared" si="272"/>
        <v>Citrobacter freundii</v>
      </c>
      <c r="X1525" s="174">
        <f t="shared" si="273"/>
        <v>0</v>
      </c>
      <c r="Y1525" s="174">
        <f t="shared" si="274"/>
        <v>0</v>
      </c>
      <c r="Z1525" s="174">
        <f t="shared" si="275"/>
        <v>0</v>
      </c>
      <c r="AA1525" s="174">
        <f t="shared" si="276"/>
        <v>0</v>
      </c>
    </row>
    <row r="1526" spans="4:27" ht="15" customHeight="1" x14ac:dyDescent="0.25">
      <c r="D1526" s="176">
        <v>1</v>
      </c>
      <c r="E1526" s="169">
        <f t="shared" si="277"/>
        <v>0</v>
      </c>
      <c r="F1526" s="26" t="s">
        <v>2886</v>
      </c>
      <c r="G1526" s="26" t="s">
        <v>124</v>
      </c>
      <c r="H1526" s="26" t="s">
        <v>110</v>
      </c>
      <c r="I1526" s="29">
        <v>41534</v>
      </c>
      <c r="J1526" s="26" t="s">
        <v>2881</v>
      </c>
      <c r="K1526" s="26" t="s">
        <v>2885</v>
      </c>
      <c r="L1526" s="26" t="s">
        <v>2881</v>
      </c>
      <c r="M1526" s="26" t="s">
        <v>2887</v>
      </c>
      <c r="N1526" s="27">
        <v>2.29</v>
      </c>
      <c r="O1526" s="26" t="s">
        <v>2881</v>
      </c>
      <c r="P1526" s="26" t="s">
        <v>2887</v>
      </c>
      <c r="Q1526" s="27">
        <v>2.23</v>
      </c>
      <c r="R1526" s="171" t="str">
        <f t="shared" si="267"/>
        <v>A</v>
      </c>
      <c r="S1526" s="174">
        <f t="shared" si="268"/>
        <v>0</v>
      </c>
      <c r="T1526" s="174">
        <f t="shared" si="269"/>
        <v>0</v>
      </c>
      <c r="U1526" s="174">
        <f t="shared" si="270"/>
        <v>1</v>
      </c>
      <c r="V1526" s="178" t="str">
        <f t="shared" si="271"/>
        <v>Citrobacter braakii</v>
      </c>
      <c r="W1526" s="178" t="str">
        <f t="shared" si="272"/>
        <v>Citrobacter braakii</v>
      </c>
      <c r="X1526" s="174">
        <f t="shared" si="273"/>
        <v>0</v>
      </c>
      <c r="Y1526" s="174">
        <f t="shared" si="274"/>
        <v>0</v>
      </c>
      <c r="Z1526" s="174">
        <f t="shared" si="275"/>
        <v>0</v>
      </c>
      <c r="AA1526" s="174">
        <f t="shared" si="276"/>
        <v>0</v>
      </c>
    </row>
    <row r="1527" spans="4:27" ht="15" customHeight="1" x14ac:dyDescent="0.25">
      <c r="D1527" s="176">
        <v>0</v>
      </c>
      <c r="E1527" s="169">
        <f t="shared" si="277"/>
        <v>0</v>
      </c>
      <c r="F1527" s="26" t="s">
        <v>2888</v>
      </c>
      <c r="G1527" s="26" t="s">
        <v>165</v>
      </c>
      <c r="H1527" s="26" t="s">
        <v>1127</v>
      </c>
      <c r="I1527" s="29">
        <v>39549</v>
      </c>
      <c r="J1527" s="26" t="s">
        <v>2881</v>
      </c>
      <c r="K1527" s="26" t="s">
        <v>2889</v>
      </c>
      <c r="L1527" s="26" t="s">
        <v>2881</v>
      </c>
      <c r="M1527" s="26" t="s">
        <v>2889</v>
      </c>
      <c r="N1527" s="27">
        <v>2.52</v>
      </c>
      <c r="O1527" s="26" t="s">
        <v>2881</v>
      </c>
      <c r="P1527" s="26" t="s">
        <v>2889</v>
      </c>
      <c r="Q1527" s="27">
        <v>2.4700000000000002</v>
      </c>
      <c r="R1527" s="171" t="str">
        <f t="shared" si="267"/>
        <v>A</v>
      </c>
      <c r="S1527" s="174">
        <f t="shared" si="268"/>
        <v>1</v>
      </c>
      <c r="T1527" s="174">
        <f t="shared" si="269"/>
        <v>1</v>
      </c>
      <c r="U1527" s="174">
        <f t="shared" si="270"/>
        <v>0</v>
      </c>
      <c r="V1527" s="178" t="str">
        <f t="shared" si="271"/>
        <v>Citrobacter koseri</v>
      </c>
      <c r="W1527" s="178" t="str">
        <f t="shared" si="272"/>
        <v>Citrobacter koseri</v>
      </c>
      <c r="X1527" s="174">
        <f t="shared" si="273"/>
        <v>0</v>
      </c>
      <c r="Y1527" s="174">
        <f t="shared" si="274"/>
        <v>0</v>
      </c>
      <c r="Z1527" s="174">
        <f t="shared" si="275"/>
        <v>0</v>
      </c>
      <c r="AA1527" s="174">
        <f t="shared" si="276"/>
        <v>0</v>
      </c>
    </row>
    <row r="1528" spans="4:27" ht="15" customHeight="1" x14ac:dyDescent="0.25">
      <c r="D1528" s="176">
        <v>0</v>
      </c>
      <c r="E1528" s="169">
        <f t="shared" si="277"/>
        <v>0</v>
      </c>
      <c r="F1528" s="26" t="s">
        <v>2890</v>
      </c>
      <c r="G1528" s="26" t="s">
        <v>165</v>
      </c>
      <c r="H1528" s="26" t="s">
        <v>2891</v>
      </c>
      <c r="I1528" s="29">
        <v>44802</v>
      </c>
      <c r="J1528" s="26" t="s">
        <v>2881</v>
      </c>
      <c r="K1528" s="26" t="s">
        <v>2889</v>
      </c>
      <c r="L1528" s="26" t="s">
        <v>2881</v>
      </c>
      <c r="M1528" s="26" t="s">
        <v>2889</v>
      </c>
      <c r="N1528" s="27">
        <v>2.58</v>
      </c>
      <c r="O1528" s="26" t="s">
        <v>2881</v>
      </c>
      <c r="P1528" s="26" t="s">
        <v>2889</v>
      </c>
      <c r="Q1528" s="27">
        <v>2.4900000000000002</v>
      </c>
      <c r="R1528" s="171" t="str">
        <f t="shared" si="267"/>
        <v>A</v>
      </c>
      <c r="S1528" s="174">
        <f t="shared" si="268"/>
        <v>1</v>
      </c>
      <c r="T1528" s="174">
        <f t="shared" si="269"/>
        <v>1</v>
      </c>
      <c r="U1528" s="174">
        <f t="shared" si="270"/>
        <v>0</v>
      </c>
      <c r="V1528" s="178" t="str">
        <f t="shared" si="271"/>
        <v>Citrobacter koseri</v>
      </c>
      <c r="W1528" s="178" t="str">
        <f t="shared" si="272"/>
        <v>Citrobacter koseri</v>
      </c>
      <c r="X1528" s="174">
        <f t="shared" si="273"/>
        <v>0</v>
      </c>
      <c r="Y1528" s="174">
        <f t="shared" si="274"/>
        <v>0</v>
      </c>
      <c r="Z1528" s="174">
        <f t="shared" si="275"/>
        <v>0</v>
      </c>
      <c r="AA1528" s="174">
        <f t="shared" si="276"/>
        <v>0</v>
      </c>
    </row>
    <row r="1529" spans="4:27" ht="15" customHeight="1" x14ac:dyDescent="0.25">
      <c r="D1529" s="176">
        <v>1</v>
      </c>
      <c r="E1529" s="169">
        <f t="shared" si="277"/>
        <v>0</v>
      </c>
      <c r="F1529" s="26" t="s">
        <v>2892</v>
      </c>
      <c r="G1529" s="26" t="s">
        <v>176</v>
      </c>
      <c r="H1529" s="26" t="s">
        <v>162</v>
      </c>
      <c r="I1529" s="29">
        <v>42108</v>
      </c>
      <c r="J1529" s="26" t="s">
        <v>2867</v>
      </c>
      <c r="K1529" s="26" t="s">
        <v>2869</v>
      </c>
      <c r="L1529" s="26" t="s">
        <v>2867</v>
      </c>
      <c r="M1529" s="26" t="s">
        <v>258</v>
      </c>
      <c r="N1529" s="27">
        <v>2.29</v>
      </c>
      <c r="O1529" s="26" t="s">
        <v>2867</v>
      </c>
      <c r="P1529" s="26" t="s">
        <v>2869</v>
      </c>
      <c r="Q1529" s="27">
        <v>2.2400000000000002</v>
      </c>
      <c r="R1529" s="171" t="str">
        <f t="shared" si="267"/>
        <v>B</v>
      </c>
      <c r="S1529" s="174">
        <f t="shared" si="268"/>
        <v>0</v>
      </c>
      <c r="T1529" s="174">
        <f t="shared" si="269"/>
        <v>0</v>
      </c>
      <c r="U1529" s="174">
        <f t="shared" si="270"/>
        <v>1</v>
      </c>
      <c r="V1529" s="178" t="str">
        <f t="shared" si="271"/>
        <v>Cronobacter sp</v>
      </c>
      <c r="W1529" s="178" t="str">
        <f t="shared" si="272"/>
        <v>Cronobacter malonaticus</v>
      </c>
      <c r="X1529" s="174">
        <f t="shared" si="273"/>
        <v>0</v>
      </c>
      <c r="Y1529" s="174">
        <f t="shared" si="274"/>
        <v>0</v>
      </c>
      <c r="Z1529" s="174">
        <f t="shared" si="275"/>
        <v>0</v>
      </c>
      <c r="AA1529" s="174">
        <f t="shared" si="276"/>
        <v>0</v>
      </c>
    </row>
    <row r="1530" spans="4:27" ht="15" customHeight="1" x14ac:dyDescent="0.25">
      <c r="D1530" s="176">
        <v>1</v>
      </c>
      <c r="E1530" s="169">
        <f t="shared" si="277"/>
        <v>0</v>
      </c>
      <c r="F1530" s="26" t="s">
        <v>2893</v>
      </c>
      <c r="G1530" s="26" t="s">
        <v>119</v>
      </c>
      <c r="H1530" s="26" t="s">
        <v>114</v>
      </c>
      <c r="I1530" s="29">
        <v>44245</v>
      </c>
      <c r="J1530" s="26" t="s">
        <v>2867</v>
      </c>
      <c r="K1530" s="26" t="s">
        <v>2894</v>
      </c>
      <c r="L1530" s="26" t="s">
        <v>2867</v>
      </c>
      <c r="M1530" s="26" t="s">
        <v>258</v>
      </c>
      <c r="N1530" s="27">
        <v>2.14</v>
      </c>
      <c r="O1530" s="26" t="s">
        <v>2867</v>
      </c>
      <c r="P1530" s="26" t="s">
        <v>258</v>
      </c>
      <c r="Q1530" s="27">
        <v>1.99</v>
      </c>
      <c r="R1530" s="171" t="str">
        <f t="shared" si="267"/>
        <v>A</v>
      </c>
      <c r="S1530" s="174">
        <f t="shared" si="268"/>
        <v>0</v>
      </c>
      <c r="T1530" s="174">
        <f t="shared" si="269"/>
        <v>0</v>
      </c>
      <c r="U1530" s="174">
        <f t="shared" si="270"/>
        <v>1</v>
      </c>
      <c r="V1530" s="178" t="str">
        <f t="shared" si="271"/>
        <v>Cronobacter sp</v>
      </c>
      <c r="W1530" s="178" t="str">
        <f t="shared" si="272"/>
        <v>Cronobacter sp</v>
      </c>
      <c r="X1530" s="174">
        <f t="shared" si="273"/>
        <v>0</v>
      </c>
      <c r="Y1530" s="174">
        <f t="shared" si="274"/>
        <v>0</v>
      </c>
      <c r="Z1530" s="174">
        <f t="shared" si="275"/>
        <v>0</v>
      </c>
      <c r="AA1530" s="174">
        <f t="shared" si="276"/>
        <v>0</v>
      </c>
    </row>
    <row r="1531" spans="4:27" ht="15" customHeight="1" x14ac:dyDescent="0.25">
      <c r="D1531" s="176">
        <v>1</v>
      </c>
      <c r="E1531" s="169">
        <f t="shared" si="277"/>
        <v>0</v>
      </c>
      <c r="F1531" s="26" t="s">
        <v>2895</v>
      </c>
      <c r="G1531" s="26" t="s">
        <v>892</v>
      </c>
      <c r="H1531" s="26" t="s">
        <v>110</v>
      </c>
      <c r="I1531" s="29">
        <v>42194</v>
      </c>
      <c r="J1531" s="26" t="s">
        <v>2867</v>
      </c>
      <c r="K1531" s="26" t="s">
        <v>2894</v>
      </c>
      <c r="L1531" s="26" t="s">
        <v>2867</v>
      </c>
      <c r="M1531" s="26" t="s">
        <v>258</v>
      </c>
      <c r="N1531" s="27">
        <v>2.44</v>
      </c>
      <c r="O1531" s="26" t="s">
        <v>2867</v>
      </c>
      <c r="P1531" s="26" t="s">
        <v>258</v>
      </c>
      <c r="Q1531" s="27">
        <v>2.33</v>
      </c>
      <c r="R1531" s="171" t="str">
        <f t="shared" si="267"/>
        <v>A</v>
      </c>
      <c r="S1531" s="174">
        <f t="shared" si="268"/>
        <v>0</v>
      </c>
      <c r="T1531" s="174">
        <f t="shared" si="269"/>
        <v>0</v>
      </c>
      <c r="U1531" s="174">
        <f t="shared" si="270"/>
        <v>1</v>
      </c>
      <c r="V1531" s="178" t="str">
        <f t="shared" si="271"/>
        <v>Cronobacter sp</v>
      </c>
      <c r="W1531" s="178" t="str">
        <f t="shared" si="272"/>
        <v>Cronobacter sp</v>
      </c>
      <c r="X1531" s="174">
        <f t="shared" si="273"/>
        <v>0</v>
      </c>
      <c r="Y1531" s="174">
        <f t="shared" si="274"/>
        <v>0</v>
      </c>
      <c r="Z1531" s="174">
        <f t="shared" si="275"/>
        <v>0</v>
      </c>
      <c r="AA1531" s="174">
        <f t="shared" si="276"/>
        <v>0</v>
      </c>
    </row>
    <row r="1532" spans="4:27" ht="15" customHeight="1" x14ac:dyDescent="0.25">
      <c r="D1532" s="176">
        <v>0</v>
      </c>
      <c r="E1532" s="169">
        <f t="shared" si="277"/>
        <v>0</v>
      </c>
      <c r="F1532" s="26" t="s">
        <v>2896</v>
      </c>
      <c r="G1532" s="26" t="s">
        <v>1240</v>
      </c>
      <c r="H1532" s="26" t="s">
        <v>193</v>
      </c>
      <c r="I1532" s="29">
        <v>39608</v>
      </c>
      <c r="J1532" s="26" t="s">
        <v>2877</v>
      </c>
      <c r="K1532" s="26" t="s">
        <v>2878</v>
      </c>
      <c r="L1532" s="26" t="s">
        <v>2877</v>
      </c>
      <c r="M1532" s="26" t="s">
        <v>2878</v>
      </c>
      <c r="N1532" s="27">
        <v>2.34</v>
      </c>
      <c r="O1532" s="26" t="s">
        <v>2877</v>
      </c>
      <c r="P1532" s="26" t="s">
        <v>2878</v>
      </c>
      <c r="Q1532" s="27">
        <v>2.08</v>
      </c>
      <c r="R1532" s="171" t="str">
        <f t="shared" si="267"/>
        <v>A</v>
      </c>
      <c r="S1532" s="174">
        <f t="shared" si="268"/>
        <v>1</v>
      </c>
      <c r="T1532" s="174">
        <f t="shared" si="269"/>
        <v>1</v>
      </c>
      <c r="U1532" s="174">
        <f t="shared" si="270"/>
        <v>0</v>
      </c>
      <c r="V1532" s="178" t="str">
        <f t="shared" si="271"/>
        <v>Enterobacter cloacae</v>
      </c>
      <c r="W1532" s="178" t="str">
        <f t="shared" si="272"/>
        <v>Enterobacter cloacae</v>
      </c>
      <c r="X1532" s="174">
        <f t="shared" si="273"/>
        <v>0</v>
      </c>
      <c r="Y1532" s="174">
        <f t="shared" si="274"/>
        <v>0</v>
      </c>
      <c r="Z1532" s="174">
        <f t="shared" si="275"/>
        <v>0</v>
      </c>
      <c r="AA1532" s="174">
        <f t="shared" si="276"/>
        <v>0</v>
      </c>
    </row>
    <row r="1533" spans="4:27" ht="15" customHeight="1" x14ac:dyDescent="0.25">
      <c r="D1533" s="176">
        <v>0</v>
      </c>
      <c r="E1533" s="169">
        <f t="shared" si="277"/>
        <v>0</v>
      </c>
      <c r="F1533" s="26" t="s">
        <v>2897</v>
      </c>
      <c r="G1533" s="26" t="s">
        <v>176</v>
      </c>
      <c r="H1533" s="26" t="s">
        <v>2898</v>
      </c>
      <c r="I1533" s="29">
        <v>45001</v>
      </c>
      <c r="J1533" s="26" t="s">
        <v>2877</v>
      </c>
      <c r="K1533" s="26" t="s">
        <v>2879</v>
      </c>
      <c r="L1533" s="26" t="s">
        <v>2877</v>
      </c>
      <c r="M1533" s="26" t="s">
        <v>2879</v>
      </c>
      <c r="N1533" s="27">
        <v>2.93</v>
      </c>
      <c r="O1533" s="26" t="s">
        <v>2877</v>
      </c>
      <c r="P1533" s="26" t="s">
        <v>2879</v>
      </c>
      <c r="Q1533" s="27">
        <v>2.2000000000000002</v>
      </c>
      <c r="R1533" s="171" t="str">
        <f t="shared" si="267"/>
        <v>A</v>
      </c>
      <c r="S1533" s="174">
        <f t="shared" si="268"/>
        <v>1</v>
      </c>
      <c r="T1533" s="174">
        <f t="shared" si="269"/>
        <v>1</v>
      </c>
      <c r="U1533" s="174">
        <f t="shared" si="270"/>
        <v>0</v>
      </c>
      <c r="V1533" s="178" t="str">
        <f t="shared" si="271"/>
        <v>Enterobacter hormaechei</v>
      </c>
      <c r="W1533" s="178" t="str">
        <f t="shared" si="272"/>
        <v>Enterobacter hormaechei</v>
      </c>
      <c r="X1533" s="174">
        <f t="shared" si="273"/>
        <v>0</v>
      </c>
      <c r="Y1533" s="174">
        <f t="shared" si="274"/>
        <v>0</v>
      </c>
      <c r="Z1533" s="174">
        <f t="shared" si="275"/>
        <v>0</v>
      </c>
      <c r="AA1533" s="174">
        <f t="shared" si="276"/>
        <v>0</v>
      </c>
    </row>
    <row r="1534" spans="4:27" ht="15" customHeight="1" x14ac:dyDescent="0.25">
      <c r="D1534" s="176">
        <v>0</v>
      </c>
      <c r="E1534" s="169">
        <f t="shared" si="277"/>
        <v>0</v>
      </c>
      <c r="F1534" s="26" t="s">
        <v>2899</v>
      </c>
      <c r="G1534" s="26" t="s">
        <v>176</v>
      </c>
      <c r="H1534" s="26" t="s">
        <v>2898</v>
      </c>
      <c r="I1534" s="29">
        <v>45001</v>
      </c>
      <c r="J1534" s="26" t="s">
        <v>2877</v>
      </c>
      <c r="K1534" s="26" t="s">
        <v>2879</v>
      </c>
      <c r="L1534" s="26" t="s">
        <v>2877</v>
      </c>
      <c r="M1534" s="26" t="s">
        <v>2879</v>
      </c>
      <c r="N1534" s="27">
        <v>2.84</v>
      </c>
      <c r="O1534" s="26" t="s">
        <v>2877</v>
      </c>
      <c r="P1534" s="26" t="s">
        <v>2879</v>
      </c>
      <c r="Q1534" s="27">
        <v>2.14</v>
      </c>
      <c r="R1534" s="171" t="str">
        <f t="shared" si="267"/>
        <v>A</v>
      </c>
      <c r="S1534" s="174">
        <f t="shared" si="268"/>
        <v>1</v>
      </c>
      <c r="T1534" s="174">
        <f t="shared" si="269"/>
        <v>1</v>
      </c>
      <c r="U1534" s="174">
        <f t="shared" si="270"/>
        <v>0</v>
      </c>
      <c r="V1534" s="178" t="str">
        <f t="shared" si="271"/>
        <v>Enterobacter hormaechei</v>
      </c>
      <c r="W1534" s="178" t="str">
        <f t="shared" si="272"/>
        <v>Enterobacter hormaechei</v>
      </c>
      <c r="X1534" s="174">
        <f t="shared" si="273"/>
        <v>0</v>
      </c>
      <c r="Y1534" s="174">
        <f t="shared" si="274"/>
        <v>0</v>
      </c>
      <c r="Z1534" s="174">
        <f t="shared" si="275"/>
        <v>0</v>
      </c>
      <c r="AA1534" s="174">
        <f t="shared" si="276"/>
        <v>0</v>
      </c>
    </row>
    <row r="1535" spans="4:27" ht="15" customHeight="1" x14ac:dyDescent="0.25">
      <c r="D1535" s="176">
        <v>0</v>
      </c>
      <c r="E1535" s="169">
        <f t="shared" si="277"/>
        <v>0</v>
      </c>
      <c r="F1535" s="26" t="s">
        <v>2900</v>
      </c>
      <c r="G1535" s="26" t="s">
        <v>176</v>
      </c>
      <c r="H1535" s="26" t="s">
        <v>2898</v>
      </c>
      <c r="I1535" s="29">
        <v>45001</v>
      </c>
      <c r="J1535" s="26" t="s">
        <v>2877</v>
      </c>
      <c r="K1535" s="26" t="s">
        <v>2879</v>
      </c>
      <c r="L1535" s="26" t="s">
        <v>2877</v>
      </c>
      <c r="M1535" s="26" t="s">
        <v>2879</v>
      </c>
      <c r="N1535" s="27">
        <v>2.83</v>
      </c>
      <c r="O1535" s="26" t="s">
        <v>2877</v>
      </c>
      <c r="P1535" s="26" t="s">
        <v>2879</v>
      </c>
      <c r="Q1535" s="27">
        <v>2.2799999999999998</v>
      </c>
      <c r="R1535" s="171" t="str">
        <f t="shared" si="267"/>
        <v>A</v>
      </c>
      <c r="S1535" s="174">
        <f t="shared" si="268"/>
        <v>1</v>
      </c>
      <c r="T1535" s="174">
        <f t="shared" si="269"/>
        <v>1</v>
      </c>
      <c r="U1535" s="174">
        <f t="shared" si="270"/>
        <v>0</v>
      </c>
      <c r="V1535" s="178" t="str">
        <f t="shared" si="271"/>
        <v>Enterobacter hormaechei</v>
      </c>
      <c r="W1535" s="178" t="str">
        <f t="shared" si="272"/>
        <v>Enterobacter hormaechei</v>
      </c>
      <c r="X1535" s="174">
        <f t="shared" si="273"/>
        <v>0</v>
      </c>
      <c r="Y1535" s="174">
        <f t="shared" si="274"/>
        <v>0</v>
      </c>
      <c r="Z1535" s="174">
        <f t="shared" si="275"/>
        <v>0</v>
      </c>
      <c r="AA1535" s="174">
        <f t="shared" si="276"/>
        <v>0</v>
      </c>
    </row>
    <row r="1536" spans="4:27" ht="15" customHeight="1" x14ac:dyDescent="0.25">
      <c r="D1536" s="176">
        <v>1</v>
      </c>
      <c r="E1536" s="169">
        <f t="shared" si="277"/>
        <v>0</v>
      </c>
      <c r="F1536" s="26" t="s">
        <v>2901</v>
      </c>
      <c r="G1536" s="26" t="s">
        <v>1767</v>
      </c>
      <c r="H1536" s="26" t="s">
        <v>114</v>
      </c>
      <c r="I1536" s="29">
        <v>45177</v>
      </c>
      <c r="J1536" s="26" t="s">
        <v>2877</v>
      </c>
      <c r="K1536" s="26" t="s">
        <v>258</v>
      </c>
      <c r="L1536" s="26" t="s">
        <v>2877</v>
      </c>
      <c r="M1536" s="26" t="s">
        <v>2902</v>
      </c>
      <c r="N1536" s="27">
        <v>2.27</v>
      </c>
      <c r="O1536" s="26" t="s">
        <v>2877</v>
      </c>
      <c r="P1536" s="26" t="s">
        <v>2903</v>
      </c>
      <c r="Q1536" s="27">
        <v>2.25</v>
      </c>
      <c r="R1536" s="171" t="str">
        <f t="shared" si="267"/>
        <v>B</v>
      </c>
      <c r="S1536" s="174">
        <f t="shared" si="268"/>
        <v>0</v>
      </c>
      <c r="T1536" s="174">
        <f t="shared" si="269"/>
        <v>0</v>
      </c>
      <c r="U1536" s="174">
        <f t="shared" si="270"/>
        <v>1</v>
      </c>
      <c r="V1536" s="178" t="str">
        <f t="shared" si="271"/>
        <v>Enterobacter bugandensis</v>
      </c>
      <c r="W1536" s="178" t="str">
        <f t="shared" si="272"/>
        <v>Enterobacter asburiae</v>
      </c>
      <c r="X1536" s="174">
        <f t="shared" si="273"/>
        <v>0</v>
      </c>
      <c r="Y1536" s="174">
        <f t="shared" si="274"/>
        <v>0</v>
      </c>
      <c r="Z1536" s="174">
        <f t="shared" si="275"/>
        <v>0</v>
      </c>
      <c r="AA1536" s="174">
        <f t="shared" si="276"/>
        <v>0</v>
      </c>
    </row>
    <row r="1537" spans="4:27" ht="15" customHeight="1" x14ac:dyDescent="0.25">
      <c r="D1537" s="176">
        <v>0</v>
      </c>
      <c r="E1537" s="169">
        <f t="shared" si="277"/>
        <v>0</v>
      </c>
      <c r="F1537" s="26" t="s">
        <v>2904</v>
      </c>
      <c r="G1537" s="26" t="s">
        <v>2905</v>
      </c>
      <c r="H1537" s="26" t="s">
        <v>193</v>
      </c>
      <c r="I1537" s="29">
        <v>39549</v>
      </c>
      <c r="J1537" s="26" t="s">
        <v>2877</v>
      </c>
      <c r="K1537" s="26" t="s">
        <v>2906</v>
      </c>
      <c r="L1537" s="26" t="s">
        <v>2907</v>
      </c>
      <c r="M1537" s="26" t="s">
        <v>2908</v>
      </c>
      <c r="N1537" s="27">
        <v>1.94</v>
      </c>
      <c r="O1537" s="26" t="s">
        <v>934</v>
      </c>
      <c r="P1537" s="26" t="s">
        <v>935</v>
      </c>
      <c r="Q1537" s="27">
        <v>1.68</v>
      </c>
      <c r="R1537" s="171" t="str">
        <f t="shared" si="267"/>
        <v>B</v>
      </c>
      <c r="S1537" s="174">
        <f t="shared" si="268"/>
        <v>0</v>
      </c>
      <c r="T1537" s="174">
        <f t="shared" si="269"/>
        <v>0</v>
      </c>
      <c r="U1537" s="174">
        <f t="shared" si="270"/>
        <v>1</v>
      </c>
      <c r="V1537" s="178" t="str">
        <f t="shared" si="271"/>
        <v>Kosakonia radicincitans</v>
      </c>
      <c r="W1537" s="178" t="str">
        <f t="shared" si="272"/>
        <v>Raoultella ornithinolytica</v>
      </c>
      <c r="X1537" s="174">
        <f t="shared" si="273"/>
        <v>0</v>
      </c>
      <c r="Y1537" s="174">
        <f t="shared" si="274"/>
        <v>0</v>
      </c>
      <c r="Z1537" s="174">
        <f t="shared" si="275"/>
        <v>0</v>
      </c>
      <c r="AA1537" s="174">
        <f t="shared" si="276"/>
        <v>0</v>
      </c>
    </row>
    <row r="1538" spans="4:27" ht="15" customHeight="1" x14ac:dyDescent="0.25">
      <c r="D1538" s="176">
        <v>1</v>
      </c>
      <c r="E1538" s="169">
        <f t="shared" si="277"/>
        <v>1</v>
      </c>
      <c r="F1538" s="26" t="s">
        <v>2909</v>
      </c>
      <c r="G1538" s="26" t="s">
        <v>124</v>
      </c>
      <c r="H1538" s="26" t="s">
        <v>162</v>
      </c>
      <c r="I1538" s="29">
        <v>42850</v>
      </c>
      <c r="J1538" s="26" t="s">
        <v>2910</v>
      </c>
      <c r="K1538" s="26" t="s">
        <v>2911</v>
      </c>
      <c r="L1538" s="26" t="s">
        <v>2910</v>
      </c>
      <c r="M1538" s="26" t="s">
        <v>2911</v>
      </c>
      <c r="N1538" s="27">
        <v>2.52</v>
      </c>
      <c r="O1538" s="26" t="s">
        <v>2907</v>
      </c>
      <c r="P1538" s="26" t="s">
        <v>2912</v>
      </c>
      <c r="Q1538" s="27">
        <v>1.45</v>
      </c>
      <c r="R1538" s="171" t="str">
        <f t="shared" si="267"/>
        <v>A</v>
      </c>
      <c r="S1538" s="174">
        <f t="shared" si="268"/>
        <v>1</v>
      </c>
      <c r="T1538" s="174">
        <f t="shared" si="269"/>
        <v>1</v>
      </c>
      <c r="U1538" s="174">
        <f t="shared" si="270"/>
        <v>0</v>
      </c>
      <c r="V1538" s="178" t="str">
        <f t="shared" si="271"/>
        <v>Enterobacteriaceae sp-CVUAS-30072</v>
      </c>
      <c r="W1538" s="178" t="str">
        <f t="shared" si="272"/>
        <v>Kosakonia cowanii</v>
      </c>
      <c r="X1538" s="174">
        <f t="shared" si="273"/>
        <v>0</v>
      </c>
      <c r="Y1538" s="174">
        <f t="shared" si="274"/>
        <v>0</v>
      </c>
      <c r="Z1538" s="174">
        <f t="shared" si="275"/>
        <v>0</v>
      </c>
      <c r="AA1538" s="174">
        <f t="shared" si="276"/>
        <v>0</v>
      </c>
    </row>
    <row r="1539" spans="4:27" ht="15" customHeight="1" x14ac:dyDescent="0.25">
      <c r="D1539" s="176">
        <v>1</v>
      </c>
      <c r="E1539" s="169">
        <f t="shared" si="277"/>
        <v>1</v>
      </c>
      <c r="F1539" s="26" t="s">
        <v>2913</v>
      </c>
      <c r="G1539" s="26" t="s">
        <v>2914</v>
      </c>
      <c r="H1539" s="26" t="s">
        <v>110</v>
      </c>
      <c r="I1539" s="29">
        <v>42135</v>
      </c>
      <c r="J1539" s="26" t="s">
        <v>654</v>
      </c>
      <c r="K1539" s="26" t="s">
        <v>655</v>
      </c>
      <c r="L1539" s="26" t="s">
        <v>654</v>
      </c>
      <c r="M1539" s="26" t="s">
        <v>655</v>
      </c>
      <c r="N1539" s="27">
        <v>2.41</v>
      </c>
      <c r="O1539" s="26" t="s">
        <v>654</v>
      </c>
      <c r="P1539" s="26" t="s">
        <v>655</v>
      </c>
      <c r="Q1539" s="27">
        <v>2.34</v>
      </c>
      <c r="R1539" s="171" t="str">
        <f t="shared" ref="R1539:R1602" si="278">IF(OR(AND(N1539&gt;=$B$20,Q1539&lt;$B$21),AND(L1539=O1539,M1539=P1539,N1539&gt;=$B$20,Q1539&gt;=$B$20),AND(L1539=O1539,N1539&gt;=$B$20,Q1539&lt;2,Q1539&gt;=$B$21)),"A",IF(OR(AND(N1539&lt;$B$20,Q1539&lt;$B$21),AND(L1539=O1539,OR(M1539&lt;&gt;P1539,M1539=P1539),N1539&gt;=$B$21,Q1539&gt;=$B$21)),"B",
IF(AND(L1539&lt;&gt;O1539,N1539&gt;=$B$21,Q1539&gt;=$B$21),"C",0)))</f>
        <v>A</v>
      </c>
      <c r="S1539" s="174">
        <f t="shared" ref="S1539:S1602" si="279">1-U1539+Z1539</f>
        <v>1</v>
      </c>
      <c r="T1539" s="174">
        <f t="shared" ref="T1539:T1602" si="280">IF(AND(L1539=J1539,M1539=K1539,N1539&gt;=$B$20,R1539="A"),1,0)</f>
        <v>1</v>
      </c>
      <c r="U1539" s="174">
        <f t="shared" ref="U1539:U1602" si="281">IF(T1539=1,0,1)</f>
        <v>0</v>
      </c>
      <c r="V1539" s="178" t="str">
        <f t="shared" ref="V1539:V1602" si="282">L1539&amp;" "&amp;M1539</f>
        <v>Escherichia coli</v>
      </c>
      <c r="W1539" s="178" t="str">
        <f t="shared" ref="W1539:W1602" si="283">O1539&amp;" "&amp;P1539</f>
        <v>Escherichia coli</v>
      </c>
      <c r="X1539" s="174">
        <f t="shared" ref="X1539:X1602" si="284">IF(AND(V1539=$B$1,N1539&gt;=$B$20),1,0)</f>
        <v>0</v>
      </c>
      <c r="Y1539" s="174">
        <f t="shared" ref="Y1539:Y1602" si="285">IF(AND(W1539=$B$1,Q1539&gt;=$B$20),1,0)</f>
        <v>0</v>
      </c>
      <c r="Z1539" s="174">
        <f t="shared" ref="Z1539:Z1602" si="286">IF(AND(V1539=$B$1,N1539&gt;=$B$20,R1539="A"),1,0)</f>
        <v>0</v>
      </c>
      <c r="AA1539" s="174">
        <f t="shared" ref="AA1539:AA1602" si="287">IF(1-(X1539+Y1539)&gt;0,0,1)</f>
        <v>0</v>
      </c>
    </row>
    <row r="1540" spans="4:27" ht="15" customHeight="1" x14ac:dyDescent="0.25">
      <c r="D1540" s="176">
        <v>1</v>
      </c>
      <c r="E1540" s="169">
        <f t="shared" si="277"/>
        <v>1</v>
      </c>
      <c r="F1540" s="26" t="s">
        <v>2915</v>
      </c>
      <c r="G1540" s="26" t="s">
        <v>176</v>
      </c>
      <c r="H1540" s="26" t="s">
        <v>162</v>
      </c>
      <c r="I1540" s="29">
        <v>43508</v>
      </c>
      <c r="J1540" s="26" t="s">
        <v>656</v>
      </c>
      <c r="K1540" s="26" t="s">
        <v>2916</v>
      </c>
      <c r="L1540" s="26" t="s">
        <v>656</v>
      </c>
      <c r="M1540" s="26" t="s">
        <v>2916</v>
      </c>
      <c r="N1540" s="27">
        <v>2.5299999999999998</v>
      </c>
      <c r="O1540" s="26" t="s">
        <v>656</v>
      </c>
      <c r="P1540" s="26" t="s">
        <v>2916</v>
      </c>
      <c r="Q1540" s="27">
        <v>2.46</v>
      </c>
      <c r="R1540" s="171" t="str">
        <f t="shared" si="278"/>
        <v>A</v>
      </c>
      <c r="S1540" s="174">
        <f t="shared" si="279"/>
        <v>1</v>
      </c>
      <c r="T1540" s="174">
        <f t="shared" si="280"/>
        <v>1</v>
      </c>
      <c r="U1540" s="174">
        <f t="shared" si="281"/>
        <v>0</v>
      </c>
      <c r="V1540" s="178" t="str">
        <f t="shared" si="282"/>
        <v>Klebsiella aerogenes</v>
      </c>
      <c r="W1540" s="178" t="str">
        <f t="shared" si="283"/>
        <v>Klebsiella aerogenes</v>
      </c>
      <c r="X1540" s="174">
        <f t="shared" si="284"/>
        <v>0</v>
      </c>
      <c r="Y1540" s="174">
        <f t="shared" si="285"/>
        <v>0</v>
      </c>
      <c r="Z1540" s="174">
        <f t="shared" si="286"/>
        <v>0</v>
      </c>
      <c r="AA1540" s="174">
        <f t="shared" si="287"/>
        <v>0</v>
      </c>
    </row>
    <row r="1541" spans="4:27" ht="15" customHeight="1" x14ac:dyDescent="0.25">
      <c r="D1541" s="176">
        <v>0</v>
      </c>
      <c r="E1541" s="169">
        <f t="shared" si="277"/>
        <v>0</v>
      </c>
      <c r="F1541" s="26" t="s">
        <v>2917</v>
      </c>
      <c r="G1541" s="26" t="s">
        <v>1853</v>
      </c>
      <c r="H1541" s="26" t="s">
        <v>193</v>
      </c>
      <c r="I1541" s="29">
        <v>39608</v>
      </c>
      <c r="J1541" s="26" t="s">
        <v>656</v>
      </c>
      <c r="K1541" s="26" t="s">
        <v>2916</v>
      </c>
      <c r="L1541" s="26" t="s">
        <v>656</v>
      </c>
      <c r="M1541" s="26" t="s">
        <v>2916</v>
      </c>
      <c r="N1541" s="27">
        <v>2.48</v>
      </c>
      <c r="O1541" s="26" t="s">
        <v>656</v>
      </c>
      <c r="P1541" s="26" t="s">
        <v>2916</v>
      </c>
      <c r="Q1541" s="27">
        <v>2.29</v>
      </c>
      <c r="R1541" s="171" t="str">
        <f t="shared" si="278"/>
        <v>A</v>
      </c>
      <c r="S1541" s="174">
        <f t="shared" si="279"/>
        <v>1</v>
      </c>
      <c r="T1541" s="174">
        <f t="shared" si="280"/>
        <v>1</v>
      </c>
      <c r="U1541" s="174">
        <f t="shared" si="281"/>
        <v>0</v>
      </c>
      <c r="V1541" s="178" t="str">
        <f t="shared" si="282"/>
        <v>Klebsiella aerogenes</v>
      </c>
      <c r="W1541" s="178" t="str">
        <f t="shared" si="283"/>
        <v>Klebsiella aerogenes</v>
      </c>
      <c r="X1541" s="174">
        <f t="shared" si="284"/>
        <v>0</v>
      </c>
      <c r="Y1541" s="174">
        <f t="shared" si="285"/>
        <v>0</v>
      </c>
      <c r="Z1541" s="174">
        <f t="shared" si="286"/>
        <v>0</v>
      </c>
      <c r="AA1541" s="174">
        <f t="shared" si="287"/>
        <v>0</v>
      </c>
    </row>
    <row r="1542" spans="4:27" ht="15" customHeight="1" x14ac:dyDescent="0.25">
      <c r="D1542" s="176">
        <v>1</v>
      </c>
      <c r="E1542" s="169">
        <f t="shared" si="277"/>
        <v>0</v>
      </c>
      <c r="F1542" s="26" t="s">
        <v>2918</v>
      </c>
      <c r="G1542" s="26" t="s">
        <v>2919</v>
      </c>
      <c r="H1542" s="26" t="s">
        <v>112</v>
      </c>
      <c r="I1542" s="29">
        <v>42661.307152777779</v>
      </c>
      <c r="J1542" s="26" t="s">
        <v>656</v>
      </c>
      <c r="K1542" s="26" t="s">
        <v>2920</v>
      </c>
      <c r="L1542" s="26" t="s">
        <v>656</v>
      </c>
      <c r="M1542" s="26" t="s">
        <v>657</v>
      </c>
      <c r="N1542" s="27">
        <v>2.42</v>
      </c>
      <c r="O1542" s="26" t="s">
        <v>656</v>
      </c>
      <c r="P1542" s="26" t="s">
        <v>2920</v>
      </c>
      <c r="Q1542" s="27">
        <v>2.39</v>
      </c>
      <c r="R1542" s="171" t="str">
        <f t="shared" si="278"/>
        <v>B</v>
      </c>
      <c r="S1542" s="174">
        <f t="shared" si="279"/>
        <v>0</v>
      </c>
      <c r="T1542" s="174">
        <f t="shared" si="280"/>
        <v>0</v>
      </c>
      <c r="U1542" s="174">
        <f t="shared" si="281"/>
        <v>1</v>
      </c>
      <c r="V1542" s="178" t="str">
        <f t="shared" si="282"/>
        <v>Klebsiella oxytoca</v>
      </c>
      <c r="W1542" s="178" t="str">
        <f t="shared" si="283"/>
        <v>Klebsiella grimontii</v>
      </c>
      <c r="X1542" s="174">
        <f t="shared" si="284"/>
        <v>0</v>
      </c>
      <c r="Y1542" s="174">
        <f t="shared" si="285"/>
        <v>0</v>
      </c>
      <c r="Z1542" s="174">
        <f t="shared" si="286"/>
        <v>0</v>
      </c>
      <c r="AA1542" s="174">
        <f t="shared" si="287"/>
        <v>0</v>
      </c>
    </row>
    <row r="1543" spans="4:27" ht="15" customHeight="1" x14ac:dyDescent="0.25">
      <c r="D1543" s="176">
        <v>1</v>
      </c>
      <c r="E1543" s="169">
        <f t="shared" si="277"/>
        <v>0</v>
      </c>
      <c r="F1543" s="26" t="s">
        <v>2921</v>
      </c>
      <c r="G1543" s="26" t="s">
        <v>2919</v>
      </c>
      <c r="H1543" s="26" t="s">
        <v>112</v>
      </c>
      <c r="I1543" s="29">
        <v>42935.477083333331</v>
      </c>
      <c r="J1543" s="26" t="s">
        <v>656</v>
      </c>
      <c r="K1543" s="26" t="s">
        <v>2920</v>
      </c>
      <c r="L1543" s="26" t="s">
        <v>656</v>
      </c>
      <c r="M1543" s="26" t="s">
        <v>2920</v>
      </c>
      <c r="N1543" s="27">
        <v>2.66</v>
      </c>
      <c r="O1543" s="26" t="s">
        <v>656</v>
      </c>
      <c r="P1543" s="26" t="s">
        <v>2922</v>
      </c>
      <c r="Q1543" s="27">
        <v>2.35</v>
      </c>
      <c r="R1543" s="171" t="str">
        <f t="shared" si="278"/>
        <v>B</v>
      </c>
      <c r="S1543" s="174">
        <f t="shared" si="279"/>
        <v>0</v>
      </c>
      <c r="T1543" s="174">
        <f t="shared" si="280"/>
        <v>0</v>
      </c>
      <c r="U1543" s="174">
        <f t="shared" si="281"/>
        <v>1</v>
      </c>
      <c r="V1543" s="178" t="str">
        <f t="shared" si="282"/>
        <v>Klebsiella grimontii</v>
      </c>
      <c r="W1543" s="178" t="str">
        <f t="shared" si="283"/>
        <v>Klebsiella michiganensis</v>
      </c>
      <c r="X1543" s="174">
        <f t="shared" si="284"/>
        <v>0</v>
      </c>
      <c r="Y1543" s="174">
        <f t="shared" si="285"/>
        <v>0</v>
      </c>
      <c r="Z1543" s="174">
        <f t="shared" si="286"/>
        <v>0</v>
      </c>
      <c r="AA1543" s="174">
        <f t="shared" si="287"/>
        <v>0</v>
      </c>
    </row>
    <row r="1544" spans="4:27" ht="15" customHeight="1" x14ac:dyDescent="0.25">
      <c r="D1544" s="176">
        <v>1</v>
      </c>
      <c r="E1544" s="169">
        <f t="shared" si="277"/>
        <v>0</v>
      </c>
      <c r="F1544" s="26" t="s">
        <v>2923</v>
      </c>
      <c r="G1544" s="26" t="s">
        <v>2919</v>
      </c>
      <c r="H1544" s="26" t="s">
        <v>162</v>
      </c>
      <c r="I1544" s="29">
        <v>42935.483807870369</v>
      </c>
      <c r="J1544" s="26" t="s">
        <v>656</v>
      </c>
      <c r="K1544" s="26" t="s">
        <v>2922</v>
      </c>
      <c r="L1544" s="26" t="s">
        <v>656</v>
      </c>
      <c r="M1544" s="26" t="s">
        <v>2922</v>
      </c>
      <c r="N1544" s="27">
        <v>2.71</v>
      </c>
      <c r="O1544" s="26" t="s">
        <v>656</v>
      </c>
      <c r="P1544" s="26" t="s">
        <v>2920</v>
      </c>
      <c r="Q1544" s="27">
        <v>2.46</v>
      </c>
      <c r="R1544" s="171" t="str">
        <f t="shared" si="278"/>
        <v>B</v>
      </c>
      <c r="S1544" s="174">
        <f t="shared" si="279"/>
        <v>0</v>
      </c>
      <c r="T1544" s="174">
        <f t="shared" si="280"/>
        <v>0</v>
      </c>
      <c r="U1544" s="174">
        <f t="shared" si="281"/>
        <v>1</v>
      </c>
      <c r="V1544" s="178" t="str">
        <f t="shared" si="282"/>
        <v>Klebsiella michiganensis</v>
      </c>
      <c r="W1544" s="178" t="str">
        <f t="shared" si="283"/>
        <v>Klebsiella grimontii</v>
      </c>
      <c r="X1544" s="174">
        <f t="shared" si="284"/>
        <v>0</v>
      </c>
      <c r="Y1544" s="174">
        <f t="shared" si="285"/>
        <v>0</v>
      </c>
      <c r="Z1544" s="174">
        <f t="shared" si="286"/>
        <v>0</v>
      </c>
      <c r="AA1544" s="174">
        <f t="shared" si="287"/>
        <v>0</v>
      </c>
    </row>
    <row r="1545" spans="4:27" ht="15" customHeight="1" x14ac:dyDescent="0.25">
      <c r="D1545" s="176">
        <v>1</v>
      </c>
      <c r="E1545" s="169">
        <f t="shared" si="277"/>
        <v>1</v>
      </c>
      <c r="F1545" s="26" t="s">
        <v>2924</v>
      </c>
      <c r="G1545" s="26" t="s">
        <v>176</v>
      </c>
      <c r="H1545" s="26" t="s">
        <v>114</v>
      </c>
      <c r="I1545" s="29">
        <v>42871</v>
      </c>
      <c r="J1545" s="26" t="s">
        <v>656</v>
      </c>
      <c r="K1545" s="26" t="s">
        <v>2922</v>
      </c>
      <c r="L1545" s="26" t="s">
        <v>656</v>
      </c>
      <c r="M1545" s="26" t="s">
        <v>2922</v>
      </c>
      <c r="N1545" s="27">
        <v>2.67</v>
      </c>
      <c r="O1545" s="26" t="s">
        <v>656</v>
      </c>
      <c r="P1545" s="26" t="s">
        <v>2922</v>
      </c>
      <c r="Q1545" s="27">
        <v>2.37</v>
      </c>
      <c r="R1545" s="171" t="str">
        <f t="shared" si="278"/>
        <v>A</v>
      </c>
      <c r="S1545" s="174">
        <f t="shared" si="279"/>
        <v>1</v>
      </c>
      <c r="T1545" s="174">
        <f t="shared" si="280"/>
        <v>1</v>
      </c>
      <c r="U1545" s="174">
        <f t="shared" si="281"/>
        <v>0</v>
      </c>
      <c r="V1545" s="178" t="str">
        <f t="shared" si="282"/>
        <v>Klebsiella michiganensis</v>
      </c>
      <c r="W1545" s="178" t="str">
        <f t="shared" si="283"/>
        <v>Klebsiella michiganensis</v>
      </c>
      <c r="X1545" s="174">
        <f t="shared" si="284"/>
        <v>0</v>
      </c>
      <c r="Y1545" s="174">
        <f t="shared" si="285"/>
        <v>0</v>
      </c>
      <c r="Z1545" s="174">
        <f t="shared" si="286"/>
        <v>0</v>
      </c>
      <c r="AA1545" s="174">
        <f t="shared" si="287"/>
        <v>0</v>
      </c>
    </row>
    <row r="1546" spans="4:27" ht="15" customHeight="1" x14ac:dyDescent="0.25">
      <c r="D1546" s="176">
        <v>0</v>
      </c>
      <c r="E1546" s="169">
        <f t="shared" si="277"/>
        <v>0</v>
      </c>
      <c r="F1546" s="26" t="s">
        <v>2925</v>
      </c>
      <c r="G1546" s="26" t="s">
        <v>176</v>
      </c>
      <c r="H1546" s="26" t="s">
        <v>757</v>
      </c>
      <c r="I1546" s="29">
        <v>41579</v>
      </c>
      <c r="J1546" s="26" t="s">
        <v>656</v>
      </c>
      <c r="K1546" s="26" t="s">
        <v>657</v>
      </c>
      <c r="L1546" s="26" t="s">
        <v>656</v>
      </c>
      <c r="M1546" s="26" t="s">
        <v>657</v>
      </c>
      <c r="N1546" s="27">
        <v>2.4500000000000002</v>
      </c>
      <c r="O1546" s="26" t="s">
        <v>656</v>
      </c>
      <c r="P1546" s="26" t="s">
        <v>657</v>
      </c>
      <c r="Q1546" s="27">
        <v>2.42</v>
      </c>
      <c r="R1546" s="171" t="str">
        <f t="shared" si="278"/>
        <v>A</v>
      </c>
      <c r="S1546" s="174">
        <f t="shared" si="279"/>
        <v>1</v>
      </c>
      <c r="T1546" s="174">
        <f t="shared" si="280"/>
        <v>1</v>
      </c>
      <c r="U1546" s="174">
        <f t="shared" si="281"/>
        <v>0</v>
      </c>
      <c r="V1546" s="178" t="str">
        <f t="shared" si="282"/>
        <v>Klebsiella oxytoca</v>
      </c>
      <c r="W1546" s="178" t="str">
        <f t="shared" si="283"/>
        <v>Klebsiella oxytoca</v>
      </c>
      <c r="X1546" s="174">
        <f t="shared" si="284"/>
        <v>0</v>
      </c>
      <c r="Y1546" s="174">
        <f t="shared" si="285"/>
        <v>0</v>
      </c>
      <c r="Z1546" s="174">
        <f t="shared" si="286"/>
        <v>0</v>
      </c>
      <c r="AA1546" s="174">
        <f t="shared" si="287"/>
        <v>0</v>
      </c>
    </row>
    <row r="1547" spans="4:27" ht="15" customHeight="1" x14ac:dyDescent="0.25">
      <c r="D1547" s="176">
        <v>0</v>
      </c>
      <c r="E1547" s="169">
        <f t="shared" si="277"/>
        <v>0</v>
      </c>
      <c r="F1547" s="26" t="s">
        <v>2926</v>
      </c>
      <c r="G1547" s="26" t="s">
        <v>165</v>
      </c>
      <c r="H1547" s="26" t="s">
        <v>2927</v>
      </c>
      <c r="I1547" s="29">
        <v>39549</v>
      </c>
      <c r="J1547" s="26" t="s">
        <v>656</v>
      </c>
      <c r="K1547" s="26" t="s">
        <v>143</v>
      </c>
      <c r="L1547" s="26" t="s">
        <v>656</v>
      </c>
      <c r="M1547" s="26" t="s">
        <v>143</v>
      </c>
      <c r="N1547" s="27">
        <v>2.33</v>
      </c>
      <c r="O1547" s="26" t="s">
        <v>656</v>
      </c>
      <c r="P1547" s="26" t="s">
        <v>143</v>
      </c>
      <c r="Q1547" s="27">
        <v>2.33</v>
      </c>
      <c r="R1547" s="171" t="str">
        <f t="shared" si="278"/>
        <v>A</v>
      </c>
      <c r="S1547" s="174">
        <f t="shared" si="279"/>
        <v>1</v>
      </c>
      <c r="T1547" s="174">
        <f t="shared" si="280"/>
        <v>1</v>
      </c>
      <c r="U1547" s="174">
        <f t="shared" si="281"/>
        <v>0</v>
      </c>
      <c r="V1547" s="178" t="str">
        <f t="shared" si="282"/>
        <v>Klebsiella pneumoniae</v>
      </c>
      <c r="W1547" s="178" t="str">
        <f t="shared" si="283"/>
        <v>Klebsiella pneumoniae</v>
      </c>
      <c r="X1547" s="174">
        <f t="shared" si="284"/>
        <v>0</v>
      </c>
      <c r="Y1547" s="174">
        <f t="shared" si="285"/>
        <v>0</v>
      </c>
      <c r="Z1547" s="174">
        <f t="shared" si="286"/>
        <v>0</v>
      </c>
      <c r="AA1547" s="174">
        <f t="shared" si="287"/>
        <v>0</v>
      </c>
    </row>
    <row r="1548" spans="4:27" ht="15" customHeight="1" x14ac:dyDescent="0.25">
      <c r="D1548" s="176">
        <v>1</v>
      </c>
      <c r="E1548" s="169">
        <f t="shared" si="277"/>
        <v>1</v>
      </c>
      <c r="F1548" s="26" t="s">
        <v>2928</v>
      </c>
      <c r="G1548" s="26" t="s">
        <v>176</v>
      </c>
      <c r="H1548" s="26" t="s">
        <v>114</v>
      </c>
      <c r="I1548" s="29">
        <v>41534</v>
      </c>
      <c r="J1548" s="26" t="s">
        <v>656</v>
      </c>
      <c r="K1548" s="26" t="s">
        <v>143</v>
      </c>
      <c r="L1548" s="26" t="s">
        <v>656</v>
      </c>
      <c r="M1548" s="26" t="s">
        <v>143</v>
      </c>
      <c r="N1548" s="27">
        <v>2.52</v>
      </c>
      <c r="O1548" s="26" t="s">
        <v>656</v>
      </c>
      <c r="P1548" s="26" t="s">
        <v>143</v>
      </c>
      <c r="Q1548" s="27">
        <v>2.4</v>
      </c>
      <c r="R1548" s="171" t="str">
        <f t="shared" si="278"/>
        <v>A</v>
      </c>
      <c r="S1548" s="174">
        <f t="shared" si="279"/>
        <v>1</v>
      </c>
      <c r="T1548" s="174">
        <f t="shared" si="280"/>
        <v>1</v>
      </c>
      <c r="U1548" s="174">
        <f t="shared" si="281"/>
        <v>0</v>
      </c>
      <c r="V1548" s="178" t="str">
        <f t="shared" si="282"/>
        <v>Klebsiella pneumoniae</v>
      </c>
      <c r="W1548" s="178" t="str">
        <f t="shared" si="283"/>
        <v>Klebsiella pneumoniae</v>
      </c>
      <c r="X1548" s="174">
        <f t="shared" si="284"/>
        <v>0</v>
      </c>
      <c r="Y1548" s="174">
        <f t="shared" si="285"/>
        <v>0</v>
      </c>
      <c r="Z1548" s="174">
        <f t="shared" si="286"/>
        <v>0</v>
      </c>
      <c r="AA1548" s="174">
        <f t="shared" si="287"/>
        <v>0</v>
      </c>
    </row>
    <row r="1549" spans="4:27" ht="15" customHeight="1" x14ac:dyDescent="0.25">
      <c r="D1549" s="176">
        <v>1</v>
      </c>
      <c r="E1549" s="169">
        <f t="shared" si="277"/>
        <v>1</v>
      </c>
      <c r="F1549" s="26" t="s">
        <v>2929</v>
      </c>
      <c r="G1549" s="26" t="s">
        <v>124</v>
      </c>
      <c r="H1549" s="26" t="s">
        <v>114</v>
      </c>
      <c r="I1549" s="29">
        <v>43361</v>
      </c>
      <c r="J1549" s="26" t="s">
        <v>656</v>
      </c>
      <c r="K1549" s="26" t="s">
        <v>2930</v>
      </c>
      <c r="L1549" s="26" t="s">
        <v>656</v>
      </c>
      <c r="M1549" s="26" t="s">
        <v>2930</v>
      </c>
      <c r="N1549" s="27">
        <v>2.7</v>
      </c>
      <c r="O1549" s="26" t="s">
        <v>656</v>
      </c>
      <c r="P1549" s="26" t="s">
        <v>2930</v>
      </c>
      <c r="Q1549" s="27">
        <v>2.2999999999999998</v>
      </c>
      <c r="R1549" s="171" t="str">
        <f t="shared" si="278"/>
        <v>A</v>
      </c>
      <c r="S1549" s="174">
        <f t="shared" si="279"/>
        <v>1</v>
      </c>
      <c r="T1549" s="174">
        <f t="shared" si="280"/>
        <v>1</v>
      </c>
      <c r="U1549" s="174">
        <f t="shared" si="281"/>
        <v>0</v>
      </c>
      <c r="V1549" s="178" t="str">
        <f t="shared" si="282"/>
        <v>Klebsiella quasipneumoniae</v>
      </c>
      <c r="W1549" s="178" t="str">
        <f t="shared" si="283"/>
        <v>Klebsiella quasipneumoniae</v>
      </c>
      <c r="X1549" s="174">
        <f t="shared" si="284"/>
        <v>0</v>
      </c>
      <c r="Y1549" s="174">
        <f t="shared" si="285"/>
        <v>0</v>
      </c>
      <c r="Z1549" s="174">
        <f t="shared" si="286"/>
        <v>0</v>
      </c>
      <c r="AA1549" s="174">
        <f t="shared" si="287"/>
        <v>0</v>
      </c>
    </row>
    <row r="1550" spans="4:27" ht="15" customHeight="1" x14ac:dyDescent="0.25">
      <c r="D1550" s="176">
        <v>1</v>
      </c>
      <c r="E1550" s="169">
        <f t="shared" si="277"/>
        <v>1</v>
      </c>
      <c r="F1550" s="26" t="s">
        <v>2931</v>
      </c>
      <c r="G1550" s="26" t="s">
        <v>124</v>
      </c>
      <c r="H1550" s="26" t="s">
        <v>114</v>
      </c>
      <c r="I1550" s="29">
        <v>43361</v>
      </c>
      <c r="J1550" s="26" t="s">
        <v>656</v>
      </c>
      <c r="K1550" s="26" t="s">
        <v>2930</v>
      </c>
      <c r="L1550" s="26" t="s">
        <v>656</v>
      </c>
      <c r="M1550" s="26" t="s">
        <v>2930</v>
      </c>
      <c r="N1550" s="27">
        <v>2.4900000000000002</v>
      </c>
      <c r="O1550" s="26" t="s">
        <v>656</v>
      </c>
      <c r="P1550" s="26" t="s">
        <v>2930</v>
      </c>
      <c r="Q1550" s="27">
        <v>2.41</v>
      </c>
      <c r="R1550" s="171" t="str">
        <f t="shared" si="278"/>
        <v>A</v>
      </c>
      <c r="S1550" s="174">
        <f t="shared" si="279"/>
        <v>1</v>
      </c>
      <c r="T1550" s="174">
        <f t="shared" si="280"/>
        <v>1</v>
      </c>
      <c r="U1550" s="174">
        <f t="shared" si="281"/>
        <v>0</v>
      </c>
      <c r="V1550" s="178" t="str">
        <f t="shared" si="282"/>
        <v>Klebsiella quasipneumoniae</v>
      </c>
      <c r="W1550" s="178" t="str">
        <f t="shared" si="283"/>
        <v>Klebsiella quasipneumoniae</v>
      </c>
      <c r="X1550" s="174">
        <f t="shared" si="284"/>
        <v>0</v>
      </c>
      <c r="Y1550" s="174">
        <f t="shared" si="285"/>
        <v>0</v>
      </c>
      <c r="Z1550" s="174">
        <f t="shared" si="286"/>
        <v>0</v>
      </c>
      <c r="AA1550" s="174">
        <f t="shared" si="287"/>
        <v>0</v>
      </c>
    </row>
    <row r="1551" spans="4:27" ht="15" customHeight="1" x14ac:dyDescent="0.25">
      <c r="D1551" s="176">
        <v>1</v>
      </c>
      <c r="E1551" s="169">
        <f t="shared" si="277"/>
        <v>1</v>
      </c>
      <c r="F1551" s="26" t="s">
        <v>2932</v>
      </c>
      <c r="G1551" s="26" t="s">
        <v>124</v>
      </c>
      <c r="H1551" s="26" t="s">
        <v>114</v>
      </c>
      <c r="I1551" s="29">
        <v>43361</v>
      </c>
      <c r="J1551" s="26" t="s">
        <v>656</v>
      </c>
      <c r="K1551" s="26" t="s">
        <v>658</v>
      </c>
      <c r="L1551" s="26" t="s">
        <v>656</v>
      </c>
      <c r="M1551" s="26" t="s">
        <v>658</v>
      </c>
      <c r="N1551" s="27">
        <v>2.58</v>
      </c>
      <c r="O1551" s="26" t="s">
        <v>656</v>
      </c>
      <c r="P1551" s="26" t="s">
        <v>658</v>
      </c>
      <c r="Q1551" s="27">
        <v>2.52</v>
      </c>
      <c r="R1551" s="171" t="str">
        <f t="shared" si="278"/>
        <v>A</v>
      </c>
      <c r="S1551" s="174">
        <f t="shared" si="279"/>
        <v>1</v>
      </c>
      <c r="T1551" s="174">
        <f t="shared" si="280"/>
        <v>1</v>
      </c>
      <c r="U1551" s="174">
        <f t="shared" si="281"/>
        <v>0</v>
      </c>
      <c r="V1551" s="178" t="str">
        <f t="shared" si="282"/>
        <v>Klebsiella variicola</v>
      </c>
      <c r="W1551" s="178" t="str">
        <f t="shared" si="283"/>
        <v>Klebsiella variicola</v>
      </c>
      <c r="X1551" s="174">
        <f t="shared" si="284"/>
        <v>0</v>
      </c>
      <c r="Y1551" s="174">
        <f t="shared" si="285"/>
        <v>0</v>
      </c>
      <c r="Z1551" s="174">
        <f t="shared" si="286"/>
        <v>0</v>
      </c>
      <c r="AA1551" s="174">
        <f t="shared" si="287"/>
        <v>0</v>
      </c>
    </row>
    <row r="1552" spans="4:27" ht="15" customHeight="1" x14ac:dyDescent="0.25">
      <c r="D1552" s="176">
        <v>1</v>
      </c>
      <c r="E1552" s="169">
        <f t="shared" si="277"/>
        <v>0</v>
      </c>
      <c r="F1552" s="26" t="s">
        <v>2933</v>
      </c>
      <c r="G1552" s="26" t="s">
        <v>124</v>
      </c>
      <c r="H1552" s="26" t="s">
        <v>699</v>
      </c>
      <c r="I1552" s="29">
        <v>42845</v>
      </c>
      <c r="J1552" s="26" t="s">
        <v>2907</v>
      </c>
      <c r="K1552" s="26" t="s">
        <v>2934</v>
      </c>
      <c r="L1552" s="26" t="s">
        <v>2907</v>
      </c>
      <c r="M1552" s="26" t="s">
        <v>2934</v>
      </c>
      <c r="N1552" s="27">
        <v>2.29</v>
      </c>
      <c r="O1552" s="26" t="s">
        <v>2935</v>
      </c>
      <c r="P1552" s="26" t="s">
        <v>258</v>
      </c>
      <c r="Q1552" s="27">
        <v>1.72</v>
      </c>
      <c r="R1552" s="171" t="str">
        <f t="shared" si="278"/>
        <v>C</v>
      </c>
      <c r="S1552" s="174">
        <f t="shared" si="279"/>
        <v>0</v>
      </c>
      <c r="T1552" s="174">
        <f t="shared" si="280"/>
        <v>0</v>
      </c>
      <c r="U1552" s="174">
        <f t="shared" si="281"/>
        <v>1</v>
      </c>
      <c r="V1552" s="178" t="str">
        <f t="shared" si="282"/>
        <v>Kosakonia sacchari</v>
      </c>
      <c r="W1552" s="178" t="str">
        <f t="shared" si="283"/>
        <v>Salmonella sp</v>
      </c>
      <c r="X1552" s="174">
        <f t="shared" si="284"/>
        <v>0</v>
      </c>
      <c r="Y1552" s="174">
        <f t="shared" si="285"/>
        <v>0</v>
      </c>
      <c r="Z1552" s="174">
        <f t="shared" si="286"/>
        <v>0</v>
      </c>
      <c r="AA1552" s="174">
        <f t="shared" si="287"/>
        <v>0</v>
      </c>
    </row>
    <row r="1553" spans="4:27" ht="15" customHeight="1" x14ac:dyDescent="0.25">
      <c r="D1553" s="176">
        <v>1</v>
      </c>
      <c r="E1553" s="169">
        <f t="shared" si="277"/>
        <v>1</v>
      </c>
      <c r="F1553" s="26" t="s">
        <v>2936</v>
      </c>
      <c r="G1553" s="26" t="s">
        <v>124</v>
      </c>
      <c r="H1553" s="26" t="s">
        <v>114</v>
      </c>
      <c r="I1553" s="29">
        <v>42760</v>
      </c>
      <c r="J1553" s="26" t="s">
        <v>2937</v>
      </c>
      <c r="K1553" s="26" t="s">
        <v>2938</v>
      </c>
      <c r="L1553" s="26" t="s">
        <v>2937</v>
      </c>
      <c r="M1553" s="26" t="s">
        <v>2938</v>
      </c>
      <c r="N1553" s="27">
        <v>2.36</v>
      </c>
      <c r="O1553" s="26" t="s">
        <v>2937</v>
      </c>
      <c r="P1553" s="26" t="s">
        <v>2938</v>
      </c>
      <c r="Q1553" s="27">
        <v>2.34</v>
      </c>
      <c r="R1553" s="171" t="str">
        <f t="shared" si="278"/>
        <v>A</v>
      </c>
      <c r="S1553" s="174">
        <f t="shared" si="279"/>
        <v>1</v>
      </c>
      <c r="T1553" s="174">
        <f t="shared" si="280"/>
        <v>1</v>
      </c>
      <c r="U1553" s="174">
        <f t="shared" si="281"/>
        <v>0</v>
      </c>
      <c r="V1553" s="178" t="str">
        <f t="shared" si="282"/>
        <v>Plesiomonas shigelloides</v>
      </c>
      <c r="W1553" s="178" t="str">
        <f t="shared" si="283"/>
        <v>Plesiomonas shigelloides</v>
      </c>
      <c r="X1553" s="174">
        <f t="shared" si="284"/>
        <v>0</v>
      </c>
      <c r="Y1553" s="174">
        <f t="shared" si="285"/>
        <v>0</v>
      </c>
      <c r="Z1553" s="174">
        <f t="shared" si="286"/>
        <v>0</v>
      </c>
      <c r="AA1553" s="174">
        <f t="shared" si="287"/>
        <v>0</v>
      </c>
    </row>
    <row r="1554" spans="4:27" ht="15" customHeight="1" x14ac:dyDescent="0.25">
      <c r="D1554" s="176">
        <v>1</v>
      </c>
      <c r="E1554" s="169">
        <f t="shared" si="277"/>
        <v>1</v>
      </c>
      <c r="F1554" s="26" t="s">
        <v>2939</v>
      </c>
      <c r="G1554" s="26" t="s">
        <v>124</v>
      </c>
      <c r="H1554" s="26" t="s">
        <v>114</v>
      </c>
      <c r="I1554" s="29">
        <v>42760</v>
      </c>
      <c r="J1554" s="26" t="s">
        <v>2937</v>
      </c>
      <c r="K1554" s="26" t="s">
        <v>2938</v>
      </c>
      <c r="L1554" s="26" t="s">
        <v>2937</v>
      </c>
      <c r="M1554" s="26" t="s">
        <v>2938</v>
      </c>
      <c r="N1554" s="27">
        <v>2.42</v>
      </c>
      <c r="O1554" s="26" t="s">
        <v>2937</v>
      </c>
      <c r="P1554" s="26" t="s">
        <v>2938</v>
      </c>
      <c r="Q1554" s="27">
        <v>2.41</v>
      </c>
      <c r="R1554" s="171" t="str">
        <f t="shared" si="278"/>
        <v>A</v>
      </c>
      <c r="S1554" s="174">
        <f t="shared" si="279"/>
        <v>1</v>
      </c>
      <c r="T1554" s="174">
        <f t="shared" si="280"/>
        <v>1</v>
      </c>
      <c r="U1554" s="174">
        <f t="shared" si="281"/>
        <v>0</v>
      </c>
      <c r="V1554" s="178" t="str">
        <f t="shared" si="282"/>
        <v>Plesiomonas shigelloides</v>
      </c>
      <c r="W1554" s="178" t="str">
        <f t="shared" si="283"/>
        <v>Plesiomonas shigelloides</v>
      </c>
      <c r="X1554" s="174">
        <f t="shared" si="284"/>
        <v>0</v>
      </c>
      <c r="Y1554" s="174">
        <f t="shared" si="285"/>
        <v>0</v>
      </c>
      <c r="Z1554" s="174">
        <f t="shared" si="286"/>
        <v>0</v>
      </c>
      <c r="AA1554" s="174">
        <f t="shared" si="287"/>
        <v>0</v>
      </c>
    </row>
    <row r="1555" spans="4:27" ht="15" customHeight="1" x14ac:dyDescent="0.25">
      <c r="D1555" s="176">
        <v>0</v>
      </c>
      <c r="E1555" s="169">
        <f t="shared" si="277"/>
        <v>0</v>
      </c>
      <c r="F1555" s="26" t="s">
        <v>2940</v>
      </c>
      <c r="G1555" s="26" t="s">
        <v>176</v>
      </c>
      <c r="H1555" s="26" t="s">
        <v>193</v>
      </c>
      <c r="I1555" s="29">
        <v>39549</v>
      </c>
      <c r="J1555" s="26" t="s">
        <v>2941</v>
      </c>
      <c r="K1555" s="26" t="s">
        <v>2942</v>
      </c>
      <c r="L1555" s="26" t="s">
        <v>2941</v>
      </c>
      <c r="M1555" s="26" t="s">
        <v>2942</v>
      </c>
      <c r="N1555" s="27">
        <v>2.3199999999999998</v>
      </c>
      <c r="O1555" s="26" t="s">
        <v>2941</v>
      </c>
      <c r="P1555" s="26" t="s">
        <v>2942</v>
      </c>
      <c r="Q1555" s="27">
        <v>2.2400000000000002</v>
      </c>
      <c r="R1555" s="171" t="str">
        <f t="shared" si="278"/>
        <v>A</v>
      </c>
      <c r="S1555" s="174">
        <f t="shared" si="279"/>
        <v>1</v>
      </c>
      <c r="T1555" s="174">
        <f t="shared" si="280"/>
        <v>1</v>
      </c>
      <c r="U1555" s="174">
        <f t="shared" si="281"/>
        <v>0</v>
      </c>
      <c r="V1555" s="178" t="str">
        <f t="shared" si="282"/>
        <v>Pluralibacter gergoviae</v>
      </c>
      <c r="W1555" s="178" t="str">
        <f t="shared" si="283"/>
        <v>Pluralibacter gergoviae</v>
      </c>
      <c r="X1555" s="174">
        <f t="shared" si="284"/>
        <v>0</v>
      </c>
      <c r="Y1555" s="174">
        <f t="shared" si="285"/>
        <v>0</v>
      </c>
      <c r="Z1555" s="174">
        <f t="shared" si="286"/>
        <v>0</v>
      </c>
      <c r="AA1555" s="174">
        <f t="shared" si="287"/>
        <v>0</v>
      </c>
    </row>
    <row r="1556" spans="4:27" ht="15" customHeight="1" x14ac:dyDescent="0.25">
      <c r="D1556" s="176">
        <v>1</v>
      </c>
      <c r="E1556" s="169">
        <f t="shared" si="277"/>
        <v>0</v>
      </c>
      <c r="F1556" s="26" t="s">
        <v>2943</v>
      </c>
      <c r="G1556" s="26" t="s">
        <v>2944</v>
      </c>
      <c r="H1556" s="26" t="s">
        <v>110</v>
      </c>
      <c r="I1556" s="29">
        <v>41198</v>
      </c>
      <c r="J1556" s="26" t="s">
        <v>2935</v>
      </c>
      <c r="K1556" s="26" t="s">
        <v>2945</v>
      </c>
      <c r="L1556" s="26" t="s">
        <v>2935</v>
      </c>
      <c r="M1556" s="26" t="s">
        <v>258</v>
      </c>
      <c r="N1556" s="27">
        <v>2.3199999999999998</v>
      </c>
      <c r="O1556" s="26" t="s">
        <v>2935</v>
      </c>
      <c r="P1556" s="26" t="s">
        <v>258</v>
      </c>
      <c r="Q1556" s="27">
        <v>2.23</v>
      </c>
      <c r="R1556" s="171" t="str">
        <f t="shared" si="278"/>
        <v>A</v>
      </c>
      <c r="S1556" s="174">
        <f t="shared" si="279"/>
        <v>0</v>
      </c>
      <c r="T1556" s="174">
        <f t="shared" si="280"/>
        <v>0</v>
      </c>
      <c r="U1556" s="174">
        <f t="shared" si="281"/>
        <v>1</v>
      </c>
      <c r="V1556" s="178" t="str">
        <f t="shared" si="282"/>
        <v>Salmonella sp</v>
      </c>
      <c r="W1556" s="178" t="str">
        <f t="shared" si="283"/>
        <v>Salmonella sp</v>
      </c>
      <c r="X1556" s="174">
        <f t="shared" si="284"/>
        <v>0</v>
      </c>
      <c r="Y1556" s="174">
        <f t="shared" si="285"/>
        <v>0</v>
      </c>
      <c r="Z1556" s="174">
        <f t="shared" si="286"/>
        <v>0</v>
      </c>
      <c r="AA1556" s="174">
        <f t="shared" si="287"/>
        <v>0</v>
      </c>
    </row>
    <row r="1557" spans="4:27" ht="15" customHeight="1" x14ac:dyDescent="0.25">
      <c r="D1557" s="176">
        <v>0</v>
      </c>
      <c r="E1557" s="169">
        <f t="shared" si="277"/>
        <v>0</v>
      </c>
      <c r="F1557" s="26" t="s">
        <v>2946</v>
      </c>
      <c r="G1557" s="26" t="s">
        <v>1173</v>
      </c>
      <c r="H1557" s="26" t="s">
        <v>193</v>
      </c>
      <c r="I1557" s="29">
        <v>39608</v>
      </c>
      <c r="J1557" s="26" t="s">
        <v>2935</v>
      </c>
      <c r="K1557" s="26" t="s">
        <v>2945</v>
      </c>
      <c r="L1557" s="26" t="s">
        <v>2935</v>
      </c>
      <c r="M1557" s="26" t="s">
        <v>258</v>
      </c>
      <c r="N1557" s="27">
        <v>2.36</v>
      </c>
      <c r="O1557" s="26" t="s">
        <v>2935</v>
      </c>
      <c r="P1557" s="26" t="s">
        <v>258</v>
      </c>
      <c r="Q1557" s="27">
        <v>2.36</v>
      </c>
      <c r="R1557" s="171" t="str">
        <f t="shared" si="278"/>
        <v>A</v>
      </c>
      <c r="S1557" s="174">
        <f t="shared" si="279"/>
        <v>0</v>
      </c>
      <c r="T1557" s="174">
        <f t="shared" si="280"/>
        <v>0</v>
      </c>
      <c r="U1557" s="174">
        <f t="shared" si="281"/>
        <v>1</v>
      </c>
      <c r="V1557" s="178" t="str">
        <f t="shared" si="282"/>
        <v>Salmonella sp</v>
      </c>
      <c r="W1557" s="178" t="str">
        <f t="shared" si="283"/>
        <v>Salmonella sp</v>
      </c>
      <c r="X1557" s="174">
        <f t="shared" si="284"/>
        <v>0</v>
      </c>
      <c r="Y1557" s="174">
        <f t="shared" si="285"/>
        <v>0</v>
      </c>
      <c r="Z1557" s="174">
        <f t="shared" si="286"/>
        <v>0</v>
      </c>
      <c r="AA1557" s="174">
        <f t="shared" si="287"/>
        <v>0</v>
      </c>
    </row>
    <row r="1558" spans="4:27" ht="15" customHeight="1" x14ac:dyDescent="0.25">
      <c r="D1558" s="176">
        <v>0</v>
      </c>
      <c r="E1558" s="169">
        <f t="shared" si="277"/>
        <v>0</v>
      </c>
      <c r="F1558" s="26" t="s">
        <v>2947</v>
      </c>
      <c r="G1558" s="26" t="s">
        <v>187</v>
      </c>
      <c r="H1558" s="26" t="s">
        <v>193</v>
      </c>
      <c r="I1558" s="29">
        <v>39608</v>
      </c>
      <c r="J1558" s="26" t="s">
        <v>2948</v>
      </c>
      <c r="K1558" s="26" t="s">
        <v>2949</v>
      </c>
      <c r="L1558" s="26" t="s">
        <v>654</v>
      </c>
      <c r="M1558" s="26" t="s">
        <v>655</v>
      </c>
      <c r="N1558" s="27">
        <v>2.4300000000000002</v>
      </c>
      <c r="O1558" s="26" t="s">
        <v>654</v>
      </c>
      <c r="P1558" s="26" t="s">
        <v>655</v>
      </c>
      <c r="Q1558" s="27">
        <v>2.39</v>
      </c>
      <c r="R1558" s="171" t="str">
        <f t="shared" si="278"/>
        <v>A</v>
      </c>
      <c r="S1558" s="174">
        <f t="shared" si="279"/>
        <v>0</v>
      </c>
      <c r="T1558" s="174">
        <f t="shared" si="280"/>
        <v>0</v>
      </c>
      <c r="U1558" s="174">
        <f t="shared" si="281"/>
        <v>1</v>
      </c>
      <c r="V1558" s="178" t="str">
        <f t="shared" si="282"/>
        <v>Escherichia coli</v>
      </c>
      <c r="W1558" s="178" t="str">
        <f t="shared" si="283"/>
        <v>Escherichia coli</v>
      </c>
      <c r="X1558" s="174">
        <f t="shared" si="284"/>
        <v>0</v>
      </c>
      <c r="Y1558" s="174">
        <f t="shared" si="285"/>
        <v>0</v>
      </c>
      <c r="Z1558" s="174">
        <f t="shared" si="286"/>
        <v>0</v>
      </c>
      <c r="AA1558" s="174">
        <f t="shared" si="287"/>
        <v>0</v>
      </c>
    </row>
    <row r="1559" spans="4:27" ht="15" customHeight="1" x14ac:dyDescent="0.25">
      <c r="D1559" s="176">
        <v>0</v>
      </c>
      <c r="E1559" s="169">
        <f t="shared" si="277"/>
        <v>0</v>
      </c>
      <c r="F1559" s="26" t="s">
        <v>2950</v>
      </c>
      <c r="G1559" s="26" t="s">
        <v>187</v>
      </c>
      <c r="H1559" s="26" t="s">
        <v>193</v>
      </c>
      <c r="I1559" s="29">
        <v>39608</v>
      </c>
      <c r="J1559" s="26" t="s">
        <v>2948</v>
      </c>
      <c r="K1559" s="26" t="s">
        <v>2951</v>
      </c>
      <c r="L1559" s="26" t="s">
        <v>2948</v>
      </c>
      <c r="M1559" s="26" t="s">
        <v>2951</v>
      </c>
      <c r="N1559" s="27">
        <v>2.46</v>
      </c>
      <c r="O1559" s="26" t="s">
        <v>654</v>
      </c>
      <c r="P1559" s="26" t="s">
        <v>655</v>
      </c>
      <c r="Q1559" s="27">
        <v>2.46</v>
      </c>
      <c r="R1559" s="171" t="str">
        <f t="shared" si="278"/>
        <v>C</v>
      </c>
      <c r="S1559" s="174">
        <f t="shared" si="279"/>
        <v>0</v>
      </c>
      <c r="T1559" s="174">
        <f t="shared" si="280"/>
        <v>0</v>
      </c>
      <c r="U1559" s="174">
        <f t="shared" si="281"/>
        <v>1</v>
      </c>
      <c r="V1559" s="178" t="str">
        <f t="shared" si="282"/>
        <v>Shigella flexneri</v>
      </c>
      <c r="W1559" s="178" t="str">
        <f t="shared" si="283"/>
        <v>Escherichia coli</v>
      </c>
      <c r="X1559" s="174">
        <f t="shared" si="284"/>
        <v>0</v>
      </c>
      <c r="Y1559" s="174">
        <f t="shared" si="285"/>
        <v>0</v>
      </c>
      <c r="Z1559" s="174">
        <f t="shared" si="286"/>
        <v>0</v>
      </c>
      <c r="AA1559" s="174">
        <f t="shared" si="287"/>
        <v>0</v>
      </c>
    </row>
    <row r="1560" spans="4:27" ht="15" customHeight="1" x14ac:dyDescent="0.25">
      <c r="D1560" s="176">
        <v>0</v>
      </c>
      <c r="E1560" s="169">
        <f t="shared" si="277"/>
        <v>0</v>
      </c>
      <c r="F1560" s="26" t="s">
        <v>2952</v>
      </c>
      <c r="G1560" s="26" t="s">
        <v>176</v>
      </c>
      <c r="H1560" s="26" t="s">
        <v>110</v>
      </c>
      <c r="I1560" s="29">
        <v>42417</v>
      </c>
      <c r="J1560" s="26" t="s">
        <v>2953</v>
      </c>
      <c r="K1560" s="26" t="s">
        <v>2954</v>
      </c>
      <c r="L1560" s="26" t="s">
        <v>2953</v>
      </c>
      <c r="M1560" s="26" t="s">
        <v>2954</v>
      </c>
      <c r="N1560" s="27">
        <v>2.52</v>
      </c>
      <c r="O1560" s="26" t="s">
        <v>2953</v>
      </c>
      <c r="P1560" s="26" t="s">
        <v>2954</v>
      </c>
      <c r="Q1560" s="27">
        <v>2.4700000000000002</v>
      </c>
      <c r="R1560" s="171" t="str">
        <f t="shared" si="278"/>
        <v>A</v>
      </c>
      <c r="S1560" s="174">
        <f t="shared" si="279"/>
        <v>1</v>
      </c>
      <c r="T1560" s="174">
        <f t="shared" si="280"/>
        <v>1</v>
      </c>
      <c r="U1560" s="174">
        <f t="shared" si="281"/>
        <v>0</v>
      </c>
      <c r="V1560" s="178" t="str">
        <f t="shared" si="282"/>
        <v>Pantoea agglomerans</v>
      </c>
      <c r="W1560" s="178" t="str">
        <f t="shared" si="283"/>
        <v>Pantoea agglomerans</v>
      </c>
      <c r="X1560" s="174">
        <f t="shared" si="284"/>
        <v>0</v>
      </c>
      <c r="Y1560" s="174">
        <f t="shared" si="285"/>
        <v>0</v>
      </c>
      <c r="Z1560" s="174">
        <f t="shared" si="286"/>
        <v>0</v>
      </c>
      <c r="AA1560" s="174">
        <f t="shared" si="287"/>
        <v>0</v>
      </c>
    </row>
    <row r="1561" spans="4:27" ht="15" customHeight="1" x14ac:dyDescent="0.25">
      <c r="D1561" s="176">
        <v>0</v>
      </c>
      <c r="E1561" s="169">
        <f t="shared" si="277"/>
        <v>0</v>
      </c>
      <c r="F1561" s="26">
        <v>273</v>
      </c>
      <c r="G1561" s="26" t="s">
        <v>187</v>
      </c>
      <c r="H1561" s="26" t="s">
        <v>2128</v>
      </c>
      <c r="I1561" s="29">
        <v>44519</v>
      </c>
      <c r="J1561" s="26" t="s">
        <v>2955</v>
      </c>
      <c r="K1561" s="26" t="s">
        <v>2956</v>
      </c>
      <c r="L1561" s="26" t="s">
        <v>2955</v>
      </c>
      <c r="M1561" s="26" t="s">
        <v>2956</v>
      </c>
      <c r="N1561" s="27">
        <v>2.35</v>
      </c>
      <c r="O1561" s="26" t="s">
        <v>2955</v>
      </c>
      <c r="P1561" s="26" t="s">
        <v>2956</v>
      </c>
      <c r="Q1561" s="27">
        <v>2.0699999999999998</v>
      </c>
      <c r="R1561" s="171" t="str">
        <f t="shared" si="278"/>
        <v>A</v>
      </c>
      <c r="S1561" s="174">
        <f t="shared" si="279"/>
        <v>1</v>
      </c>
      <c r="T1561" s="174">
        <f t="shared" si="280"/>
        <v>1</v>
      </c>
      <c r="U1561" s="174">
        <f t="shared" si="281"/>
        <v>0</v>
      </c>
      <c r="V1561" s="178" t="str">
        <f t="shared" si="282"/>
        <v>Erwinia amylovora</v>
      </c>
      <c r="W1561" s="178" t="str">
        <f t="shared" si="283"/>
        <v>Erwinia amylovora</v>
      </c>
      <c r="X1561" s="174">
        <f t="shared" si="284"/>
        <v>0</v>
      </c>
      <c r="Y1561" s="174">
        <f t="shared" si="285"/>
        <v>0</v>
      </c>
      <c r="Z1561" s="174">
        <f t="shared" si="286"/>
        <v>0</v>
      </c>
      <c r="AA1561" s="174">
        <f t="shared" si="287"/>
        <v>0</v>
      </c>
    </row>
    <row r="1562" spans="4:27" ht="15" customHeight="1" x14ac:dyDescent="0.25">
      <c r="D1562" s="176">
        <v>1</v>
      </c>
      <c r="E1562" s="169">
        <f t="shared" si="277"/>
        <v>1</v>
      </c>
      <c r="F1562" s="26" t="s">
        <v>2957</v>
      </c>
      <c r="G1562" s="26" t="s">
        <v>176</v>
      </c>
      <c r="H1562" s="26" t="s">
        <v>112</v>
      </c>
      <c r="I1562" s="29">
        <v>42194</v>
      </c>
      <c r="J1562" s="26" t="s">
        <v>2953</v>
      </c>
      <c r="K1562" s="26" t="s">
        <v>2954</v>
      </c>
      <c r="L1562" s="26" t="s">
        <v>2953</v>
      </c>
      <c r="M1562" s="26" t="s">
        <v>2954</v>
      </c>
      <c r="N1562" s="27">
        <v>2.35</v>
      </c>
      <c r="O1562" s="26" t="s">
        <v>2953</v>
      </c>
      <c r="P1562" s="26" t="s">
        <v>2954</v>
      </c>
      <c r="Q1562" s="27">
        <v>2.31</v>
      </c>
      <c r="R1562" s="171" t="str">
        <f t="shared" si="278"/>
        <v>A</v>
      </c>
      <c r="S1562" s="174">
        <f t="shared" si="279"/>
        <v>1</v>
      </c>
      <c r="T1562" s="174">
        <f t="shared" si="280"/>
        <v>1</v>
      </c>
      <c r="U1562" s="174">
        <f t="shared" si="281"/>
        <v>0</v>
      </c>
      <c r="V1562" s="178" t="str">
        <f t="shared" si="282"/>
        <v>Pantoea agglomerans</v>
      </c>
      <c r="W1562" s="178" t="str">
        <f t="shared" si="283"/>
        <v>Pantoea agglomerans</v>
      </c>
      <c r="X1562" s="174">
        <f t="shared" si="284"/>
        <v>0</v>
      </c>
      <c r="Y1562" s="174">
        <f t="shared" si="285"/>
        <v>0</v>
      </c>
      <c r="Z1562" s="174">
        <f t="shared" si="286"/>
        <v>0</v>
      </c>
      <c r="AA1562" s="174">
        <f t="shared" si="287"/>
        <v>0</v>
      </c>
    </row>
    <row r="1563" spans="4:27" ht="15" customHeight="1" x14ac:dyDescent="0.25">
      <c r="D1563" s="176">
        <v>1</v>
      </c>
      <c r="E1563" s="169">
        <f t="shared" si="277"/>
        <v>0</v>
      </c>
      <c r="F1563" s="26" t="s">
        <v>2958</v>
      </c>
      <c r="G1563" s="26" t="s">
        <v>791</v>
      </c>
      <c r="H1563" s="26" t="s">
        <v>110</v>
      </c>
      <c r="I1563" s="29">
        <v>41353</v>
      </c>
      <c r="J1563" s="26" t="s">
        <v>2953</v>
      </c>
      <c r="K1563" s="26" t="s">
        <v>258</v>
      </c>
      <c r="L1563" s="26" t="s">
        <v>2953</v>
      </c>
      <c r="M1563" s="26" t="s">
        <v>258</v>
      </c>
      <c r="N1563" s="27">
        <v>1.99</v>
      </c>
      <c r="O1563" s="26" t="s">
        <v>2953</v>
      </c>
      <c r="P1563" s="26" t="s">
        <v>2954</v>
      </c>
      <c r="Q1563" s="27">
        <v>1.93</v>
      </c>
      <c r="R1563" s="171" t="str">
        <f t="shared" si="278"/>
        <v>B</v>
      </c>
      <c r="S1563" s="174">
        <f t="shared" si="279"/>
        <v>0</v>
      </c>
      <c r="T1563" s="174">
        <f t="shared" si="280"/>
        <v>0</v>
      </c>
      <c r="U1563" s="174">
        <f t="shared" si="281"/>
        <v>1</v>
      </c>
      <c r="V1563" s="178" t="str">
        <f t="shared" si="282"/>
        <v>Pantoea sp</v>
      </c>
      <c r="W1563" s="178" t="str">
        <f t="shared" si="283"/>
        <v>Pantoea agglomerans</v>
      </c>
      <c r="X1563" s="174">
        <f t="shared" si="284"/>
        <v>0</v>
      </c>
      <c r="Y1563" s="174">
        <f t="shared" si="285"/>
        <v>0</v>
      </c>
      <c r="Z1563" s="174">
        <f t="shared" si="286"/>
        <v>0</v>
      </c>
      <c r="AA1563" s="174">
        <f t="shared" si="287"/>
        <v>0</v>
      </c>
    </row>
    <row r="1564" spans="4:27" ht="15" customHeight="1" x14ac:dyDescent="0.25">
      <c r="D1564" s="176">
        <v>1</v>
      </c>
      <c r="E1564" s="169">
        <f t="shared" si="277"/>
        <v>1</v>
      </c>
      <c r="F1564" s="26" t="s">
        <v>2959</v>
      </c>
      <c r="G1564" s="26" t="s">
        <v>124</v>
      </c>
      <c r="H1564" s="26" t="s">
        <v>114</v>
      </c>
      <c r="I1564" s="29">
        <v>41410</v>
      </c>
      <c r="J1564" s="26" t="s">
        <v>2953</v>
      </c>
      <c r="K1564" s="26" t="s">
        <v>2960</v>
      </c>
      <c r="L1564" s="26" t="s">
        <v>2953</v>
      </c>
      <c r="M1564" s="26" t="s">
        <v>2960</v>
      </c>
      <c r="N1564" s="27">
        <v>2.72</v>
      </c>
      <c r="O1564" s="26" t="s">
        <v>2953</v>
      </c>
      <c r="P1564" s="26" t="s">
        <v>2961</v>
      </c>
      <c r="Q1564" s="27">
        <v>1.84</v>
      </c>
      <c r="R1564" s="171" t="str">
        <f t="shared" si="278"/>
        <v>A</v>
      </c>
      <c r="S1564" s="174">
        <f t="shared" si="279"/>
        <v>1</v>
      </c>
      <c r="T1564" s="174">
        <f t="shared" si="280"/>
        <v>1</v>
      </c>
      <c r="U1564" s="174">
        <f t="shared" si="281"/>
        <v>0</v>
      </c>
      <c r="V1564" s="178" t="str">
        <f t="shared" si="282"/>
        <v>Pantoea sp-FF5</v>
      </c>
      <c r="W1564" s="178" t="str">
        <f t="shared" si="283"/>
        <v>Pantoea septica</v>
      </c>
      <c r="X1564" s="174">
        <f t="shared" si="284"/>
        <v>0</v>
      </c>
      <c r="Y1564" s="174">
        <f t="shared" si="285"/>
        <v>0</v>
      </c>
      <c r="Z1564" s="174">
        <f t="shared" si="286"/>
        <v>0</v>
      </c>
      <c r="AA1564" s="174">
        <f t="shared" si="287"/>
        <v>0</v>
      </c>
    </row>
    <row r="1565" spans="4:27" ht="15" customHeight="1" x14ac:dyDescent="0.25">
      <c r="D1565" s="176">
        <v>1</v>
      </c>
      <c r="E1565" s="169">
        <f t="shared" si="277"/>
        <v>0</v>
      </c>
      <c r="F1565" s="26" t="s">
        <v>2962</v>
      </c>
      <c r="G1565" s="26" t="s">
        <v>791</v>
      </c>
      <c r="H1565" s="26" t="s">
        <v>110</v>
      </c>
      <c r="I1565" s="29">
        <v>42734</v>
      </c>
      <c r="J1565" s="26" t="s">
        <v>2963</v>
      </c>
      <c r="K1565" s="26" t="s">
        <v>258</v>
      </c>
      <c r="L1565" s="26" t="s">
        <v>2963</v>
      </c>
      <c r="M1565" s="26" t="s">
        <v>2964</v>
      </c>
      <c r="N1565" s="27">
        <v>2.4700000000000002</v>
      </c>
      <c r="O1565" s="26" t="s">
        <v>2963</v>
      </c>
      <c r="P1565" s="26" t="s">
        <v>2964</v>
      </c>
      <c r="Q1565" s="27">
        <v>2.4700000000000002</v>
      </c>
      <c r="R1565" s="171" t="str">
        <f t="shared" si="278"/>
        <v>A</v>
      </c>
      <c r="S1565" s="174">
        <f t="shared" si="279"/>
        <v>0</v>
      </c>
      <c r="T1565" s="174">
        <f t="shared" si="280"/>
        <v>0</v>
      </c>
      <c r="U1565" s="174">
        <f t="shared" si="281"/>
        <v>1</v>
      </c>
      <c r="V1565" s="178" t="str">
        <f t="shared" si="282"/>
        <v>Edwardsiella tarda</v>
      </c>
      <c r="W1565" s="178" t="str">
        <f t="shared" si="283"/>
        <v>Edwardsiella tarda</v>
      </c>
      <c r="X1565" s="174">
        <f t="shared" si="284"/>
        <v>0</v>
      </c>
      <c r="Y1565" s="174">
        <f t="shared" si="285"/>
        <v>0</v>
      </c>
      <c r="Z1565" s="174">
        <f t="shared" si="286"/>
        <v>0</v>
      </c>
      <c r="AA1565" s="174">
        <f t="shared" si="287"/>
        <v>0</v>
      </c>
    </row>
    <row r="1566" spans="4:27" ht="15" customHeight="1" x14ac:dyDescent="0.25">
      <c r="D1566" s="176">
        <v>0</v>
      </c>
      <c r="E1566" s="169">
        <f t="shared" si="277"/>
        <v>0</v>
      </c>
      <c r="F1566" s="26" t="s">
        <v>2965</v>
      </c>
      <c r="G1566" s="26" t="s">
        <v>176</v>
      </c>
      <c r="H1566" s="26" t="s">
        <v>2966</v>
      </c>
      <c r="I1566" s="29">
        <v>39549</v>
      </c>
      <c r="J1566" s="26" t="s">
        <v>2963</v>
      </c>
      <c r="K1566" s="26" t="s">
        <v>2964</v>
      </c>
      <c r="L1566" s="26" t="s">
        <v>2963</v>
      </c>
      <c r="M1566" s="26" t="s">
        <v>2964</v>
      </c>
      <c r="N1566" s="27">
        <v>2.4900000000000002</v>
      </c>
      <c r="O1566" s="26" t="s">
        <v>2963</v>
      </c>
      <c r="P1566" s="26" t="s">
        <v>2964</v>
      </c>
      <c r="Q1566" s="27">
        <v>2.37</v>
      </c>
      <c r="R1566" s="171" t="str">
        <f t="shared" si="278"/>
        <v>A</v>
      </c>
      <c r="S1566" s="174">
        <f t="shared" si="279"/>
        <v>1</v>
      </c>
      <c r="T1566" s="174">
        <f t="shared" si="280"/>
        <v>1</v>
      </c>
      <c r="U1566" s="174">
        <f t="shared" si="281"/>
        <v>0</v>
      </c>
      <c r="V1566" s="178" t="str">
        <f t="shared" si="282"/>
        <v>Edwardsiella tarda</v>
      </c>
      <c r="W1566" s="178" t="str">
        <f t="shared" si="283"/>
        <v>Edwardsiella tarda</v>
      </c>
      <c r="X1566" s="174">
        <f t="shared" si="284"/>
        <v>0</v>
      </c>
      <c r="Y1566" s="174">
        <f t="shared" si="285"/>
        <v>0</v>
      </c>
      <c r="Z1566" s="174">
        <f t="shared" si="286"/>
        <v>0</v>
      </c>
      <c r="AA1566" s="174">
        <f t="shared" si="287"/>
        <v>0</v>
      </c>
    </row>
    <row r="1567" spans="4:27" ht="15" customHeight="1" x14ac:dyDescent="0.25">
      <c r="D1567" s="176">
        <v>0</v>
      </c>
      <c r="E1567" s="169">
        <f t="shared" si="277"/>
        <v>0</v>
      </c>
      <c r="F1567" s="26" t="s">
        <v>2967</v>
      </c>
      <c r="G1567" s="26" t="s">
        <v>1240</v>
      </c>
      <c r="H1567" s="26" t="s">
        <v>193</v>
      </c>
      <c r="I1567" s="29">
        <v>39556</v>
      </c>
      <c r="J1567" s="26" t="s">
        <v>2968</v>
      </c>
      <c r="K1567" s="26" t="s">
        <v>1531</v>
      </c>
      <c r="L1567" s="26" t="s">
        <v>2968</v>
      </c>
      <c r="M1567" s="26" t="s">
        <v>1531</v>
      </c>
      <c r="N1567" s="27">
        <v>2.42</v>
      </c>
      <c r="O1567" s="26" t="s">
        <v>2968</v>
      </c>
      <c r="P1567" s="26" t="s">
        <v>1531</v>
      </c>
      <c r="Q1567" s="27">
        <v>2.3199999999999998</v>
      </c>
      <c r="R1567" s="171" t="str">
        <f t="shared" si="278"/>
        <v>A</v>
      </c>
      <c r="S1567" s="174">
        <f t="shared" si="279"/>
        <v>1</v>
      </c>
      <c r="T1567" s="174">
        <f t="shared" si="280"/>
        <v>1</v>
      </c>
      <c r="U1567" s="174">
        <f t="shared" si="281"/>
        <v>0</v>
      </c>
      <c r="V1567" s="178" t="str">
        <f t="shared" si="282"/>
        <v>Hafnia alvei</v>
      </c>
      <c r="W1567" s="178" t="str">
        <f t="shared" si="283"/>
        <v>Hafnia alvei</v>
      </c>
      <c r="X1567" s="174">
        <f t="shared" si="284"/>
        <v>0</v>
      </c>
      <c r="Y1567" s="174">
        <f t="shared" si="285"/>
        <v>0</v>
      </c>
      <c r="Z1567" s="174">
        <f t="shared" si="286"/>
        <v>0</v>
      </c>
      <c r="AA1567" s="174">
        <f t="shared" si="287"/>
        <v>0</v>
      </c>
    </row>
    <row r="1568" spans="4:27" ht="15" customHeight="1" x14ac:dyDescent="0.25">
      <c r="D1568" s="176">
        <v>1</v>
      </c>
      <c r="E1568" s="169">
        <f t="shared" si="277"/>
        <v>1</v>
      </c>
      <c r="F1568" s="26" t="s">
        <v>2969</v>
      </c>
      <c r="G1568" s="26" t="s">
        <v>180</v>
      </c>
      <c r="H1568" s="26" t="s">
        <v>110</v>
      </c>
      <c r="I1568" s="29">
        <v>41304</v>
      </c>
      <c r="J1568" s="26" t="s">
        <v>2968</v>
      </c>
      <c r="K1568" s="26" t="s">
        <v>1531</v>
      </c>
      <c r="L1568" s="26" t="s">
        <v>2968</v>
      </c>
      <c r="M1568" s="26" t="s">
        <v>1531</v>
      </c>
      <c r="N1568" s="27">
        <v>2.36</v>
      </c>
      <c r="O1568" s="26" t="s">
        <v>2968</v>
      </c>
      <c r="P1568" s="26" t="s">
        <v>1531</v>
      </c>
      <c r="Q1568" s="27">
        <v>2.29</v>
      </c>
      <c r="R1568" s="171" t="str">
        <f t="shared" si="278"/>
        <v>A</v>
      </c>
      <c r="S1568" s="174">
        <f t="shared" si="279"/>
        <v>1</v>
      </c>
      <c r="T1568" s="174">
        <f t="shared" si="280"/>
        <v>1</v>
      </c>
      <c r="U1568" s="174">
        <f t="shared" si="281"/>
        <v>0</v>
      </c>
      <c r="V1568" s="178" t="str">
        <f t="shared" si="282"/>
        <v>Hafnia alvei</v>
      </c>
      <c r="W1568" s="178" t="str">
        <f t="shared" si="283"/>
        <v>Hafnia alvei</v>
      </c>
      <c r="X1568" s="174">
        <f t="shared" si="284"/>
        <v>0</v>
      </c>
      <c r="Y1568" s="174">
        <f t="shared" si="285"/>
        <v>0</v>
      </c>
      <c r="Z1568" s="174">
        <f t="shared" si="286"/>
        <v>0</v>
      </c>
      <c r="AA1568" s="174">
        <f t="shared" si="287"/>
        <v>0</v>
      </c>
    </row>
    <row r="1569" spans="4:27" ht="15" customHeight="1" x14ac:dyDescent="0.25">
      <c r="D1569" s="176">
        <v>1</v>
      </c>
      <c r="E1569" s="169">
        <f t="shared" si="277"/>
        <v>1</v>
      </c>
      <c r="F1569" s="26" t="s">
        <v>2970</v>
      </c>
      <c r="G1569" s="26" t="s">
        <v>124</v>
      </c>
      <c r="H1569" s="26" t="s">
        <v>114</v>
      </c>
      <c r="I1569" s="29">
        <v>43097</v>
      </c>
      <c r="J1569" s="26" t="s">
        <v>2971</v>
      </c>
      <c r="K1569" s="26" t="s">
        <v>2972</v>
      </c>
      <c r="L1569" s="26" t="s">
        <v>2971</v>
      </c>
      <c r="M1569" s="26" t="s">
        <v>2972</v>
      </c>
      <c r="N1569" s="27">
        <v>2.56</v>
      </c>
      <c r="O1569" s="26" t="s">
        <v>2971</v>
      </c>
      <c r="P1569" s="26" t="s">
        <v>2972</v>
      </c>
      <c r="Q1569" s="27">
        <v>2.54</v>
      </c>
      <c r="R1569" s="171" t="str">
        <f t="shared" si="278"/>
        <v>A</v>
      </c>
      <c r="S1569" s="174">
        <f t="shared" si="279"/>
        <v>1</v>
      </c>
      <c r="T1569" s="174">
        <f t="shared" si="280"/>
        <v>1</v>
      </c>
      <c r="U1569" s="174">
        <f t="shared" si="281"/>
        <v>0</v>
      </c>
      <c r="V1569" s="178" t="str">
        <f t="shared" si="282"/>
        <v>Cosenzaea myxofaciens</v>
      </c>
      <c r="W1569" s="178" t="str">
        <f t="shared" si="283"/>
        <v>Cosenzaea myxofaciens</v>
      </c>
      <c r="X1569" s="174">
        <f t="shared" si="284"/>
        <v>0</v>
      </c>
      <c r="Y1569" s="174">
        <f t="shared" si="285"/>
        <v>0</v>
      </c>
      <c r="Z1569" s="174">
        <f t="shared" si="286"/>
        <v>0</v>
      </c>
      <c r="AA1569" s="174">
        <f t="shared" si="287"/>
        <v>0</v>
      </c>
    </row>
    <row r="1570" spans="4:27" ht="15" customHeight="1" x14ac:dyDescent="0.25">
      <c r="D1570" s="176">
        <v>1</v>
      </c>
      <c r="E1570" s="169">
        <f t="shared" si="277"/>
        <v>1</v>
      </c>
      <c r="F1570" s="26" t="s">
        <v>2973</v>
      </c>
      <c r="G1570" s="26" t="s">
        <v>124</v>
      </c>
      <c r="H1570" s="26" t="s">
        <v>110</v>
      </c>
      <c r="I1570" s="29">
        <v>41528</v>
      </c>
      <c r="J1570" s="26" t="s">
        <v>2974</v>
      </c>
      <c r="K1570" s="26" t="s">
        <v>2975</v>
      </c>
      <c r="L1570" s="26" t="s">
        <v>2974</v>
      </c>
      <c r="M1570" s="26" t="s">
        <v>2975</v>
      </c>
      <c r="N1570" s="27">
        <v>2.56</v>
      </c>
      <c r="O1570" s="26" t="s">
        <v>2974</v>
      </c>
      <c r="P1570" s="26" t="s">
        <v>2975</v>
      </c>
      <c r="Q1570" s="27">
        <v>2.5499999999999998</v>
      </c>
      <c r="R1570" s="171" t="str">
        <f t="shared" si="278"/>
        <v>A</v>
      </c>
      <c r="S1570" s="174">
        <f t="shared" si="279"/>
        <v>1</v>
      </c>
      <c r="T1570" s="174">
        <f t="shared" si="280"/>
        <v>1</v>
      </c>
      <c r="U1570" s="174">
        <f t="shared" si="281"/>
        <v>0</v>
      </c>
      <c r="V1570" s="178" t="str">
        <f t="shared" si="282"/>
        <v>Morganella morganii</v>
      </c>
      <c r="W1570" s="178" t="str">
        <f t="shared" si="283"/>
        <v>Morganella morganii</v>
      </c>
      <c r="X1570" s="174">
        <f t="shared" si="284"/>
        <v>0</v>
      </c>
      <c r="Y1570" s="174">
        <f t="shared" si="285"/>
        <v>0</v>
      </c>
      <c r="Z1570" s="174">
        <f t="shared" si="286"/>
        <v>0</v>
      </c>
      <c r="AA1570" s="174">
        <f t="shared" si="287"/>
        <v>0</v>
      </c>
    </row>
    <row r="1571" spans="4:27" ht="15" customHeight="1" x14ac:dyDescent="0.25">
      <c r="D1571" s="176">
        <v>1</v>
      </c>
      <c r="E1571" s="169">
        <f t="shared" si="277"/>
        <v>1</v>
      </c>
      <c r="F1571" s="26" t="s">
        <v>2976</v>
      </c>
      <c r="G1571" s="26" t="s">
        <v>124</v>
      </c>
      <c r="H1571" s="26" t="s">
        <v>114</v>
      </c>
      <c r="I1571" s="29">
        <v>42094</v>
      </c>
      <c r="J1571" s="26" t="s">
        <v>2974</v>
      </c>
      <c r="K1571" s="26" t="s">
        <v>2975</v>
      </c>
      <c r="L1571" s="26" t="s">
        <v>2974</v>
      </c>
      <c r="M1571" s="26" t="s">
        <v>2975</v>
      </c>
      <c r="N1571" s="27">
        <v>2.68</v>
      </c>
      <c r="O1571" s="26" t="s">
        <v>2974</v>
      </c>
      <c r="P1571" s="26" t="s">
        <v>2975</v>
      </c>
      <c r="Q1571" s="27">
        <v>2.61</v>
      </c>
      <c r="R1571" s="171" t="str">
        <f t="shared" si="278"/>
        <v>A</v>
      </c>
      <c r="S1571" s="174">
        <f t="shared" si="279"/>
        <v>1</v>
      </c>
      <c r="T1571" s="174">
        <f t="shared" si="280"/>
        <v>1</v>
      </c>
      <c r="U1571" s="174">
        <f t="shared" si="281"/>
        <v>0</v>
      </c>
      <c r="V1571" s="178" t="str">
        <f t="shared" si="282"/>
        <v>Morganella morganii</v>
      </c>
      <c r="W1571" s="178" t="str">
        <f t="shared" si="283"/>
        <v>Morganella morganii</v>
      </c>
      <c r="X1571" s="174">
        <f t="shared" si="284"/>
        <v>0</v>
      </c>
      <c r="Y1571" s="174">
        <f t="shared" si="285"/>
        <v>0</v>
      </c>
      <c r="Z1571" s="174">
        <f t="shared" si="286"/>
        <v>0</v>
      </c>
      <c r="AA1571" s="174">
        <f t="shared" si="287"/>
        <v>0</v>
      </c>
    </row>
    <row r="1572" spans="4:27" ht="15" customHeight="1" x14ac:dyDescent="0.25">
      <c r="D1572" s="176">
        <v>1</v>
      </c>
      <c r="E1572" s="169">
        <f t="shared" si="277"/>
        <v>1</v>
      </c>
      <c r="F1572" s="26" t="s">
        <v>2977</v>
      </c>
      <c r="G1572" s="26" t="s">
        <v>2978</v>
      </c>
      <c r="H1572" s="26" t="s">
        <v>112</v>
      </c>
      <c r="I1572" s="29">
        <v>43013</v>
      </c>
      <c r="J1572" s="26" t="s">
        <v>837</v>
      </c>
      <c r="K1572" s="26" t="s">
        <v>2979</v>
      </c>
      <c r="L1572" s="26" t="s">
        <v>837</v>
      </c>
      <c r="M1572" s="26" t="s">
        <v>2979</v>
      </c>
      <c r="N1572" s="27">
        <v>2.6</v>
      </c>
      <c r="O1572" s="26" t="s">
        <v>837</v>
      </c>
      <c r="P1572" s="26" t="s">
        <v>2979</v>
      </c>
      <c r="Q1572" s="27">
        <v>2.5499999999999998</v>
      </c>
      <c r="R1572" s="171" t="str">
        <f t="shared" si="278"/>
        <v>A</v>
      </c>
      <c r="S1572" s="174">
        <f t="shared" si="279"/>
        <v>1</v>
      </c>
      <c r="T1572" s="174">
        <f t="shared" si="280"/>
        <v>1</v>
      </c>
      <c r="U1572" s="174">
        <f t="shared" si="281"/>
        <v>0</v>
      </c>
      <c r="V1572" s="178" t="str">
        <f t="shared" si="282"/>
        <v>Proteus hauseri</v>
      </c>
      <c r="W1572" s="178" t="str">
        <f t="shared" si="283"/>
        <v>Proteus hauseri</v>
      </c>
      <c r="X1572" s="174">
        <f t="shared" si="284"/>
        <v>0</v>
      </c>
      <c r="Y1572" s="174">
        <f t="shared" si="285"/>
        <v>0</v>
      </c>
      <c r="Z1572" s="174">
        <f t="shared" si="286"/>
        <v>0</v>
      </c>
      <c r="AA1572" s="174">
        <f t="shared" si="287"/>
        <v>0</v>
      </c>
    </row>
    <row r="1573" spans="4:27" ht="15" customHeight="1" x14ac:dyDescent="0.25">
      <c r="D1573" s="176">
        <v>1</v>
      </c>
      <c r="E1573" s="169">
        <f t="shared" si="277"/>
        <v>1</v>
      </c>
      <c r="F1573" s="26" t="s">
        <v>2980</v>
      </c>
      <c r="G1573" s="26" t="s">
        <v>124</v>
      </c>
      <c r="H1573" s="26" t="s">
        <v>114</v>
      </c>
      <c r="I1573" s="29">
        <v>43097</v>
      </c>
      <c r="J1573" s="26" t="s">
        <v>837</v>
      </c>
      <c r="K1573" s="26" t="s">
        <v>2979</v>
      </c>
      <c r="L1573" s="26" t="s">
        <v>837</v>
      </c>
      <c r="M1573" s="26" t="s">
        <v>2979</v>
      </c>
      <c r="N1573" s="27">
        <v>2.4700000000000002</v>
      </c>
      <c r="O1573" s="26" t="s">
        <v>837</v>
      </c>
      <c r="P1573" s="26" t="s">
        <v>2979</v>
      </c>
      <c r="Q1573" s="27">
        <v>2.4500000000000002</v>
      </c>
      <c r="R1573" s="171" t="str">
        <f t="shared" si="278"/>
        <v>A</v>
      </c>
      <c r="S1573" s="174">
        <f t="shared" si="279"/>
        <v>1</v>
      </c>
      <c r="T1573" s="174">
        <f t="shared" si="280"/>
        <v>1</v>
      </c>
      <c r="U1573" s="174">
        <f t="shared" si="281"/>
        <v>0</v>
      </c>
      <c r="V1573" s="178" t="str">
        <f t="shared" si="282"/>
        <v>Proteus hauseri</v>
      </c>
      <c r="W1573" s="178" t="str">
        <f t="shared" si="283"/>
        <v>Proteus hauseri</v>
      </c>
      <c r="X1573" s="174">
        <f t="shared" si="284"/>
        <v>0</v>
      </c>
      <c r="Y1573" s="174">
        <f t="shared" si="285"/>
        <v>0</v>
      </c>
      <c r="Z1573" s="174">
        <f t="shared" si="286"/>
        <v>0</v>
      </c>
      <c r="AA1573" s="174">
        <f t="shared" si="287"/>
        <v>0</v>
      </c>
    </row>
    <row r="1574" spans="4:27" ht="15" customHeight="1" x14ac:dyDescent="0.25">
      <c r="D1574" s="176">
        <v>1</v>
      </c>
      <c r="E1574" s="169">
        <f t="shared" si="277"/>
        <v>1</v>
      </c>
      <c r="F1574" s="26" t="s">
        <v>2981</v>
      </c>
      <c r="G1574" s="26" t="s">
        <v>2982</v>
      </c>
      <c r="H1574" s="26" t="s">
        <v>112</v>
      </c>
      <c r="I1574" s="29">
        <v>43053</v>
      </c>
      <c r="J1574" s="26" t="s">
        <v>837</v>
      </c>
      <c r="K1574" s="26" t="s">
        <v>838</v>
      </c>
      <c r="L1574" s="26" t="s">
        <v>837</v>
      </c>
      <c r="M1574" s="26" t="s">
        <v>838</v>
      </c>
      <c r="N1574" s="27">
        <v>2.56</v>
      </c>
      <c r="O1574" s="26" t="s">
        <v>837</v>
      </c>
      <c r="P1574" s="26" t="s">
        <v>838</v>
      </c>
      <c r="Q1574" s="27">
        <v>2.4500000000000002</v>
      </c>
      <c r="R1574" s="171" t="str">
        <f t="shared" si="278"/>
        <v>A</v>
      </c>
      <c r="S1574" s="174">
        <f t="shared" si="279"/>
        <v>1</v>
      </c>
      <c r="T1574" s="174">
        <f t="shared" si="280"/>
        <v>1</v>
      </c>
      <c r="U1574" s="174">
        <f t="shared" si="281"/>
        <v>0</v>
      </c>
      <c r="V1574" s="178" t="str">
        <f t="shared" si="282"/>
        <v>Proteus mirabilis</v>
      </c>
      <c r="W1574" s="178" t="str">
        <f t="shared" si="283"/>
        <v>Proteus mirabilis</v>
      </c>
      <c r="X1574" s="174">
        <f t="shared" si="284"/>
        <v>0</v>
      </c>
      <c r="Y1574" s="174">
        <f t="shared" si="285"/>
        <v>0</v>
      </c>
      <c r="Z1574" s="174">
        <f t="shared" si="286"/>
        <v>0</v>
      </c>
      <c r="AA1574" s="174">
        <f t="shared" si="287"/>
        <v>0</v>
      </c>
    </row>
    <row r="1575" spans="4:27" ht="15" customHeight="1" x14ac:dyDescent="0.25">
      <c r="D1575" s="176">
        <v>1</v>
      </c>
      <c r="E1575" s="169">
        <f t="shared" si="277"/>
        <v>1</v>
      </c>
      <c r="F1575" s="26" t="s">
        <v>2983</v>
      </c>
      <c r="G1575" s="26" t="s">
        <v>2978</v>
      </c>
      <c r="H1575" s="26" t="s">
        <v>2128</v>
      </c>
      <c r="I1575" s="29">
        <v>44841</v>
      </c>
      <c r="J1575" s="26" t="s">
        <v>837</v>
      </c>
      <c r="K1575" s="26" t="s">
        <v>838</v>
      </c>
      <c r="L1575" s="26" t="s">
        <v>837</v>
      </c>
      <c r="M1575" s="26" t="s">
        <v>838</v>
      </c>
      <c r="N1575" s="27">
        <v>2.52</v>
      </c>
      <c r="O1575" s="26" t="s">
        <v>837</v>
      </c>
      <c r="P1575" s="26" t="s">
        <v>838</v>
      </c>
      <c r="Q1575" s="27">
        <v>2.46</v>
      </c>
      <c r="R1575" s="171" t="str">
        <f t="shared" si="278"/>
        <v>A</v>
      </c>
      <c r="S1575" s="174">
        <f t="shared" si="279"/>
        <v>1</v>
      </c>
      <c r="T1575" s="174">
        <f t="shared" si="280"/>
        <v>1</v>
      </c>
      <c r="U1575" s="174">
        <f t="shared" si="281"/>
        <v>0</v>
      </c>
      <c r="V1575" s="178" t="str">
        <f t="shared" si="282"/>
        <v>Proteus mirabilis</v>
      </c>
      <c r="W1575" s="178" t="str">
        <f t="shared" si="283"/>
        <v>Proteus mirabilis</v>
      </c>
      <c r="X1575" s="174">
        <f t="shared" si="284"/>
        <v>0</v>
      </c>
      <c r="Y1575" s="174">
        <f t="shared" si="285"/>
        <v>0</v>
      </c>
      <c r="Z1575" s="174">
        <f t="shared" si="286"/>
        <v>0</v>
      </c>
      <c r="AA1575" s="174">
        <f t="shared" si="287"/>
        <v>0</v>
      </c>
    </row>
    <row r="1576" spans="4:27" ht="15" customHeight="1" x14ac:dyDescent="0.25">
      <c r="D1576" s="176">
        <v>1</v>
      </c>
      <c r="E1576" s="169">
        <f t="shared" si="277"/>
        <v>1</v>
      </c>
      <c r="F1576" s="26" t="s">
        <v>2984</v>
      </c>
      <c r="G1576" s="26" t="s">
        <v>2978</v>
      </c>
      <c r="H1576" s="26" t="s">
        <v>112</v>
      </c>
      <c r="I1576" s="29">
        <v>43013</v>
      </c>
      <c r="J1576" s="26" t="s">
        <v>837</v>
      </c>
      <c r="K1576" s="26" t="s">
        <v>2985</v>
      </c>
      <c r="L1576" s="26" t="s">
        <v>837</v>
      </c>
      <c r="M1576" s="26" t="s">
        <v>2985</v>
      </c>
      <c r="N1576" s="27">
        <v>2.48</v>
      </c>
      <c r="O1576" s="26" t="s">
        <v>837</v>
      </c>
      <c r="P1576" s="26" t="s">
        <v>2985</v>
      </c>
      <c r="Q1576" s="27">
        <v>2.4300000000000002</v>
      </c>
      <c r="R1576" s="171" t="str">
        <f t="shared" si="278"/>
        <v>A</v>
      </c>
      <c r="S1576" s="174">
        <f t="shared" si="279"/>
        <v>1</v>
      </c>
      <c r="T1576" s="174">
        <f t="shared" si="280"/>
        <v>1</v>
      </c>
      <c r="U1576" s="174">
        <f t="shared" si="281"/>
        <v>0</v>
      </c>
      <c r="V1576" s="178" t="str">
        <f t="shared" si="282"/>
        <v>Proteus penneri</v>
      </c>
      <c r="W1576" s="178" t="str">
        <f t="shared" si="283"/>
        <v>Proteus penneri</v>
      </c>
      <c r="X1576" s="174">
        <f t="shared" si="284"/>
        <v>0</v>
      </c>
      <c r="Y1576" s="174">
        <f t="shared" si="285"/>
        <v>0</v>
      </c>
      <c r="Z1576" s="174">
        <f t="shared" si="286"/>
        <v>0</v>
      </c>
      <c r="AA1576" s="174">
        <f t="shared" si="287"/>
        <v>0</v>
      </c>
    </row>
    <row r="1577" spans="4:27" ht="15" customHeight="1" x14ac:dyDescent="0.25">
      <c r="D1577" s="176">
        <v>1</v>
      </c>
      <c r="E1577" s="169">
        <f t="shared" si="277"/>
        <v>0</v>
      </c>
      <c r="F1577" s="26" t="s">
        <v>2986</v>
      </c>
      <c r="G1577" s="26" t="s">
        <v>791</v>
      </c>
      <c r="H1577" s="26" t="s">
        <v>114</v>
      </c>
      <c r="I1577" s="29">
        <v>43097</v>
      </c>
      <c r="J1577" s="26" t="s">
        <v>837</v>
      </c>
      <c r="K1577" s="26" t="s">
        <v>258</v>
      </c>
      <c r="L1577" s="26" t="s">
        <v>837</v>
      </c>
      <c r="M1577" s="26" t="s">
        <v>2987</v>
      </c>
      <c r="N1577" s="27">
        <v>2.5099999999999998</v>
      </c>
      <c r="O1577" s="26" t="s">
        <v>837</v>
      </c>
      <c r="P1577" s="26" t="s">
        <v>2988</v>
      </c>
      <c r="Q1577" s="27">
        <v>2.33</v>
      </c>
      <c r="R1577" s="171" t="str">
        <f t="shared" si="278"/>
        <v>B</v>
      </c>
      <c r="S1577" s="174">
        <f t="shared" si="279"/>
        <v>0</v>
      </c>
      <c r="T1577" s="174">
        <f t="shared" si="280"/>
        <v>0</v>
      </c>
      <c r="U1577" s="174">
        <f t="shared" si="281"/>
        <v>1</v>
      </c>
      <c r="V1577" s="178" t="str">
        <f t="shared" si="282"/>
        <v>Proteus cibarius</v>
      </c>
      <c r="W1577" s="178" t="str">
        <f t="shared" si="283"/>
        <v>Proteus terrae</v>
      </c>
      <c r="X1577" s="174">
        <f t="shared" si="284"/>
        <v>0</v>
      </c>
      <c r="Y1577" s="174">
        <f t="shared" si="285"/>
        <v>0</v>
      </c>
      <c r="Z1577" s="174">
        <f t="shared" si="286"/>
        <v>0</v>
      </c>
      <c r="AA1577" s="174">
        <f t="shared" si="287"/>
        <v>0</v>
      </c>
    </row>
    <row r="1578" spans="4:27" ht="15" customHeight="1" x14ac:dyDescent="0.25">
      <c r="D1578" s="176">
        <v>1</v>
      </c>
      <c r="E1578" s="169">
        <f t="shared" si="277"/>
        <v>0</v>
      </c>
      <c r="F1578" s="26" t="s">
        <v>2989</v>
      </c>
      <c r="G1578" s="26" t="s">
        <v>791</v>
      </c>
      <c r="H1578" s="26" t="s">
        <v>114</v>
      </c>
      <c r="I1578" s="29">
        <v>43097</v>
      </c>
      <c r="J1578" s="26" t="s">
        <v>837</v>
      </c>
      <c r="K1578" s="26" t="s">
        <v>258</v>
      </c>
      <c r="L1578" s="26" t="s">
        <v>837</v>
      </c>
      <c r="M1578" s="26" t="s">
        <v>2990</v>
      </c>
      <c r="N1578" s="27">
        <v>2.4500000000000002</v>
      </c>
      <c r="O1578" s="26" t="s">
        <v>837</v>
      </c>
      <c r="P1578" s="26" t="s">
        <v>2985</v>
      </c>
      <c r="Q1578" s="27">
        <v>2.41</v>
      </c>
      <c r="R1578" s="171" t="str">
        <f t="shared" si="278"/>
        <v>B</v>
      </c>
      <c r="S1578" s="174">
        <f t="shared" si="279"/>
        <v>0</v>
      </c>
      <c r="T1578" s="174">
        <f t="shared" si="280"/>
        <v>0</v>
      </c>
      <c r="U1578" s="174">
        <f t="shared" si="281"/>
        <v>1</v>
      </c>
      <c r="V1578" s="178" t="str">
        <f t="shared" si="282"/>
        <v>Proteus vulgaris</v>
      </c>
      <c r="W1578" s="178" t="str">
        <f t="shared" si="283"/>
        <v>Proteus penneri</v>
      </c>
      <c r="X1578" s="174">
        <f t="shared" si="284"/>
        <v>0</v>
      </c>
      <c r="Y1578" s="174">
        <f t="shared" si="285"/>
        <v>0</v>
      </c>
      <c r="Z1578" s="174">
        <f t="shared" si="286"/>
        <v>0</v>
      </c>
      <c r="AA1578" s="174">
        <f t="shared" si="287"/>
        <v>0</v>
      </c>
    </row>
    <row r="1579" spans="4:27" ht="15" customHeight="1" x14ac:dyDescent="0.25">
      <c r="D1579" s="176">
        <v>1</v>
      </c>
      <c r="E1579" s="169">
        <f t="shared" si="277"/>
        <v>0</v>
      </c>
      <c r="F1579" s="26" t="s">
        <v>2991</v>
      </c>
      <c r="G1579" s="26" t="s">
        <v>791</v>
      </c>
      <c r="H1579" s="26" t="s">
        <v>114</v>
      </c>
      <c r="I1579" s="29">
        <v>43097</v>
      </c>
      <c r="J1579" s="26" t="s">
        <v>837</v>
      </c>
      <c r="K1579" s="26" t="s">
        <v>258</v>
      </c>
      <c r="L1579" s="26" t="s">
        <v>837</v>
      </c>
      <c r="M1579" s="26" t="s">
        <v>2987</v>
      </c>
      <c r="N1579" s="27">
        <v>2.42</v>
      </c>
      <c r="O1579" s="26" t="s">
        <v>837</v>
      </c>
      <c r="P1579" s="26" t="s">
        <v>2988</v>
      </c>
      <c r="Q1579" s="27">
        <v>2.4</v>
      </c>
      <c r="R1579" s="171" t="str">
        <f t="shared" si="278"/>
        <v>B</v>
      </c>
      <c r="S1579" s="174">
        <f t="shared" si="279"/>
        <v>0</v>
      </c>
      <c r="T1579" s="174">
        <f t="shared" si="280"/>
        <v>0</v>
      </c>
      <c r="U1579" s="174">
        <f t="shared" si="281"/>
        <v>1</v>
      </c>
      <c r="V1579" s="178" t="str">
        <f t="shared" si="282"/>
        <v>Proteus cibarius</v>
      </c>
      <c r="W1579" s="178" t="str">
        <f t="shared" si="283"/>
        <v>Proteus terrae</v>
      </c>
      <c r="X1579" s="174">
        <f t="shared" si="284"/>
        <v>0</v>
      </c>
      <c r="Y1579" s="174">
        <f t="shared" si="285"/>
        <v>0</v>
      </c>
      <c r="Z1579" s="174">
        <f t="shared" si="286"/>
        <v>0</v>
      </c>
      <c r="AA1579" s="174">
        <f t="shared" si="287"/>
        <v>0</v>
      </c>
    </row>
    <row r="1580" spans="4:27" ht="15" customHeight="1" x14ac:dyDescent="0.25">
      <c r="D1580" s="176">
        <v>1</v>
      </c>
      <c r="E1580" s="169">
        <f t="shared" si="277"/>
        <v>0</v>
      </c>
      <c r="F1580" s="26" t="s">
        <v>2992</v>
      </c>
      <c r="G1580" s="26" t="s">
        <v>2978</v>
      </c>
      <c r="H1580" s="26" t="s">
        <v>112</v>
      </c>
      <c r="I1580" s="29">
        <v>43013.302164351851</v>
      </c>
      <c r="J1580" s="26" t="s">
        <v>837</v>
      </c>
      <c r="K1580" s="26" t="s">
        <v>2988</v>
      </c>
      <c r="L1580" s="26" t="s">
        <v>837</v>
      </c>
      <c r="M1580" s="26" t="s">
        <v>2987</v>
      </c>
      <c r="N1580" s="27">
        <v>2.61</v>
      </c>
      <c r="O1580" s="26" t="s">
        <v>837</v>
      </c>
      <c r="P1580" s="26" t="s">
        <v>2988</v>
      </c>
      <c r="Q1580" s="27">
        <v>2.5</v>
      </c>
      <c r="R1580" s="171" t="str">
        <f t="shared" si="278"/>
        <v>B</v>
      </c>
      <c r="S1580" s="174">
        <f t="shared" si="279"/>
        <v>0</v>
      </c>
      <c r="T1580" s="174">
        <f t="shared" si="280"/>
        <v>0</v>
      </c>
      <c r="U1580" s="174">
        <f t="shared" si="281"/>
        <v>1</v>
      </c>
      <c r="V1580" s="178" t="str">
        <f t="shared" si="282"/>
        <v>Proteus cibarius</v>
      </c>
      <c r="W1580" s="178" t="str">
        <f t="shared" si="283"/>
        <v>Proteus terrae</v>
      </c>
      <c r="X1580" s="174">
        <f t="shared" si="284"/>
        <v>0</v>
      </c>
      <c r="Y1580" s="174">
        <f t="shared" si="285"/>
        <v>0</v>
      </c>
      <c r="Z1580" s="174">
        <f t="shared" si="286"/>
        <v>0</v>
      </c>
      <c r="AA1580" s="174">
        <f t="shared" si="287"/>
        <v>0</v>
      </c>
    </row>
    <row r="1581" spans="4:27" ht="15" customHeight="1" x14ac:dyDescent="0.25">
      <c r="D1581" s="176">
        <v>1</v>
      </c>
      <c r="E1581" s="169">
        <f t="shared" si="277"/>
        <v>0</v>
      </c>
      <c r="F1581" s="26" t="s">
        <v>2993</v>
      </c>
      <c r="G1581" s="26" t="s">
        <v>2978</v>
      </c>
      <c r="H1581" s="26" t="s">
        <v>112</v>
      </c>
      <c r="I1581" s="29">
        <v>43013</v>
      </c>
      <c r="J1581" s="26" t="s">
        <v>837</v>
      </c>
      <c r="K1581" s="26" t="s">
        <v>2988</v>
      </c>
      <c r="L1581" s="26" t="s">
        <v>837</v>
      </c>
      <c r="M1581" s="26" t="s">
        <v>2988</v>
      </c>
      <c r="N1581" s="27">
        <v>2.66</v>
      </c>
      <c r="O1581" s="26" t="s">
        <v>837</v>
      </c>
      <c r="P1581" s="26" t="s">
        <v>2987</v>
      </c>
      <c r="Q1581" s="27">
        <v>2.44</v>
      </c>
      <c r="R1581" s="171" t="str">
        <f t="shared" si="278"/>
        <v>B</v>
      </c>
      <c r="S1581" s="174">
        <f t="shared" si="279"/>
        <v>0</v>
      </c>
      <c r="T1581" s="174">
        <f t="shared" si="280"/>
        <v>0</v>
      </c>
      <c r="U1581" s="174">
        <f t="shared" si="281"/>
        <v>1</v>
      </c>
      <c r="V1581" s="178" t="str">
        <f t="shared" si="282"/>
        <v>Proteus terrae</v>
      </c>
      <c r="W1581" s="178" t="str">
        <f t="shared" si="283"/>
        <v>Proteus cibarius</v>
      </c>
      <c r="X1581" s="174">
        <f t="shared" si="284"/>
        <v>0</v>
      </c>
      <c r="Y1581" s="174">
        <f t="shared" si="285"/>
        <v>0</v>
      </c>
      <c r="Z1581" s="174">
        <f t="shared" si="286"/>
        <v>0</v>
      </c>
      <c r="AA1581" s="174">
        <f t="shared" si="287"/>
        <v>0</v>
      </c>
    </row>
    <row r="1582" spans="4:27" ht="15" customHeight="1" x14ac:dyDescent="0.25">
      <c r="D1582" s="176">
        <v>0</v>
      </c>
      <c r="E1582" s="169">
        <f t="shared" si="277"/>
        <v>0</v>
      </c>
      <c r="F1582" s="26" t="s">
        <v>2994</v>
      </c>
      <c r="G1582" s="26" t="s">
        <v>165</v>
      </c>
      <c r="H1582" s="26" t="s">
        <v>193</v>
      </c>
      <c r="I1582" s="29">
        <v>39549</v>
      </c>
      <c r="J1582" s="26" t="s">
        <v>837</v>
      </c>
      <c r="K1582" s="26" t="s">
        <v>2990</v>
      </c>
      <c r="L1582" s="26" t="s">
        <v>837</v>
      </c>
      <c r="M1582" s="26" t="s">
        <v>2990</v>
      </c>
      <c r="N1582" s="27">
        <v>2.2999999999999998</v>
      </c>
      <c r="O1582" s="26" t="s">
        <v>837</v>
      </c>
      <c r="P1582" s="26" t="s">
        <v>2990</v>
      </c>
      <c r="Q1582" s="27">
        <v>2.2799999999999998</v>
      </c>
      <c r="R1582" s="171" t="str">
        <f t="shared" si="278"/>
        <v>A</v>
      </c>
      <c r="S1582" s="174">
        <f t="shared" si="279"/>
        <v>1</v>
      </c>
      <c r="T1582" s="174">
        <f t="shared" si="280"/>
        <v>1</v>
      </c>
      <c r="U1582" s="174">
        <f t="shared" si="281"/>
        <v>0</v>
      </c>
      <c r="V1582" s="178" t="str">
        <f t="shared" si="282"/>
        <v>Proteus vulgaris</v>
      </c>
      <c r="W1582" s="178" t="str">
        <f t="shared" si="283"/>
        <v>Proteus vulgaris</v>
      </c>
      <c r="X1582" s="174">
        <f t="shared" si="284"/>
        <v>0</v>
      </c>
      <c r="Y1582" s="174">
        <f t="shared" si="285"/>
        <v>0</v>
      </c>
      <c r="Z1582" s="174">
        <f t="shared" si="286"/>
        <v>0</v>
      </c>
      <c r="AA1582" s="174">
        <f t="shared" si="287"/>
        <v>0</v>
      </c>
    </row>
    <row r="1583" spans="4:27" ht="15" customHeight="1" x14ac:dyDescent="0.25">
      <c r="D1583" s="176">
        <v>1</v>
      </c>
      <c r="E1583" s="169">
        <f t="shared" si="277"/>
        <v>1</v>
      </c>
      <c r="F1583" s="26" t="s">
        <v>2995</v>
      </c>
      <c r="G1583" s="26" t="s">
        <v>2996</v>
      </c>
      <c r="H1583" s="26" t="s">
        <v>112</v>
      </c>
      <c r="I1583" s="29">
        <v>43069</v>
      </c>
      <c r="J1583" s="26" t="s">
        <v>837</v>
      </c>
      <c r="K1583" s="26" t="s">
        <v>2990</v>
      </c>
      <c r="L1583" s="26" t="s">
        <v>837</v>
      </c>
      <c r="M1583" s="26" t="s">
        <v>2990</v>
      </c>
      <c r="N1583" s="27">
        <v>2.38</v>
      </c>
      <c r="O1583" s="26" t="s">
        <v>837</v>
      </c>
      <c r="P1583" s="26" t="s">
        <v>2990</v>
      </c>
      <c r="Q1583" s="27">
        <v>2.33</v>
      </c>
      <c r="R1583" s="171" t="str">
        <f t="shared" si="278"/>
        <v>A</v>
      </c>
      <c r="S1583" s="174">
        <f t="shared" si="279"/>
        <v>1</v>
      </c>
      <c r="T1583" s="174">
        <f t="shared" si="280"/>
        <v>1</v>
      </c>
      <c r="U1583" s="174">
        <f t="shared" si="281"/>
        <v>0</v>
      </c>
      <c r="V1583" s="178" t="str">
        <f t="shared" si="282"/>
        <v>Proteus vulgaris</v>
      </c>
      <c r="W1583" s="178" t="str">
        <f t="shared" si="283"/>
        <v>Proteus vulgaris</v>
      </c>
      <c r="X1583" s="174">
        <f t="shared" si="284"/>
        <v>0</v>
      </c>
      <c r="Y1583" s="174">
        <f t="shared" si="285"/>
        <v>0</v>
      </c>
      <c r="Z1583" s="174">
        <f t="shared" si="286"/>
        <v>0</v>
      </c>
      <c r="AA1583" s="174">
        <f t="shared" si="287"/>
        <v>0</v>
      </c>
    </row>
    <row r="1584" spans="4:27" ht="15" customHeight="1" x14ac:dyDescent="0.25">
      <c r="D1584" s="176">
        <v>1</v>
      </c>
      <c r="E1584" s="169">
        <f t="shared" si="277"/>
        <v>1</v>
      </c>
      <c r="F1584" s="26" t="s">
        <v>2997</v>
      </c>
      <c r="G1584" s="26" t="s">
        <v>791</v>
      </c>
      <c r="H1584" s="26" t="s">
        <v>110</v>
      </c>
      <c r="I1584" s="29">
        <v>41226</v>
      </c>
      <c r="J1584" s="26" t="s">
        <v>2998</v>
      </c>
      <c r="K1584" s="26" t="s">
        <v>2999</v>
      </c>
      <c r="L1584" s="26" t="s">
        <v>2998</v>
      </c>
      <c r="M1584" s="26" t="s">
        <v>2999</v>
      </c>
      <c r="N1584" s="27">
        <v>2.57</v>
      </c>
      <c r="O1584" s="26" t="s">
        <v>2998</v>
      </c>
      <c r="P1584" s="26" t="s">
        <v>2999</v>
      </c>
      <c r="Q1584" s="27">
        <v>2.52</v>
      </c>
      <c r="R1584" s="171" t="str">
        <f t="shared" si="278"/>
        <v>A</v>
      </c>
      <c r="S1584" s="174">
        <f t="shared" si="279"/>
        <v>1</v>
      </c>
      <c r="T1584" s="174">
        <f t="shared" si="280"/>
        <v>1</v>
      </c>
      <c r="U1584" s="174">
        <f t="shared" si="281"/>
        <v>0</v>
      </c>
      <c r="V1584" s="178" t="str">
        <f t="shared" si="282"/>
        <v>Providencia rettgeri</v>
      </c>
      <c r="W1584" s="178" t="str">
        <f t="shared" si="283"/>
        <v>Providencia rettgeri</v>
      </c>
      <c r="X1584" s="174">
        <f t="shared" si="284"/>
        <v>0</v>
      </c>
      <c r="Y1584" s="174">
        <f t="shared" si="285"/>
        <v>0</v>
      </c>
      <c r="Z1584" s="174">
        <f t="shared" si="286"/>
        <v>0</v>
      </c>
      <c r="AA1584" s="174">
        <f t="shared" si="287"/>
        <v>0</v>
      </c>
    </row>
    <row r="1585" spans="4:27" ht="15" customHeight="1" x14ac:dyDescent="0.25">
      <c r="D1585" s="176">
        <v>1</v>
      </c>
      <c r="E1585" s="169">
        <f t="shared" si="277"/>
        <v>1</v>
      </c>
      <c r="F1585" s="26" t="s">
        <v>3000</v>
      </c>
      <c r="G1585" s="26" t="s">
        <v>124</v>
      </c>
      <c r="H1585" s="26" t="s">
        <v>114</v>
      </c>
      <c r="I1585" s="29">
        <v>43097</v>
      </c>
      <c r="J1585" s="26" t="s">
        <v>2998</v>
      </c>
      <c r="K1585" s="26" t="s">
        <v>2999</v>
      </c>
      <c r="L1585" s="26" t="s">
        <v>2998</v>
      </c>
      <c r="M1585" s="26" t="s">
        <v>2999</v>
      </c>
      <c r="N1585" s="27">
        <v>2.54</v>
      </c>
      <c r="O1585" s="26" t="s">
        <v>2998</v>
      </c>
      <c r="P1585" s="26" t="s">
        <v>2999</v>
      </c>
      <c r="Q1585" s="27">
        <v>2.31</v>
      </c>
      <c r="R1585" s="171" t="str">
        <f t="shared" si="278"/>
        <v>A</v>
      </c>
      <c r="S1585" s="174">
        <f t="shared" si="279"/>
        <v>1</v>
      </c>
      <c r="T1585" s="174">
        <f t="shared" si="280"/>
        <v>1</v>
      </c>
      <c r="U1585" s="174">
        <f t="shared" si="281"/>
        <v>0</v>
      </c>
      <c r="V1585" s="178" t="str">
        <f t="shared" si="282"/>
        <v>Providencia rettgeri</v>
      </c>
      <c r="W1585" s="178" t="str">
        <f t="shared" si="283"/>
        <v>Providencia rettgeri</v>
      </c>
      <c r="X1585" s="174">
        <f t="shared" si="284"/>
        <v>0</v>
      </c>
      <c r="Y1585" s="174">
        <f t="shared" si="285"/>
        <v>0</v>
      </c>
      <c r="Z1585" s="174">
        <f t="shared" si="286"/>
        <v>0</v>
      </c>
      <c r="AA1585" s="174">
        <f t="shared" si="287"/>
        <v>0</v>
      </c>
    </row>
    <row r="1586" spans="4:27" ht="15" customHeight="1" x14ac:dyDescent="0.25">
      <c r="D1586" s="176">
        <v>0</v>
      </c>
      <c r="E1586" s="169">
        <f t="shared" ref="E1586:E1649" si="288">D1586*S1586</f>
        <v>0</v>
      </c>
      <c r="F1586" s="26" t="s">
        <v>3001</v>
      </c>
      <c r="G1586" s="26" t="s">
        <v>165</v>
      </c>
      <c r="H1586" s="26" t="s">
        <v>2966</v>
      </c>
      <c r="I1586" s="29">
        <v>39549</v>
      </c>
      <c r="J1586" s="26" t="s">
        <v>2998</v>
      </c>
      <c r="K1586" s="26" t="s">
        <v>3002</v>
      </c>
      <c r="L1586" s="26" t="s">
        <v>2998</v>
      </c>
      <c r="M1586" s="26" t="s">
        <v>3002</v>
      </c>
      <c r="N1586" s="27">
        <v>2.3199999999999998</v>
      </c>
      <c r="O1586" s="26" t="s">
        <v>2998</v>
      </c>
      <c r="P1586" s="26" t="s">
        <v>3002</v>
      </c>
      <c r="Q1586" s="27">
        <v>2.31</v>
      </c>
      <c r="R1586" s="171" t="str">
        <f t="shared" si="278"/>
        <v>A</v>
      </c>
      <c r="S1586" s="174">
        <f t="shared" si="279"/>
        <v>1</v>
      </c>
      <c r="T1586" s="174">
        <f t="shared" si="280"/>
        <v>1</v>
      </c>
      <c r="U1586" s="174">
        <f t="shared" si="281"/>
        <v>0</v>
      </c>
      <c r="V1586" s="178" t="str">
        <f t="shared" si="282"/>
        <v>Providencia stuartii</v>
      </c>
      <c r="W1586" s="178" t="str">
        <f t="shared" si="283"/>
        <v>Providencia stuartii</v>
      </c>
      <c r="X1586" s="174">
        <f t="shared" si="284"/>
        <v>0</v>
      </c>
      <c r="Y1586" s="174">
        <f t="shared" si="285"/>
        <v>0</v>
      </c>
      <c r="Z1586" s="174">
        <f t="shared" si="286"/>
        <v>0</v>
      </c>
      <c r="AA1586" s="174">
        <f t="shared" si="287"/>
        <v>0</v>
      </c>
    </row>
    <row r="1587" spans="4:27" ht="15" customHeight="1" x14ac:dyDescent="0.25">
      <c r="D1587" s="176">
        <v>0</v>
      </c>
      <c r="E1587" s="169">
        <f t="shared" si="288"/>
        <v>0</v>
      </c>
      <c r="F1587" s="26" t="s">
        <v>3003</v>
      </c>
      <c r="G1587" s="26" t="s">
        <v>176</v>
      </c>
      <c r="H1587" s="26" t="s">
        <v>3004</v>
      </c>
      <c r="I1587" s="29">
        <v>44657</v>
      </c>
      <c r="J1587" s="26" t="s">
        <v>2998</v>
      </c>
      <c r="K1587" s="26" t="s">
        <v>3002</v>
      </c>
      <c r="L1587" s="26" t="s">
        <v>2998</v>
      </c>
      <c r="M1587" s="26" t="s">
        <v>3002</v>
      </c>
      <c r="N1587" s="27">
        <v>2.4</v>
      </c>
      <c r="O1587" s="26" t="s">
        <v>2998</v>
      </c>
      <c r="P1587" s="26" t="s">
        <v>3002</v>
      </c>
      <c r="Q1587" s="27">
        <v>2.2400000000000002</v>
      </c>
      <c r="R1587" s="171" t="str">
        <f t="shared" si="278"/>
        <v>A</v>
      </c>
      <c r="S1587" s="174">
        <f t="shared" si="279"/>
        <v>1</v>
      </c>
      <c r="T1587" s="174">
        <f t="shared" si="280"/>
        <v>1</v>
      </c>
      <c r="U1587" s="174">
        <f t="shared" si="281"/>
        <v>0</v>
      </c>
      <c r="V1587" s="178" t="str">
        <f t="shared" si="282"/>
        <v>Providencia stuartii</v>
      </c>
      <c r="W1587" s="178" t="str">
        <f t="shared" si="283"/>
        <v>Providencia stuartii</v>
      </c>
      <c r="X1587" s="174">
        <f t="shared" si="284"/>
        <v>0</v>
      </c>
      <c r="Y1587" s="174">
        <f t="shared" si="285"/>
        <v>0</v>
      </c>
      <c r="Z1587" s="174">
        <f t="shared" si="286"/>
        <v>0</v>
      </c>
      <c r="AA1587" s="174">
        <f t="shared" si="287"/>
        <v>0</v>
      </c>
    </row>
    <row r="1588" spans="4:27" ht="15" customHeight="1" x14ac:dyDescent="0.25">
      <c r="D1588" s="176">
        <v>0</v>
      </c>
      <c r="E1588" s="169">
        <f t="shared" si="288"/>
        <v>0</v>
      </c>
      <c r="F1588" s="26">
        <v>171014911</v>
      </c>
      <c r="G1588" s="26" t="s">
        <v>118</v>
      </c>
      <c r="H1588" s="26" t="s">
        <v>110</v>
      </c>
      <c r="I1588" s="29">
        <v>42958</v>
      </c>
      <c r="J1588" s="26" t="s">
        <v>3005</v>
      </c>
      <c r="K1588" s="26" t="s">
        <v>3006</v>
      </c>
      <c r="L1588" s="26" t="s">
        <v>3005</v>
      </c>
      <c r="M1588" s="26" t="s">
        <v>3006</v>
      </c>
      <c r="N1588" s="27">
        <v>2.2400000000000002</v>
      </c>
      <c r="O1588" s="26" t="s">
        <v>3005</v>
      </c>
      <c r="P1588" s="26" t="s">
        <v>3007</v>
      </c>
      <c r="Q1588" s="27">
        <v>2.08</v>
      </c>
      <c r="R1588" s="171" t="str">
        <f t="shared" si="278"/>
        <v>B</v>
      </c>
      <c r="S1588" s="174">
        <f t="shared" si="279"/>
        <v>0</v>
      </c>
      <c r="T1588" s="174">
        <f t="shared" si="280"/>
        <v>0</v>
      </c>
      <c r="U1588" s="174">
        <f t="shared" si="281"/>
        <v>1</v>
      </c>
      <c r="V1588" s="178" t="str">
        <f t="shared" si="282"/>
        <v>Yersinia frederiksenii</v>
      </c>
      <c r="W1588" s="178" t="str">
        <f t="shared" si="283"/>
        <v>Yersinia enterocolitica</v>
      </c>
      <c r="X1588" s="174">
        <f t="shared" si="284"/>
        <v>0</v>
      </c>
      <c r="Y1588" s="174">
        <f t="shared" si="285"/>
        <v>0</v>
      </c>
      <c r="Z1588" s="174">
        <f t="shared" si="286"/>
        <v>0</v>
      </c>
      <c r="AA1588" s="174">
        <f t="shared" si="287"/>
        <v>0</v>
      </c>
    </row>
    <row r="1589" spans="4:27" ht="15" customHeight="1" x14ac:dyDescent="0.25">
      <c r="D1589" s="176">
        <v>0</v>
      </c>
      <c r="E1589" s="169">
        <f t="shared" si="288"/>
        <v>0</v>
      </c>
      <c r="F1589" s="26">
        <v>161002906</v>
      </c>
      <c r="G1589" s="26" t="s">
        <v>118</v>
      </c>
      <c r="H1589" s="26" t="s">
        <v>110</v>
      </c>
      <c r="I1589" s="29">
        <v>42443</v>
      </c>
      <c r="J1589" s="26" t="s">
        <v>3005</v>
      </c>
      <c r="K1589" s="26" t="s">
        <v>3008</v>
      </c>
      <c r="L1589" s="26" t="s">
        <v>3005</v>
      </c>
      <c r="M1589" s="26" t="s">
        <v>3008</v>
      </c>
      <c r="N1589" s="27">
        <v>2.3199999999999998</v>
      </c>
      <c r="O1589" s="26" t="s">
        <v>3005</v>
      </c>
      <c r="P1589" s="26" t="s">
        <v>3008</v>
      </c>
      <c r="Q1589" s="27">
        <v>2.25</v>
      </c>
      <c r="R1589" s="171" t="str">
        <f t="shared" si="278"/>
        <v>A</v>
      </c>
      <c r="S1589" s="174">
        <f t="shared" si="279"/>
        <v>1</v>
      </c>
      <c r="T1589" s="174">
        <f t="shared" si="280"/>
        <v>1</v>
      </c>
      <c r="U1589" s="174">
        <f t="shared" si="281"/>
        <v>0</v>
      </c>
      <c r="V1589" s="178" t="str">
        <f t="shared" si="282"/>
        <v>Yersinia mollaretii</v>
      </c>
      <c r="W1589" s="178" t="str">
        <f t="shared" si="283"/>
        <v>Yersinia mollaretii</v>
      </c>
      <c r="X1589" s="174">
        <f t="shared" si="284"/>
        <v>0</v>
      </c>
      <c r="Y1589" s="174">
        <f t="shared" si="285"/>
        <v>0</v>
      </c>
      <c r="Z1589" s="174">
        <f t="shared" si="286"/>
        <v>0</v>
      </c>
      <c r="AA1589" s="174">
        <f t="shared" si="287"/>
        <v>0</v>
      </c>
    </row>
    <row r="1590" spans="4:27" ht="15" customHeight="1" x14ac:dyDescent="0.25">
      <c r="D1590" s="176">
        <v>0</v>
      </c>
      <c r="E1590" s="169">
        <f t="shared" si="288"/>
        <v>0</v>
      </c>
      <c r="F1590" s="26" t="s">
        <v>3009</v>
      </c>
      <c r="G1590" s="26" t="s">
        <v>165</v>
      </c>
      <c r="H1590" s="26" t="s">
        <v>3010</v>
      </c>
      <c r="I1590" s="29">
        <v>40144</v>
      </c>
      <c r="J1590" s="26" t="s">
        <v>3005</v>
      </c>
      <c r="K1590" s="26" t="s">
        <v>3011</v>
      </c>
      <c r="L1590" s="26" t="s">
        <v>3005</v>
      </c>
      <c r="M1590" s="26" t="s">
        <v>805</v>
      </c>
      <c r="N1590" s="27">
        <v>2.48</v>
      </c>
      <c r="O1590" s="26" t="s">
        <v>3005</v>
      </c>
      <c r="P1590" s="26" t="s">
        <v>805</v>
      </c>
      <c r="Q1590" s="27">
        <v>2.48</v>
      </c>
      <c r="R1590" s="171" t="str">
        <f t="shared" si="278"/>
        <v>A</v>
      </c>
      <c r="S1590" s="174">
        <f t="shared" si="279"/>
        <v>0</v>
      </c>
      <c r="T1590" s="174">
        <f t="shared" si="280"/>
        <v>0</v>
      </c>
      <c r="U1590" s="174">
        <f t="shared" si="281"/>
        <v>1</v>
      </c>
      <c r="V1590" s="178" t="str">
        <f t="shared" si="282"/>
        <v>Yersinia pseudotuberculosis</v>
      </c>
      <c r="W1590" s="178" t="str">
        <f t="shared" si="283"/>
        <v>Yersinia pseudotuberculosis</v>
      </c>
      <c r="X1590" s="174">
        <f t="shared" si="284"/>
        <v>0</v>
      </c>
      <c r="Y1590" s="174">
        <f t="shared" si="285"/>
        <v>0</v>
      </c>
      <c r="Z1590" s="174">
        <f t="shared" si="286"/>
        <v>0</v>
      </c>
      <c r="AA1590" s="174">
        <f t="shared" si="287"/>
        <v>0</v>
      </c>
    </row>
    <row r="1591" spans="4:27" ht="15" customHeight="1" x14ac:dyDescent="0.25">
      <c r="D1591" s="176">
        <v>0</v>
      </c>
      <c r="E1591" s="169">
        <f t="shared" si="288"/>
        <v>0</v>
      </c>
      <c r="F1591" s="26" t="s">
        <v>3012</v>
      </c>
      <c r="G1591" s="26" t="s">
        <v>176</v>
      </c>
      <c r="H1591" s="26" t="s">
        <v>3010</v>
      </c>
      <c r="I1591" s="29">
        <v>40144</v>
      </c>
      <c r="J1591" s="26" t="s">
        <v>3005</v>
      </c>
      <c r="K1591" s="26" t="s">
        <v>3011</v>
      </c>
      <c r="L1591" s="26" t="s">
        <v>3005</v>
      </c>
      <c r="M1591" s="26" t="s">
        <v>805</v>
      </c>
      <c r="N1591" s="27">
        <v>2.57</v>
      </c>
      <c r="O1591" s="26" t="s">
        <v>3005</v>
      </c>
      <c r="P1591" s="26" t="s">
        <v>805</v>
      </c>
      <c r="Q1591" s="27">
        <v>2.4300000000000002</v>
      </c>
      <c r="R1591" s="171" t="str">
        <f t="shared" si="278"/>
        <v>A</v>
      </c>
      <c r="S1591" s="174">
        <f t="shared" si="279"/>
        <v>0</v>
      </c>
      <c r="T1591" s="174">
        <f t="shared" si="280"/>
        <v>0</v>
      </c>
      <c r="U1591" s="174">
        <f t="shared" si="281"/>
        <v>1</v>
      </c>
      <c r="V1591" s="178" t="str">
        <f t="shared" si="282"/>
        <v>Yersinia pseudotuberculosis</v>
      </c>
      <c r="W1591" s="178" t="str">
        <f t="shared" si="283"/>
        <v>Yersinia pseudotuberculosis</v>
      </c>
      <c r="X1591" s="174">
        <f t="shared" si="284"/>
        <v>0</v>
      </c>
      <c r="Y1591" s="174">
        <f t="shared" si="285"/>
        <v>0</v>
      </c>
      <c r="Z1591" s="174">
        <f t="shared" si="286"/>
        <v>0</v>
      </c>
      <c r="AA1591" s="174">
        <f t="shared" si="287"/>
        <v>0</v>
      </c>
    </row>
    <row r="1592" spans="4:27" ht="15" customHeight="1" x14ac:dyDescent="0.25">
      <c r="D1592" s="176">
        <v>0</v>
      </c>
      <c r="E1592" s="169">
        <f t="shared" si="288"/>
        <v>0</v>
      </c>
      <c r="F1592" s="26">
        <v>151012363</v>
      </c>
      <c r="G1592" s="26" t="s">
        <v>118</v>
      </c>
      <c r="H1592" s="26" t="s">
        <v>110</v>
      </c>
      <c r="I1592" s="29">
        <v>42268</v>
      </c>
      <c r="J1592" s="26" t="s">
        <v>3005</v>
      </c>
      <c r="K1592" s="26" t="s">
        <v>3013</v>
      </c>
      <c r="L1592" s="26" t="s">
        <v>3005</v>
      </c>
      <c r="M1592" s="26" t="s">
        <v>3013</v>
      </c>
      <c r="N1592" s="27">
        <v>2.29</v>
      </c>
      <c r="O1592" s="26" t="s">
        <v>3005</v>
      </c>
      <c r="P1592" s="26" t="s">
        <v>805</v>
      </c>
      <c r="Q1592" s="27">
        <v>2.23</v>
      </c>
      <c r="R1592" s="171" t="str">
        <f t="shared" si="278"/>
        <v>B</v>
      </c>
      <c r="S1592" s="174">
        <f t="shared" si="279"/>
        <v>0</v>
      </c>
      <c r="T1592" s="174">
        <f t="shared" si="280"/>
        <v>0</v>
      </c>
      <c r="U1592" s="174">
        <f t="shared" si="281"/>
        <v>1</v>
      </c>
      <c r="V1592" s="178" t="str">
        <f t="shared" si="282"/>
        <v>Yersinia wautersii</v>
      </c>
      <c r="W1592" s="178" t="str">
        <f t="shared" si="283"/>
        <v>Yersinia pseudotuberculosis</v>
      </c>
      <c r="X1592" s="174">
        <f t="shared" si="284"/>
        <v>0</v>
      </c>
      <c r="Y1592" s="174">
        <f t="shared" si="285"/>
        <v>0</v>
      </c>
      <c r="Z1592" s="174">
        <f t="shared" si="286"/>
        <v>0</v>
      </c>
      <c r="AA1592" s="174">
        <f t="shared" si="287"/>
        <v>0</v>
      </c>
    </row>
    <row r="1593" spans="4:27" ht="15" customHeight="1" x14ac:dyDescent="0.25">
      <c r="D1593" s="176">
        <v>1</v>
      </c>
      <c r="E1593" s="169">
        <f t="shared" si="288"/>
        <v>1</v>
      </c>
      <c r="F1593" s="26" t="s">
        <v>3014</v>
      </c>
      <c r="G1593" s="26" t="s">
        <v>791</v>
      </c>
      <c r="H1593" s="26" t="s">
        <v>112</v>
      </c>
      <c r="I1593" s="29">
        <v>44796</v>
      </c>
      <c r="J1593" s="26" t="s">
        <v>3015</v>
      </c>
      <c r="K1593" s="26" t="s">
        <v>3016</v>
      </c>
      <c r="L1593" s="26" t="s">
        <v>3015</v>
      </c>
      <c r="M1593" s="26" t="s">
        <v>3016</v>
      </c>
      <c r="N1593" s="27">
        <v>2.5099999999999998</v>
      </c>
      <c r="O1593" s="26" t="s">
        <v>3015</v>
      </c>
      <c r="P1593" s="26" t="s">
        <v>3016</v>
      </c>
      <c r="Q1593" s="27">
        <v>2.46</v>
      </c>
      <c r="R1593" s="171" t="str">
        <f t="shared" si="278"/>
        <v>A</v>
      </c>
      <c r="S1593" s="174">
        <f t="shared" si="279"/>
        <v>1</v>
      </c>
      <c r="T1593" s="174">
        <f t="shared" si="280"/>
        <v>1</v>
      </c>
      <c r="U1593" s="174">
        <f t="shared" si="281"/>
        <v>0</v>
      </c>
      <c r="V1593" s="178" t="str">
        <f t="shared" si="282"/>
        <v>Rahnella aquatilis</v>
      </c>
      <c r="W1593" s="178" t="str">
        <f t="shared" si="283"/>
        <v>Rahnella aquatilis</v>
      </c>
      <c r="X1593" s="174">
        <f t="shared" si="284"/>
        <v>0</v>
      </c>
      <c r="Y1593" s="174">
        <f t="shared" si="285"/>
        <v>0</v>
      </c>
      <c r="Z1593" s="174">
        <f t="shared" si="286"/>
        <v>0</v>
      </c>
      <c r="AA1593" s="174">
        <f t="shared" si="287"/>
        <v>0</v>
      </c>
    </row>
    <row r="1594" spans="4:27" ht="15" customHeight="1" x14ac:dyDescent="0.25">
      <c r="D1594" s="176">
        <v>1</v>
      </c>
      <c r="E1594" s="169">
        <f t="shared" si="288"/>
        <v>1</v>
      </c>
      <c r="F1594" s="26" t="s">
        <v>3017</v>
      </c>
      <c r="G1594" s="26" t="s">
        <v>3018</v>
      </c>
      <c r="H1594" s="26" t="s">
        <v>114</v>
      </c>
      <c r="I1594" s="29">
        <v>42760</v>
      </c>
      <c r="J1594" s="26" t="s">
        <v>2255</v>
      </c>
      <c r="K1594" s="26" t="s">
        <v>3019</v>
      </c>
      <c r="L1594" s="26" t="s">
        <v>2255</v>
      </c>
      <c r="M1594" s="26" t="s">
        <v>3019</v>
      </c>
      <c r="N1594" s="27">
        <v>2.56</v>
      </c>
      <c r="O1594" s="26" t="s">
        <v>2255</v>
      </c>
      <c r="P1594" s="26" t="s">
        <v>3019</v>
      </c>
      <c r="Q1594" s="27">
        <v>2.5499999999999998</v>
      </c>
      <c r="R1594" s="171" t="str">
        <f t="shared" si="278"/>
        <v>A</v>
      </c>
      <c r="S1594" s="174">
        <f t="shared" si="279"/>
        <v>1</v>
      </c>
      <c r="T1594" s="174">
        <f t="shared" si="280"/>
        <v>1</v>
      </c>
      <c r="U1594" s="174">
        <f t="shared" si="281"/>
        <v>0</v>
      </c>
      <c r="V1594" s="178" t="str">
        <f t="shared" si="282"/>
        <v>Serratia fonticola</v>
      </c>
      <c r="W1594" s="178" t="str">
        <f t="shared" si="283"/>
        <v>Serratia fonticola</v>
      </c>
      <c r="X1594" s="174">
        <f t="shared" si="284"/>
        <v>0</v>
      </c>
      <c r="Y1594" s="174">
        <f t="shared" si="285"/>
        <v>0</v>
      </c>
      <c r="Z1594" s="174">
        <f t="shared" si="286"/>
        <v>0</v>
      </c>
      <c r="AA1594" s="174">
        <f t="shared" si="287"/>
        <v>0</v>
      </c>
    </row>
    <row r="1595" spans="4:27" ht="15" customHeight="1" x14ac:dyDescent="0.25">
      <c r="D1595" s="176">
        <v>0</v>
      </c>
      <c r="E1595" s="169">
        <f t="shared" si="288"/>
        <v>0</v>
      </c>
      <c r="F1595" s="26" t="s">
        <v>3020</v>
      </c>
      <c r="G1595" s="26" t="s">
        <v>176</v>
      </c>
      <c r="H1595" s="26" t="s">
        <v>2966</v>
      </c>
      <c r="I1595" s="29">
        <v>39756</v>
      </c>
      <c r="J1595" s="26" t="s">
        <v>2255</v>
      </c>
      <c r="K1595" s="26" t="s">
        <v>3021</v>
      </c>
      <c r="L1595" s="26" t="s">
        <v>2255</v>
      </c>
      <c r="M1595" s="26" t="s">
        <v>3021</v>
      </c>
      <c r="N1595" s="27">
        <v>2.42</v>
      </c>
      <c r="O1595" s="26" t="s">
        <v>2255</v>
      </c>
      <c r="P1595" s="26" t="s">
        <v>3022</v>
      </c>
      <c r="Q1595" s="27">
        <v>2.0299999999999998</v>
      </c>
      <c r="R1595" s="171" t="str">
        <f t="shared" si="278"/>
        <v>B</v>
      </c>
      <c r="S1595" s="174">
        <f t="shared" si="279"/>
        <v>0</v>
      </c>
      <c r="T1595" s="174">
        <f t="shared" si="280"/>
        <v>0</v>
      </c>
      <c r="U1595" s="174">
        <f t="shared" si="281"/>
        <v>1</v>
      </c>
      <c r="V1595" s="178" t="str">
        <f t="shared" si="282"/>
        <v>Serratia grimesii</v>
      </c>
      <c r="W1595" s="178" t="str">
        <f t="shared" si="283"/>
        <v>Serratia liquefaciens</v>
      </c>
      <c r="X1595" s="174">
        <f t="shared" si="284"/>
        <v>0</v>
      </c>
      <c r="Y1595" s="174">
        <f t="shared" si="285"/>
        <v>0</v>
      </c>
      <c r="Z1595" s="174">
        <f t="shared" si="286"/>
        <v>0</v>
      </c>
      <c r="AA1595" s="174">
        <f t="shared" si="287"/>
        <v>0</v>
      </c>
    </row>
    <row r="1596" spans="4:27" ht="15" customHeight="1" x14ac:dyDescent="0.25">
      <c r="D1596" s="176">
        <v>1</v>
      </c>
      <c r="E1596" s="169">
        <f t="shared" si="288"/>
        <v>1</v>
      </c>
      <c r="F1596" s="26" t="s">
        <v>3023</v>
      </c>
      <c r="G1596" s="26" t="s">
        <v>167</v>
      </c>
      <c r="H1596" s="26" t="s">
        <v>162</v>
      </c>
      <c r="I1596" s="29">
        <v>42109</v>
      </c>
      <c r="J1596" s="26" t="s">
        <v>2255</v>
      </c>
      <c r="K1596" s="26" t="s">
        <v>3024</v>
      </c>
      <c r="L1596" s="26" t="s">
        <v>2255</v>
      </c>
      <c r="M1596" s="26" t="s">
        <v>3024</v>
      </c>
      <c r="N1596" s="27">
        <v>2.21</v>
      </c>
      <c r="O1596" s="26" t="s">
        <v>2255</v>
      </c>
      <c r="P1596" s="26" t="s">
        <v>3024</v>
      </c>
      <c r="Q1596" s="27">
        <v>2.19</v>
      </c>
      <c r="R1596" s="171" t="str">
        <f t="shared" si="278"/>
        <v>A</v>
      </c>
      <c r="S1596" s="174">
        <f t="shared" si="279"/>
        <v>1</v>
      </c>
      <c r="T1596" s="174">
        <f t="shared" si="280"/>
        <v>1</v>
      </c>
      <c r="U1596" s="174">
        <f t="shared" si="281"/>
        <v>0</v>
      </c>
      <c r="V1596" s="178" t="str">
        <f t="shared" si="282"/>
        <v>Serratia marcescens</v>
      </c>
      <c r="W1596" s="178" t="str">
        <f t="shared" si="283"/>
        <v>Serratia marcescens</v>
      </c>
      <c r="X1596" s="174">
        <f t="shared" si="284"/>
        <v>0</v>
      </c>
      <c r="Y1596" s="174">
        <f t="shared" si="285"/>
        <v>0</v>
      </c>
      <c r="Z1596" s="174">
        <f t="shared" si="286"/>
        <v>0</v>
      </c>
      <c r="AA1596" s="174">
        <f t="shared" si="287"/>
        <v>0</v>
      </c>
    </row>
    <row r="1597" spans="4:27" ht="15" customHeight="1" x14ac:dyDescent="0.25">
      <c r="D1597" s="176">
        <v>1</v>
      </c>
      <c r="E1597" s="169">
        <f t="shared" si="288"/>
        <v>1</v>
      </c>
      <c r="F1597" s="26" t="s">
        <v>3025</v>
      </c>
      <c r="G1597" s="26" t="s">
        <v>1767</v>
      </c>
      <c r="H1597" s="26" t="s">
        <v>699</v>
      </c>
      <c r="I1597" s="29">
        <v>44813</v>
      </c>
      <c r="J1597" s="26" t="s">
        <v>2255</v>
      </c>
      <c r="K1597" s="26" t="s">
        <v>3024</v>
      </c>
      <c r="L1597" s="26" t="s">
        <v>2255</v>
      </c>
      <c r="M1597" s="26" t="s">
        <v>3024</v>
      </c>
      <c r="N1597" s="27">
        <v>2.21</v>
      </c>
      <c r="O1597" s="26" t="s">
        <v>2255</v>
      </c>
      <c r="P1597" s="26" t="s">
        <v>3024</v>
      </c>
      <c r="Q1597" s="27">
        <v>2.13</v>
      </c>
      <c r="R1597" s="171" t="str">
        <f t="shared" si="278"/>
        <v>A</v>
      </c>
      <c r="S1597" s="174">
        <f t="shared" si="279"/>
        <v>1</v>
      </c>
      <c r="T1597" s="174">
        <f t="shared" si="280"/>
        <v>1</v>
      </c>
      <c r="U1597" s="174">
        <f t="shared" si="281"/>
        <v>0</v>
      </c>
      <c r="V1597" s="178" t="str">
        <f t="shared" si="282"/>
        <v>Serratia marcescens</v>
      </c>
      <c r="W1597" s="178" t="str">
        <f t="shared" si="283"/>
        <v>Serratia marcescens</v>
      </c>
      <c r="X1597" s="174">
        <f t="shared" si="284"/>
        <v>0</v>
      </c>
      <c r="Y1597" s="174">
        <f t="shared" si="285"/>
        <v>0</v>
      </c>
      <c r="Z1597" s="174">
        <f t="shared" si="286"/>
        <v>0</v>
      </c>
      <c r="AA1597" s="174">
        <f t="shared" si="287"/>
        <v>0</v>
      </c>
    </row>
    <row r="1598" spans="4:27" ht="15" customHeight="1" x14ac:dyDescent="0.25">
      <c r="D1598" s="176">
        <v>1</v>
      </c>
      <c r="E1598" s="169">
        <f t="shared" si="288"/>
        <v>0</v>
      </c>
      <c r="F1598" s="26" t="s">
        <v>3026</v>
      </c>
      <c r="G1598" s="26" t="s">
        <v>1240</v>
      </c>
      <c r="H1598" s="26" t="s">
        <v>114</v>
      </c>
      <c r="I1598" s="29">
        <v>42760</v>
      </c>
      <c r="J1598" s="26" t="s">
        <v>2255</v>
      </c>
      <c r="K1598" s="26" t="s">
        <v>3027</v>
      </c>
      <c r="L1598" s="26" t="s">
        <v>2255</v>
      </c>
      <c r="M1598" s="26" t="s">
        <v>3028</v>
      </c>
      <c r="N1598" s="27">
        <v>2.16</v>
      </c>
      <c r="O1598" s="26" t="s">
        <v>2255</v>
      </c>
      <c r="P1598" s="26" t="s">
        <v>3022</v>
      </c>
      <c r="Q1598" s="27">
        <v>2.12</v>
      </c>
      <c r="R1598" s="171" t="str">
        <f t="shared" si="278"/>
        <v>B</v>
      </c>
      <c r="S1598" s="174">
        <f t="shared" si="279"/>
        <v>0</v>
      </c>
      <c r="T1598" s="174">
        <f t="shared" si="280"/>
        <v>0</v>
      </c>
      <c r="U1598" s="174">
        <f t="shared" si="281"/>
        <v>1</v>
      </c>
      <c r="V1598" s="178" t="str">
        <f t="shared" si="282"/>
        <v>Serratia proteamaculans</v>
      </c>
      <c r="W1598" s="178" t="str">
        <f t="shared" si="283"/>
        <v>Serratia liquefaciens</v>
      </c>
      <c r="X1598" s="174">
        <f t="shared" si="284"/>
        <v>0</v>
      </c>
      <c r="Y1598" s="174">
        <f t="shared" si="285"/>
        <v>0</v>
      </c>
      <c r="Z1598" s="174">
        <f t="shared" si="286"/>
        <v>0</v>
      </c>
      <c r="AA1598" s="174">
        <f t="shared" si="287"/>
        <v>0</v>
      </c>
    </row>
    <row r="1599" spans="4:27" ht="15" customHeight="1" x14ac:dyDescent="0.25">
      <c r="D1599" s="176">
        <v>1</v>
      </c>
      <c r="E1599" s="169">
        <f t="shared" si="288"/>
        <v>1</v>
      </c>
      <c r="F1599" s="26" t="s">
        <v>3029</v>
      </c>
      <c r="G1599" s="26" t="s">
        <v>161</v>
      </c>
      <c r="H1599" s="26" t="s">
        <v>110</v>
      </c>
      <c r="I1599" s="29">
        <v>41282</v>
      </c>
      <c r="J1599" s="26" t="s">
        <v>3005</v>
      </c>
      <c r="K1599" s="26" t="s">
        <v>3030</v>
      </c>
      <c r="L1599" s="26" t="s">
        <v>3005</v>
      </c>
      <c r="M1599" s="26" t="s">
        <v>3030</v>
      </c>
      <c r="N1599" s="27">
        <v>2.33</v>
      </c>
      <c r="O1599" s="26" t="s">
        <v>3005</v>
      </c>
      <c r="P1599" s="26" t="s">
        <v>3030</v>
      </c>
      <c r="Q1599" s="27">
        <v>2.3199999999999998</v>
      </c>
      <c r="R1599" s="171" t="str">
        <f t="shared" si="278"/>
        <v>A</v>
      </c>
      <c r="S1599" s="174">
        <f t="shared" si="279"/>
        <v>1</v>
      </c>
      <c r="T1599" s="174">
        <f t="shared" si="280"/>
        <v>1</v>
      </c>
      <c r="U1599" s="174">
        <f t="shared" si="281"/>
        <v>0</v>
      </c>
      <c r="V1599" s="178" t="str">
        <f t="shared" si="282"/>
        <v>Yersinia aldovae</v>
      </c>
      <c r="W1599" s="178" t="str">
        <f t="shared" si="283"/>
        <v>Yersinia aldovae</v>
      </c>
      <c r="X1599" s="174">
        <f t="shared" si="284"/>
        <v>0</v>
      </c>
      <c r="Y1599" s="174">
        <f t="shared" si="285"/>
        <v>0</v>
      </c>
      <c r="Z1599" s="174">
        <f t="shared" si="286"/>
        <v>0</v>
      </c>
      <c r="AA1599" s="174">
        <f t="shared" si="287"/>
        <v>0</v>
      </c>
    </row>
    <row r="1600" spans="4:27" ht="15" customHeight="1" x14ac:dyDescent="0.25">
      <c r="D1600" s="176">
        <v>1</v>
      </c>
      <c r="E1600" s="169">
        <f t="shared" si="288"/>
        <v>1</v>
      </c>
      <c r="F1600" s="26" t="s">
        <v>3031</v>
      </c>
      <c r="G1600" s="26" t="s">
        <v>3032</v>
      </c>
      <c r="H1600" s="26" t="s">
        <v>112</v>
      </c>
      <c r="I1600" s="29">
        <v>45630</v>
      </c>
      <c r="J1600" s="26" t="s">
        <v>3005</v>
      </c>
      <c r="K1600" s="26" t="s">
        <v>3030</v>
      </c>
      <c r="L1600" s="26" t="s">
        <v>3005</v>
      </c>
      <c r="M1600" s="26" t="s">
        <v>3030</v>
      </c>
      <c r="N1600" s="27">
        <v>2.31</v>
      </c>
      <c r="O1600" s="26" t="s">
        <v>3005</v>
      </c>
      <c r="P1600" s="26" t="s">
        <v>3030</v>
      </c>
      <c r="Q1600" s="27">
        <v>2.16</v>
      </c>
      <c r="R1600" s="171" t="str">
        <f t="shared" si="278"/>
        <v>A</v>
      </c>
      <c r="S1600" s="174">
        <f t="shared" si="279"/>
        <v>1</v>
      </c>
      <c r="T1600" s="174">
        <f t="shared" si="280"/>
        <v>1</v>
      </c>
      <c r="U1600" s="174">
        <f t="shared" si="281"/>
        <v>0</v>
      </c>
      <c r="V1600" s="178" t="str">
        <f t="shared" si="282"/>
        <v>Yersinia aldovae</v>
      </c>
      <c r="W1600" s="178" t="str">
        <f t="shared" si="283"/>
        <v>Yersinia aldovae</v>
      </c>
      <c r="X1600" s="174">
        <f t="shared" si="284"/>
        <v>0</v>
      </c>
      <c r="Y1600" s="174">
        <f t="shared" si="285"/>
        <v>0</v>
      </c>
      <c r="Z1600" s="174">
        <f t="shared" si="286"/>
        <v>0</v>
      </c>
      <c r="AA1600" s="174">
        <f t="shared" si="287"/>
        <v>0</v>
      </c>
    </row>
    <row r="1601" spans="4:27" ht="15" customHeight="1" x14ac:dyDescent="0.25">
      <c r="D1601" s="176">
        <v>0</v>
      </c>
      <c r="E1601" s="169">
        <f t="shared" si="288"/>
        <v>0</v>
      </c>
      <c r="F1601" s="26" t="s">
        <v>3033</v>
      </c>
      <c r="G1601" s="26" t="s">
        <v>176</v>
      </c>
      <c r="H1601" s="26" t="s">
        <v>3034</v>
      </c>
      <c r="I1601" s="29">
        <v>39150</v>
      </c>
      <c r="J1601" s="26" t="s">
        <v>3005</v>
      </c>
      <c r="K1601" s="26" t="s">
        <v>3035</v>
      </c>
      <c r="L1601" s="26" t="s">
        <v>3005</v>
      </c>
      <c r="M1601" s="26" t="s">
        <v>3035</v>
      </c>
      <c r="N1601" s="27">
        <v>2.2799999999999998</v>
      </c>
      <c r="O1601" s="26" t="s">
        <v>3005</v>
      </c>
      <c r="P1601" s="26" t="s">
        <v>3035</v>
      </c>
      <c r="Q1601" s="27">
        <v>2.2799999999999998</v>
      </c>
      <c r="R1601" s="171" t="str">
        <f t="shared" si="278"/>
        <v>A</v>
      </c>
      <c r="S1601" s="174">
        <f t="shared" si="279"/>
        <v>1</v>
      </c>
      <c r="T1601" s="174">
        <f t="shared" si="280"/>
        <v>1</v>
      </c>
      <c r="U1601" s="174">
        <f t="shared" si="281"/>
        <v>0</v>
      </c>
      <c r="V1601" s="178" t="str">
        <f t="shared" si="282"/>
        <v>Yersinia aleksiciae</v>
      </c>
      <c r="W1601" s="178" t="str">
        <f t="shared" si="283"/>
        <v>Yersinia aleksiciae</v>
      </c>
      <c r="X1601" s="174">
        <f t="shared" si="284"/>
        <v>0</v>
      </c>
      <c r="Y1601" s="174">
        <f t="shared" si="285"/>
        <v>0</v>
      </c>
      <c r="Z1601" s="174">
        <f t="shared" si="286"/>
        <v>0</v>
      </c>
      <c r="AA1601" s="174">
        <f t="shared" si="287"/>
        <v>0</v>
      </c>
    </row>
    <row r="1602" spans="4:27" ht="15" customHeight="1" x14ac:dyDescent="0.25">
      <c r="D1602" s="176">
        <v>0</v>
      </c>
      <c r="E1602" s="169">
        <f t="shared" si="288"/>
        <v>0</v>
      </c>
      <c r="F1602" s="26" t="s">
        <v>3036</v>
      </c>
      <c r="G1602" s="26" t="s">
        <v>118</v>
      </c>
      <c r="H1602" s="26" t="s">
        <v>3037</v>
      </c>
      <c r="I1602" s="29">
        <v>39276</v>
      </c>
      <c r="J1602" s="26" t="s">
        <v>3005</v>
      </c>
      <c r="K1602" s="26" t="s">
        <v>3035</v>
      </c>
      <c r="L1602" s="26" t="s">
        <v>3005</v>
      </c>
      <c r="M1602" s="26" t="s">
        <v>3035</v>
      </c>
      <c r="N1602" s="27">
        <v>2.23</v>
      </c>
      <c r="O1602" s="26" t="s">
        <v>3005</v>
      </c>
      <c r="P1602" s="26" t="s">
        <v>3035</v>
      </c>
      <c r="Q1602" s="27">
        <v>2.2200000000000002</v>
      </c>
      <c r="R1602" s="171" t="str">
        <f t="shared" si="278"/>
        <v>A</v>
      </c>
      <c r="S1602" s="174">
        <f t="shared" si="279"/>
        <v>1</v>
      </c>
      <c r="T1602" s="174">
        <f t="shared" si="280"/>
        <v>1</v>
      </c>
      <c r="U1602" s="174">
        <f t="shared" si="281"/>
        <v>0</v>
      </c>
      <c r="V1602" s="178" t="str">
        <f t="shared" si="282"/>
        <v>Yersinia aleksiciae</v>
      </c>
      <c r="W1602" s="178" t="str">
        <f t="shared" si="283"/>
        <v>Yersinia aleksiciae</v>
      </c>
      <c r="X1602" s="174">
        <f t="shared" si="284"/>
        <v>0</v>
      </c>
      <c r="Y1602" s="174">
        <f t="shared" si="285"/>
        <v>0</v>
      </c>
      <c r="Z1602" s="174">
        <f t="shared" si="286"/>
        <v>0</v>
      </c>
      <c r="AA1602" s="174">
        <f t="shared" si="287"/>
        <v>0</v>
      </c>
    </row>
    <row r="1603" spans="4:27" ht="15" customHeight="1" x14ac:dyDescent="0.25">
      <c r="D1603" s="176">
        <v>1</v>
      </c>
      <c r="E1603" s="169">
        <f t="shared" si="288"/>
        <v>1</v>
      </c>
      <c r="F1603" s="26" t="s">
        <v>3038</v>
      </c>
      <c r="G1603" s="26" t="s">
        <v>3039</v>
      </c>
      <c r="H1603" s="26" t="s">
        <v>110</v>
      </c>
      <c r="I1603" s="29">
        <v>41283</v>
      </c>
      <c r="J1603" s="26" t="s">
        <v>3005</v>
      </c>
      <c r="K1603" s="26" t="s">
        <v>3040</v>
      </c>
      <c r="L1603" s="26" t="s">
        <v>3005</v>
      </c>
      <c r="M1603" s="26" t="s">
        <v>3040</v>
      </c>
      <c r="N1603" s="27">
        <v>2.33</v>
      </c>
      <c r="O1603" s="26" t="s">
        <v>3005</v>
      </c>
      <c r="P1603" s="26" t="s">
        <v>3040</v>
      </c>
      <c r="Q1603" s="27">
        <v>2.25</v>
      </c>
      <c r="R1603" s="171" t="str">
        <f t="shared" ref="R1603:R1666" si="289">IF(OR(AND(N1603&gt;=$B$20,Q1603&lt;$B$21),AND(L1603=O1603,M1603=P1603,N1603&gt;=$B$20,Q1603&gt;=$B$20),AND(L1603=O1603,N1603&gt;=$B$20,Q1603&lt;2,Q1603&gt;=$B$21)),"A",IF(OR(AND(N1603&lt;$B$20,Q1603&lt;$B$21),AND(L1603=O1603,OR(M1603&lt;&gt;P1603,M1603=P1603),N1603&gt;=$B$21,Q1603&gt;=$B$21)),"B",
IF(AND(L1603&lt;&gt;O1603,N1603&gt;=$B$21,Q1603&gt;=$B$21),"C",0)))</f>
        <v>A</v>
      </c>
      <c r="S1603" s="174">
        <f t="shared" ref="S1603:S1666" si="290">1-U1603+Z1603</f>
        <v>1</v>
      </c>
      <c r="T1603" s="174">
        <f t="shared" ref="T1603:T1666" si="291">IF(AND(L1603=J1603,M1603=K1603,N1603&gt;=$B$20,R1603="A"),1,0)</f>
        <v>1</v>
      </c>
      <c r="U1603" s="174">
        <f t="shared" ref="U1603:U1666" si="292">IF(T1603=1,0,1)</f>
        <v>0</v>
      </c>
      <c r="V1603" s="178" t="str">
        <f t="shared" ref="V1603:V1666" si="293">L1603&amp;" "&amp;M1603</f>
        <v>Yersinia bercovieri</v>
      </c>
      <c r="W1603" s="178" t="str">
        <f t="shared" ref="W1603:W1666" si="294">O1603&amp;" "&amp;P1603</f>
        <v>Yersinia bercovieri</v>
      </c>
      <c r="X1603" s="174">
        <f t="shared" ref="X1603:X1666" si="295">IF(AND(V1603=$B$1,N1603&gt;=$B$20),1,0)</f>
        <v>0</v>
      </c>
      <c r="Y1603" s="174">
        <f t="shared" ref="Y1603:Y1666" si="296">IF(AND(W1603=$B$1,Q1603&gt;=$B$20),1,0)</f>
        <v>0</v>
      </c>
      <c r="Z1603" s="174">
        <f t="shared" ref="Z1603:Z1666" si="297">IF(AND(V1603=$B$1,N1603&gt;=$B$20,R1603="A"),1,0)</f>
        <v>0</v>
      </c>
      <c r="AA1603" s="174">
        <f t="shared" ref="AA1603:AA1666" si="298">IF(1-(X1603+Y1603)&gt;0,0,1)</f>
        <v>0</v>
      </c>
    </row>
    <row r="1604" spans="4:27" ht="15" customHeight="1" x14ac:dyDescent="0.25">
      <c r="D1604" s="176">
        <v>1</v>
      </c>
      <c r="E1604" s="169">
        <f t="shared" si="288"/>
        <v>1</v>
      </c>
      <c r="F1604" s="26" t="s">
        <v>3041</v>
      </c>
      <c r="G1604" s="26" t="s">
        <v>118</v>
      </c>
      <c r="H1604" s="26" t="s">
        <v>110</v>
      </c>
      <c r="I1604" s="29">
        <v>41304</v>
      </c>
      <c r="J1604" s="26" t="s">
        <v>3005</v>
      </c>
      <c r="K1604" s="26" t="s">
        <v>3040</v>
      </c>
      <c r="L1604" s="26" t="s">
        <v>3005</v>
      </c>
      <c r="M1604" s="26" t="s">
        <v>3040</v>
      </c>
      <c r="N1604" s="27">
        <v>2.56</v>
      </c>
      <c r="O1604" s="26" t="s">
        <v>3005</v>
      </c>
      <c r="P1604" s="26" t="s">
        <v>3040</v>
      </c>
      <c r="Q1604" s="27">
        <v>2.4500000000000002</v>
      </c>
      <c r="R1604" s="171" t="str">
        <f t="shared" si="289"/>
        <v>A</v>
      </c>
      <c r="S1604" s="174">
        <f t="shared" si="290"/>
        <v>1</v>
      </c>
      <c r="T1604" s="174">
        <f t="shared" si="291"/>
        <v>1</v>
      </c>
      <c r="U1604" s="174">
        <f t="shared" si="292"/>
        <v>0</v>
      </c>
      <c r="V1604" s="178" t="str">
        <f t="shared" si="293"/>
        <v>Yersinia bercovieri</v>
      </c>
      <c r="W1604" s="178" t="str">
        <f t="shared" si="294"/>
        <v>Yersinia bercovieri</v>
      </c>
      <c r="X1604" s="174">
        <f t="shared" si="295"/>
        <v>0</v>
      </c>
      <c r="Y1604" s="174">
        <f t="shared" si="296"/>
        <v>0</v>
      </c>
      <c r="Z1604" s="174">
        <f t="shared" si="297"/>
        <v>0</v>
      </c>
      <c r="AA1604" s="174">
        <f t="shared" si="298"/>
        <v>0</v>
      </c>
    </row>
    <row r="1605" spans="4:27" ht="15" customHeight="1" x14ac:dyDescent="0.25">
      <c r="D1605" s="176">
        <v>1</v>
      </c>
      <c r="E1605" s="169">
        <f t="shared" si="288"/>
        <v>1</v>
      </c>
      <c r="F1605" s="26" t="s">
        <v>3042</v>
      </c>
      <c r="G1605" s="26" t="s">
        <v>176</v>
      </c>
      <c r="H1605" s="26" t="s">
        <v>110</v>
      </c>
      <c r="I1605" s="29">
        <v>41402</v>
      </c>
      <c r="J1605" s="26" t="s">
        <v>3005</v>
      </c>
      <c r="K1605" s="26" t="s">
        <v>3007</v>
      </c>
      <c r="L1605" s="26" t="s">
        <v>3005</v>
      </c>
      <c r="M1605" s="26" t="s">
        <v>3007</v>
      </c>
      <c r="N1605" s="27">
        <v>2.5</v>
      </c>
      <c r="O1605" s="26" t="s">
        <v>3005</v>
      </c>
      <c r="P1605" s="26" t="s">
        <v>3007</v>
      </c>
      <c r="Q1605" s="27">
        <v>2.4900000000000002</v>
      </c>
      <c r="R1605" s="171" t="str">
        <f t="shared" si="289"/>
        <v>A</v>
      </c>
      <c r="S1605" s="174">
        <f t="shared" si="290"/>
        <v>1</v>
      </c>
      <c r="T1605" s="174">
        <f t="shared" si="291"/>
        <v>1</v>
      </c>
      <c r="U1605" s="174">
        <f t="shared" si="292"/>
        <v>0</v>
      </c>
      <c r="V1605" s="178" t="str">
        <f t="shared" si="293"/>
        <v>Yersinia enterocolitica</v>
      </c>
      <c r="W1605" s="178" t="str">
        <f t="shared" si="294"/>
        <v>Yersinia enterocolitica</v>
      </c>
      <c r="X1605" s="174">
        <f t="shared" si="295"/>
        <v>0</v>
      </c>
      <c r="Y1605" s="174">
        <f t="shared" si="296"/>
        <v>0</v>
      </c>
      <c r="Z1605" s="174">
        <f t="shared" si="297"/>
        <v>0</v>
      </c>
      <c r="AA1605" s="174">
        <f t="shared" si="298"/>
        <v>0</v>
      </c>
    </row>
    <row r="1606" spans="4:27" ht="15" customHeight="1" x14ac:dyDescent="0.25">
      <c r="D1606" s="176">
        <v>1</v>
      </c>
      <c r="E1606" s="169">
        <f t="shared" si="288"/>
        <v>1</v>
      </c>
      <c r="F1606" s="26" t="s">
        <v>3043</v>
      </c>
      <c r="G1606" s="26" t="s">
        <v>430</v>
      </c>
      <c r="H1606" s="26" t="s">
        <v>110</v>
      </c>
      <c r="I1606" s="29">
        <v>41254</v>
      </c>
      <c r="J1606" s="26" t="s">
        <v>3005</v>
      </c>
      <c r="K1606" s="26" t="s">
        <v>3007</v>
      </c>
      <c r="L1606" s="26" t="s">
        <v>3005</v>
      </c>
      <c r="M1606" s="26" t="s">
        <v>3007</v>
      </c>
      <c r="N1606" s="27">
        <v>2.4900000000000002</v>
      </c>
      <c r="O1606" s="26" t="s">
        <v>3005</v>
      </c>
      <c r="P1606" s="26" t="s">
        <v>3007</v>
      </c>
      <c r="Q1606" s="27">
        <v>2.48</v>
      </c>
      <c r="R1606" s="171" t="str">
        <f t="shared" si="289"/>
        <v>A</v>
      </c>
      <c r="S1606" s="174">
        <f t="shared" si="290"/>
        <v>1</v>
      </c>
      <c r="T1606" s="174">
        <f t="shared" si="291"/>
        <v>1</v>
      </c>
      <c r="U1606" s="174">
        <f t="shared" si="292"/>
        <v>0</v>
      </c>
      <c r="V1606" s="178" t="str">
        <f t="shared" si="293"/>
        <v>Yersinia enterocolitica</v>
      </c>
      <c r="W1606" s="178" t="str">
        <f t="shared" si="294"/>
        <v>Yersinia enterocolitica</v>
      </c>
      <c r="X1606" s="174">
        <f t="shared" si="295"/>
        <v>0</v>
      </c>
      <c r="Y1606" s="174">
        <f t="shared" si="296"/>
        <v>0</v>
      </c>
      <c r="Z1606" s="174">
        <f t="shared" si="297"/>
        <v>0</v>
      </c>
      <c r="AA1606" s="174">
        <f t="shared" si="298"/>
        <v>0</v>
      </c>
    </row>
    <row r="1607" spans="4:27" ht="15" customHeight="1" x14ac:dyDescent="0.25">
      <c r="D1607" s="176">
        <v>1</v>
      </c>
      <c r="E1607" s="169">
        <f t="shared" si="288"/>
        <v>1</v>
      </c>
      <c r="F1607" s="26" t="s">
        <v>3044</v>
      </c>
      <c r="G1607" s="26" t="s">
        <v>3045</v>
      </c>
      <c r="H1607" s="26" t="s">
        <v>110</v>
      </c>
      <c r="I1607" s="29">
        <v>41408</v>
      </c>
      <c r="J1607" s="26" t="s">
        <v>3005</v>
      </c>
      <c r="K1607" s="26" t="s">
        <v>3007</v>
      </c>
      <c r="L1607" s="26" t="s">
        <v>3005</v>
      </c>
      <c r="M1607" s="26" t="s">
        <v>3007</v>
      </c>
      <c r="N1607" s="27">
        <v>2.4900000000000002</v>
      </c>
      <c r="O1607" s="26" t="s">
        <v>3005</v>
      </c>
      <c r="P1607" s="26" t="s">
        <v>3007</v>
      </c>
      <c r="Q1607" s="27">
        <v>2.4300000000000002</v>
      </c>
      <c r="R1607" s="171" t="str">
        <f t="shared" si="289"/>
        <v>A</v>
      </c>
      <c r="S1607" s="174">
        <f t="shared" si="290"/>
        <v>1</v>
      </c>
      <c r="T1607" s="174">
        <f t="shared" si="291"/>
        <v>1</v>
      </c>
      <c r="U1607" s="174">
        <f t="shared" si="292"/>
        <v>0</v>
      </c>
      <c r="V1607" s="178" t="str">
        <f t="shared" si="293"/>
        <v>Yersinia enterocolitica</v>
      </c>
      <c r="W1607" s="178" t="str">
        <f t="shared" si="294"/>
        <v>Yersinia enterocolitica</v>
      </c>
      <c r="X1607" s="174">
        <f t="shared" si="295"/>
        <v>0</v>
      </c>
      <c r="Y1607" s="174">
        <f t="shared" si="296"/>
        <v>0</v>
      </c>
      <c r="Z1607" s="174">
        <f t="shared" si="297"/>
        <v>0</v>
      </c>
      <c r="AA1607" s="174">
        <f t="shared" si="298"/>
        <v>0</v>
      </c>
    </row>
    <row r="1608" spans="4:27" ht="15" customHeight="1" x14ac:dyDescent="0.25">
      <c r="D1608" s="176">
        <v>1</v>
      </c>
      <c r="E1608" s="169">
        <f t="shared" si="288"/>
        <v>1</v>
      </c>
      <c r="F1608" s="26" t="s">
        <v>3046</v>
      </c>
      <c r="G1608" s="26" t="s">
        <v>430</v>
      </c>
      <c r="H1608" s="26" t="s">
        <v>110</v>
      </c>
      <c r="I1608" s="29">
        <v>41254</v>
      </c>
      <c r="J1608" s="26" t="s">
        <v>3005</v>
      </c>
      <c r="K1608" s="26" t="s">
        <v>3007</v>
      </c>
      <c r="L1608" s="26" t="s">
        <v>3005</v>
      </c>
      <c r="M1608" s="26" t="s">
        <v>3007</v>
      </c>
      <c r="N1608" s="27">
        <v>2.34</v>
      </c>
      <c r="O1608" s="26" t="s">
        <v>3005</v>
      </c>
      <c r="P1608" s="26" t="s">
        <v>3007</v>
      </c>
      <c r="Q1608" s="27">
        <v>2.31</v>
      </c>
      <c r="R1608" s="171" t="str">
        <f t="shared" si="289"/>
        <v>A</v>
      </c>
      <c r="S1608" s="174">
        <f t="shared" si="290"/>
        <v>1</v>
      </c>
      <c r="T1608" s="174">
        <f t="shared" si="291"/>
        <v>1</v>
      </c>
      <c r="U1608" s="174">
        <f t="shared" si="292"/>
        <v>0</v>
      </c>
      <c r="V1608" s="178" t="str">
        <f t="shared" si="293"/>
        <v>Yersinia enterocolitica</v>
      </c>
      <c r="W1608" s="178" t="str">
        <f t="shared" si="294"/>
        <v>Yersinia enterocolitica</v>
      </c>
      <c r="X1608" s="174">
        <f t="shared" si="295"/>
        <v>0</v>
      </c>
      <c r="Y1608" s="174">
        <f t="shared" si="296"/>
        <v>0</v>
      </c>
      <c r="Z1608" s="174">
        <f t="shared" si="297"/>
        <v>0</v>
      </c>
      <c r="AA1608" s="174">
        <f t="shared" si="298"/>
        <v>0</v>
      </c>
    </row>
    <row r="1609" spans="4:27" ht="15" customHeight="1" x14ac:dyDescent="0.25">
      <c r="D1609" s="176">
        <v>1</v>
      </c>
      <c r="E1609" s="169">
        <f t="shared" si="288"/>
        <v>1</v>
      </c>
      <c r="F1609" s="26" t="s">
        <v>3047</v>
      </c>
      <c r="G1609" s="26" t="s">
        <v>3048</v>
      </c>
      <c r="H1609" s="26" t="s">
        <v>110</v>
      </c>
      <c r="I1609" s="29">
        <v>41248</v>
      </c>
      <c r="J1609" s="26" t="s">
        <v>3005</v>
      </c>
      <c r="K1609" s="26" t="s">
        <v>3007</v>
      </c>
      <c r="L1609" s="26" t="s">
        <v>3005</v>
      </c>
      <c r="M1609" s="26" t="s">
        <v>3007</v>
      </c>
      <c r="N1609" s="27">
        <v>2.5</v>
      </c>
      <c r="O1609" s="26" t="s">
        <v>3005</v>
      </c>
      <c r="P1609" s="26" t="s">
        <v>3007</v>
      </c>
      <c r="Q1609" s="27">
        <v>2.4500000000000002</v>
      </c>
      <c r="R1609" s="171" t="str">
        <f t="shared" si="289"/>
        <v>A</v>
      </c>
      <c r="S1609" s="174">
        <f t="shared" si="290"/>
        <v>1</v>
      </c>
      <c r="T1609" s="174">
        <f t="shared" si="291"/>
        <v>1</v>
      </c>
      <c r="U1609" s="174">
        <f t="shared" si="292"/>
        <v>0</v>
      </c>
      <c r="V1609" s="178" t="str">
        <f t="shared" si="293"/>
        <v>Yersinia enterocolitica</v>
      </c>
      <c r="W1609" s="178" t="str">
        <f t="shared" si="294"/>
        <v>Yersinia enterocolitica</v>
      </c>
      <c r="X1609" s="174">
        <f t="shared" si="295"/>
        <v>0</v>
      </c>
      <c r="Y1609" s="174">
        <f t="shared" si="296"/>
        <v>0</v>
      </c>
      <c r="Z1609" s="174">
        <f t="shared" si="297"/>
        <v>0</v>
      </c>
      <c r="AA1609" s="174">
        <f t="shared" si="298"/>
        <v>0</v>
      </c>
    </row>
    <row r="1610" spans="4:27" ht="15" customHeight="1" x14ac:dyDescent="0.25">
      <c r="D1610" s="176">
        <v>1</v>
      </c>
      <c r="E1610" s="169">
        <f t="shared" si="288"/>
        <v>1</v>
      </c>
      <c r="F1610" s="26" t="s">
        <v>3049</v>
      </c>
      <c r="G1610" s="26" t="s">
        <v>3050</v>
      </c>
      <c r="H1610" s="26" t="s">
        <v>110</v>
      </c>
      <c r="I1610" s="29">
        <v>41254</v>
      </c>
      <c r="J1610" s="26" t="s">
        <v>3005</v>
      </c>
      <c r="K1610" s="26" t="s">
        <v>3007</v>
      </c>
      <c r="L1610" s="26" t="s">
        <v>3005</v>
      </c>
      <c r="M1610" s="26" t="s">
        <v>3007</v>
      </c>
      <c r="N1610" s="27">
        <v>2.57</v>
      </c>
      <c r="O1610" s="26" t="s">
        <v>3005</v>
      </c>
      <c r="P1610" s="26" t="s">
        <v>3007</v>
      </c>
      <c r="Q1610" s="27">
        <v>2.5299999999999998</v>
      </c>
      <c r="R1610" s="171" t="str">
        <f t="shared" si="289"/>
        <v>A</v>
      </c>
      <c r="S1610" s="174">
        <f t="shared" si="290"/>
        <v>1</v>
      </c>
      <c r="T1610" s="174">
        <f t="shared" si="291"/>
        <v>1</v>
      </c>
      <c r="U1610" s="174">
        <f t="shared" si="292"/>
        <v>0</v>
      </c>
      <c r="V1610" s="178" t="str">
        <f t="shared" si="293"/>
        <v>Yersinia enterocolitica</v>
      </c>
      <c r="W1610" s="178" t="str">
        <f t="shared" si="294"/>
        <v>Yersinia enterocolitica</v>
      </c>
      <c r="X1610" s="174">
        <f t="shared" si="295"/>
        <v>0</v>
      </c>
      <c r="Y1610" s="174">
        <f t="shared" si="296"/>
        <v>0</v>
      </c>
      <c r="Z1610" s="174">
        <f t="shared" si="297"/>
        <v>0</v>
      </c>
      <c r="AA1610" s="174">
        <f t="shared" si="298"/>
        <v>0</v>
      </c>
    </row>
    <row r="1611" spans="4:27" ht="15" customHeight="1" x14ac:dyDescent="0.25">
      <c r="D1611" s="176">
        <v>0</v>
      </c>
      <c r="E1611" s="169">
        <f t="shared" si="288"/>
        <v>0</v>
      </c>
      <c r="F1611" s="26" t="s">
        <v>3051</v>
      </c>
      <c r="G1611" s="26" t="s">
        <v>176</v>
      </c>
      <c r="H1611" s="26" t="s">
        <v>3034</v>
      </c>
      <c r="I1611" s="29">
        <v>42341</v>
      </c>
      <c r="J1611" s="26" t="s">
        <v>3005</v>
      </c>
      <c r="K1611" s="26" t="s">
        <v>3052</v>
      </c>
      <c r="L1611" s="26" t="s">
        <v>3005</v>
      </c>
      <c r="M1611" s="26" t="s">
        <v>3052</v>
      </c>
      <c r="N1611" s="27">
        <v>2.8</v>
      </c>
      <c r="O1611" s="26" t="s">
        <v>3005</v>
      </c>
      <c r="P1611" s="26" t="s">
        <v>3053</v>
      </c>
      <c r="Q1611" s="27">
        <v>2.36</v>
      </c>
      <c r="R1611" s="171" t="str">
        <f t="shared" si="289"/>
        <v>B</v>
      </c>
      <c r="S1611" s="174">
        <f t="shared" si="290"/>
        <v>0</v>
      </c>
      <c r="T1611" s="174">
        <f t="shared" si="291"/>
        <v>0</v>
      </c>
      <c r="U1611" s="174">
        <f t="shared" si="292"/>
        <v>1</v>
      </c>
      <c r="V1611" s="178" t="str">
        <f t="shared" si="293"/>
        <v>Yersinia entomophaga</v>
      </c>
      <c r="W1611" s="178" t="str">
        <f t="shared" si="294"/>
        <v>Yersinia nurmii</v>
      </c>
      <c r="X1611" s="174">
        <f t="shared" si="295"/>
        <v>0</v>
      </c>
      <c r="Y1611" s="174">
        <f t="shared" si="296"/>
        <v>0</v>
      </c>
      <c r="Z1611" s="174">
        <f t="shared" si="297"/>
        <v>0</v>
      </c>
      <c r="AA1611" s="174">
        <f t="shared" si="298"/>
        <v>0</v>
      </c>
    </row>
    <row r="1612" spans="4:27" ht="15" customHeight="1" x14ac:dyDescent="0.25">
      <c r="D1612" s="176">
        <v>0</v>
      </c>
      <c r="E1612" s="169">
        <f t="shared" si="288"/>
        <v>0</v>
      </c>
      <c r="F1612" s="26">
        <v>21</v>
      </c>
      <c r="G1612" s="26" t="s">
        <v>1173</v>
      </c>
      <c r="H1612" s="26" t="s">
        <v>3010</v>
      </c>
      <c r="I1612" s="29">
        <v>39104</v>
      </c>
      <c r="J1612" s="26" t="s">
        <v>3005</v>
      </c>
      <c r="K1612" s="26" t="s">
        <v>3006</v>
      </c>
      <c r="L1612" s="26" t="s">
        <v>3005</v>
      </c>
      <c r="M1612" s="26" t="s">
        <v>3006</v>
      </c>
      <c r="N1612" s="27">
        <v>2.41</v>
      </c>
      <c r="O1612" s="26" t="s">
        <v>3005</v>
      </c>
      <c r="P1612" s="26" t="s">
        <v>3006</v>
      </c>
      <c r="Q1612" s="27">
        <v>2.36</v>
      </c>
      <c r="R1612" s="171" t="str">
        <f t="shared" si="289"/>
        <v>A</v>
      </c>
      <c r="S1612" s="174">
        <f t="shared" si="290"/>
        <v>1</v>
      </c>
      <c r="T1612" s="174">
        <f t="shared" si="291"/>
        <v>1</v>
      </c>
      <c r="U1612" s="174">
        <f t="shared" si="292"/>
        <v>0</v>
      </c>
      <c r="V1612" s="178" t="str">
        <f t="shared" si="293"/>
        <v>Yersinia frederiksenii</v>
      </c>
      <c r="W1612" s="178" t="str">
        <f t="shared" si="294"/>
        <v>Yersinia frederiksenii</v>
      </c>
      <c r="X1612" s="174">
        <f t="shared" si="295"/>
        <v>0</v>
      </c>
      <c r="Y1612" s="174">
        <f t="shared" si="296"/>
        <v>0</v>
      </c>
      <c r="Z1612" s="174">
        <f t="shared" si="297"/>
        <v>0</v>
      </c>
      <c r="AA1612" s="174">
        <f t="shared" si="298"/>
        <v>0</v>
      </c>
    </row>
    <row r="1613" spans="4:27" ht="15" customHeight="1" x14ac:dyDescent="0.25">
      <c r="D1613" s="176">
        <v>1</v>
      </c>
      <c r="E1613" s="169">
        <f t="shared" si="288"/>
        <v>1</v>
      </c>
      <c r="F1613" s="26" t="s">
        <v>3054</v>
      </c>
      <c r="G1613" s="26" t="s">
        <v>118</v>
      </c>
      <c r="H1613" s="26" t="s">
        <v>112</v>
      </c>
      <c r="I1613" s="29">
        <v>45630</v>
      </c>
      <c r="J1613" s="26" t="s">
        <v>3005</v>
      </c>
      <c r="K1613" s="26" t="s">
        <v>646</v>
      </c>
      <c r="L1613" s="26" t="s">
        <v>3005</v>
      </c>
      <c r="M1613" s="26" t="s">
        <v>646</v>
      </c>
      <c r="N1613" s="27">
        <v>2.4700000000000002</v>
      </c>
      <c r="O1613" s="26" t="s">
        <v>3005</v>
      </c>
      <c r="P1613" s="26" t="s">
        <v>646</v>
      </c>
      <c r="Q1613" s="27">
        <v>2.37</v>
      </c>
      <c r="R1613" s="171" t="str">
        <f t="shared" si="289"/>
        <v>A</v>
      </c>
      <c r="S1613" s="174">
        <f t="shared" si="290"/>
        <v>1</v>
      </c>
      <c r="T1613" s="174">
        <f t="shared" si="291"/>
        <v>1</v>
      </c>
      <c r="U1613" s="174">
        <f t="shared" si="292"/>
        <v>0</v>
      </c>
      <c r="V1613" s="178" t="str">
        <f t="shared" si="293"/>
        <v>Yersinia intermedia</v>
      </c>
      <c r="W1613" s="178" t="str">
        <f t="shared" si="294"/>
        <v>Yersinia intermedia</v>
      </c>
      <c r="X1613" s="174">
        <f t="shared" si="295"/>
        <v>0</v>
      </c>
      <c r="Y1613" s="174">
        <f t="shared" si="296"/>
        <v>0</v>
      </c>
      <c r="Z1613" s="174">
        <f t="shared" si="297"/>
        <v>0</v>
      </c>
      <c r="AA1613" s="174">
        <f t="shared" si="298"/>
        <v>0</v>
      </c>
    </row>
    <row r="1614" spans="4:27" ht="15" customHeight="1" x14ac:dyDescent="0.25">
      <c r="D1614" s="176">
        <v>1</v>
      </c>
      <c r="E1614" s="169">
        <f t="shared" si="288"/>
        <v>1</v>
      </c>
      <c r="F1614" s="26" t="s">
        <v>3055</v>
      </c>
      <c r="G1614" s="26" t="s">
        <v>3056</v>
      </c>
      <c r="H1614" s="26" t="s">
        <v>110</v>
      </c>
      <c r="I1614" s="29">
        <v>41304</v>
      </c>
      <c r="J1614" s="26" t="s">
        <v>3005</v>
      </c>
      <c r="K1614" s="26" t="s">
        <v>646</v>
      </c>
      <c r="L1614" s="26" t="s">
        <v>3005</v>
      </c>
      <c r="M1614" s="26" t="s">
        <v>646</v>
      </c>
      <c r="N1614" s="27">
        <v>2.5099999999999998</v>
      </c>
      <c r="O1614" s="26" t="s">
        <v>3005</v>
      </c>
      <c r="P1614" s="26" t="s">
        <v>646</v>
      </c>
      <c r="Q1614" s="27">
        <v>2.4500000000000002</v>
      </c>
      <c r="R1614" s="171" t="str">
        <f t="shared" si="289"/>
        <v>A</v>
      </c>
      <c r="S1614" s="174">
        <f t="shared" si="290"/>
        <v>1</v>
      </c>
      <c r="T1614" s="174">
        <f t="shared" si="291"/>
        <v>1</v>
      </c>
      <c r="U1614" s="174">
        <f t="shared" si="292"/>
        <v>0</v>
      </c>
      <c r="V1614" s="178" t="str">
        <f t="shared" si="293"/>
        <v>Yersinia intermedia</v>
      </c>
      <c r="W1614" s="178" t="str">
        <f t="shared" si="294"/>
        <v>Yersinia intermedia</v>
      </c>
      <c r="X1614" s="174">
        <f t="shared" si="295"/>
        <v>0</v>
      </c>
      <c r="Y1614" s="174">
        <f t="shared" si="296"/>
        <v>0</v>
      </c>
      <c r="Z1614" s="174">
        <f t="shared" si="297"/>
        <v>0</v>
      </c>
      <c r="AA1614" s="174">
        <f t="shared" si="298"/>
        <v>0</v>
      </c>
    </row>
    <row r="1615" spans="4:27" ht="15" customHeight="1" x14ac:dyDescent="0.25">
      <c r="D1615" s="176">
        <v>1</v>
      </c>
      <c r="E1615" s="169">
        <f t="shared" si="288"/>
        <v>1</v>
      </c>
      <c r="F1615" s="26" t="s">
        <v>3057</v>
      </c>
      <c r="G1615" s="26" t="s">
        <v>3058</v>
      </c>
      <c r="H1615" s="26" t="s">
        <v>110</v>
      </c>
      <c r="I1615" s="29">
        <v>41304</v>
      </c>
      <c r="J1615" s="26" t="s">
        <v>3005</v>
      </c>
      <c r="K1615" s="26" t="s">
        <v>3059</v>
      </c>
      <c r="L1615" s="26" t="s">
        <v>3005</v>
      </c>
      <c r="M1615" s="26" t="s">
        <v>3059</v>
      </c>
      <c r="N1615" s="27">
        <v>2.57</v>
      </c>
      <c r="O1615" s="26" t="s">
        <v>3005</v>
      </c>
      <c r="P1615" s="26" t="s">
        <v>3059</v>
      </c>
      <c r="Q1615" s="27">
        <v>2.5299999999999998</v>
      </c>
      <c r="R1615" s="171" t="str">
        <f t="shared" si="289"/>
        <v>A</v>
      </c>
      <c r="S1615" s="174">
        <f t="shared" si="290"/>
        <v>1</v>
      </c>
      <c r="T1615" s="174">
        <f t="shared" si="291"/>
        <v>1</v>
      </c>
      <c r="U1615" s="174">
        <f t="shared" si="292"/>
        <v>0</v>
      </c>
      <c r="V1615" s="178" t="str">
        <f t="shared" si="293"/>
        <v>Yersinia kristensenii</v>
      </c>
      <c r="W1615" s="178" t="str">
        <f t="shared" si="294"/>
        <v>Yersinia kristensenii</v>
      </c>
      <c r="X1615" s="174">
        <f t="shared" si="295"/>
        <v>0</v>
      </c>
      <c r="Y1615" s="174">
        <f t="shared" si="296"/>
        <v>0</v>
      </c>
      <c r="Z1615" s="174">
        <f t="shared" si="297"/>
        <v>0</v>
      </c>
      <c r="AA1615" s="174">
        <f t="shared" si="298"/>
        <v>0</v>
      </c>
    </row>
    <row r="1616" spans="4:27" ht="15" customHeight="1" x14ac:dyDescent="0.25">
      <c r="D1616" s="176">
        <v>1</v>
      </c>
      <c r="E1616" s="169">
        <f t="shared" si="288"/>
        <v>1</v>
      </c>
      <c r="F1616" s="26" t="s">
        <v>3060</v>
      </c>
      <c r="G1616" s="26" t="s">
        <v>3061</v>
      </c>
      <c r="H1616" s="26" t="s">
        <v>110</v>
      </c>
      <c r="I1616" s="29">
        <v>41304</v>
      </c>
      <c r="J1616" s="26" t="s">
        <v>3005</v>
      </c>
      <c r="K1616" s="26" t="s">
        <v>3059</v>
      </c>
      <c r="L1616" s="26" t="s">
        <v>3005</v>
      </c>
      <c r="M1616" s="26" t="s">
        <v>3059</v>
      </c>
      <c r="N1616" s="27">
        <v>2.46</v>
      </c>
      <c r="O1616" s="26" t="s">
        <v>3005</v>
      </c>
      <c r="P1616" s="26" t="s">
        <v>3059</v>
      </c>
      <c r="Q1616" s="27">
        <v>2.39</v>
      </c>
      <c r="R1616" s="171" t="str">
        <f t="shared" si="289"/>
        <v>A</v>
      </c>
      <c r="S1616" s="174">
        <f t="shared" si="290"/>
        <v>1</v>
      </c>
      <c r="T1616" s="174">
        <f t="shared" si="291"/>
        <v>1</v>
      </c>
      <c r="U1616" s="174">
        <f t="shared" si="292"/>
        <v>0</v>
      </c>
      <c r="V1616" s="178" t="str">
        <f t="shared" si="293"/>
        <v>Yersinia kristensenii</v>
      </c>
      <c r="W1616" s="178" t="str">
        <f t="shared" si="294"/>
        <v>Yersinia kristensenii</v>
      </c>
      <c r="X1616" s="174">
        <f t="shared" si="295"/>
        <v>0</v>
      </c>
      <c r="Y1616" s="174">
        <f t="shared" si="296"/>
        <v>0</v>
      </c>
      <c r="Z1616" s="174">
        <f t="shared" si="297"/>
        <v>0</v>
      </c>
      <c r="AA1616" s="174">
        <f t="shared" si="298"/>
        <v>0</v>
      </c>
    </row>
    <row r="1617" spans="4:27" ht="15" customHeight="1" x14ac:dyDescent="0.25">
      <c r="D1617" s="176">
        <v>0</v>
      </c>
      <c r="E1617" s="169">
        <f t="shared" si="288"/>
        <v>0</v>
      </c>
      <c r="F1617" s="26" t="s">
        <v>3062</v>
      </c>
      <c r="G1617" s="26" t="s">
        <v>176</v>
      </c>
      <c r="H1617" s="26" t="s">
        <v>3034</v>
      </c>
      <c r="I1617" s="29">
        <v>42333</v>
      </c>
      <c r="J1617" s="26" t="s">
        <v>3005</v>
      </c>
      <c r="K1617" s="26" t="s">
        <v>256</v>
      </c>
      <c r="L1617" s="26" t="s">
        <v>3005</v>
      </c>
      <c r="M1617" s="26" t="s">
        <v>256</v>
      </c>
      <c r="N1617" s="27">
        <v>2.71</v>
      </c>
      <c r="O1617" s="26" t="s">
        <v>3005</v>
      </c>
      <c r="P1617" s="26" t="s">
        <v>256</v>
      </c>
      <c r="Q1617" s="27">
        <v>2.33</v>
      </c>
      <c r="R1617" s="171" t="str">
        <f t="shared" si="289"/>
        <v>A</v>
      </c>
      <c r="S1617" s="174">
        <f t="shared" si="290"/>
        <v>1</v>
      </c>
      <c r="T1617" s="174">
        <f t="shared" si="291"/>
        <v>1</v>
      </c>
      <c r="U1617" s="174">
        <f t="shared" si="292"/>
        <v>0</v>
      </c>
      <c r="V1617" s="178" t="str">
        <f t="shared" si="293"/>
        <v>Yersinia massiliensis</v>
      </c>
      <c r="W1617" s="178" t="str">
        <f t="shared" si="294"/>
        <v>Yersinia massiliensis</v>
      </c>
      <c r="X1617" s="174">
        <f t="shared" si="295"/>
        <v>0</v>
      </c>
      <c r="Y1617" s="174">
        <f t="shared" si="296"/>
        <v>0</v>
      </c>
      <c r="Z1617" s="174">
        <f t="shared" si="297"/>
        <v>0</v>
      </c>
      <c r="AA1617" s="174">
        <f t="shared" si="298"/>
        <v>0</v>
      </c>
    </row>
    <row r="1618" spans="4:27" ht="15" customHeight="1" x14ac:dyDescent="0.25">
      <c r="D1618" s="176">
        <v>1</v>
      </c>
      <c r="E1618" s="169">
        <f t="shared" si="288"/>
        <v>1</v>
      </c>
      <c r="F1618" s="26" t="s">
        <v>3063</v>
      </c>
      <c r="G1618" s="26" t="s">
        <v>133</v>
      </c>
      <c r="H1618" s="26" t="s">
        <v>112</v>
      </c>
      <c r="I1618" s="29">
        <v>45630</v>
      </c>
      <c r="J1618" s="26" t="s">
        <v>3005</v>
      </c>
      <c r="K1618" s="26" t="s">
        <v>256</v>
      </c>
      <c r="L1618" s="26" t="s">
        <v>3005</v>
      </c>
      <c r="M1618" s="26" t="s">
        <v>256</v>
      </c>
      <c r="N1618" s="27">
        <v>2.39</v>
      </c>
      <c r="O1618" s="26" t="s">
        <v>3005</v>
      </c>
      <c r="P1618" s="26" t="s">
        <v>256</v>
      </c>
      <c r="Q1618" s="27">
        <v>2.1800000000000002</v>
      </c>
      <c r="R1618" s="171" t="str">
        <f t="shared" si="289"/>
        <v>A</v>
      </c>
      <c r="S1618" s="174">
        <f t="shared" si="290"/>
        <v>1</v>
      </c>
      <c r="T1618" s="174">
        <f t="shared" si="291"/>
        <v>1</v>
      </c>
      <c r="U1618" s="174">
        <f t="shared" si="292"/>
        <v>0</v>
      </c>
      <c r="V1618" s="178" t="str">
        <f t="shared" si="293"/>
        <v>Yersinia massiliensis</v>
      </c>
      <c r="W1618" s="178" t="str">
        <f t="shared" si="294"/>
        <v>Yersinia massiliensis</v>
      </c>
      <c r="X1618" s="174">
        <f t="shared" si="295"/>
        <v>0</v>
      </c>
      <c r="Y1618" s="174">
        <f t="shared" si="296"/>
        <v>0</v>
      </c>
      <c r="Z1618" s="174">
        <f t="shared" si="297"/>
        <v>0</v>
      </c>
      <c r="AA1618" s="174">
        <f t="shared" si="298"/>
        <v>0</v>
      </c>
    </row>
    <row r="1619" spans="4:27" ht="15" customHeight="1" x14ac:dyDescent="0.25">
      <c r="D1619" s="176">
        <v>1</v>
      </c>
      <c r="E1619" s="169">
        <f t="shared" si="288"/>
        <v>1</v>
      </c>
      <c r="F1619" s="26" t="s">
        <v>3064</v>
      </c>
      <c r="G1619" s="26" t="s">
        <v>176</v>
      </c>
      <c r="H1619" s="26" t="s">
        <v>110</v>
      </c>
      <c r="I1619" s="29" t="s">
        <v>3065</v>
      </c>
      <c r="J1619" s="26" t="s">
        <v>3005</v>
      </c>
      <c r="K1619" s="26" t="s">
        <v>3008</v>
      </c>
      <c r="L1619" s="26" t="s">
        <v>3005</v>
      </c>
      <c r="M1619" s="26" t="s">
        <v>3008</v>
      </c>
      <c r="N1619" s="27">
        <v>2.13</v>
      </c>
      <c r="O1619" s="26" t="s">
        <v>3005</v>
      </c>
      <c r="P1619" s="26" t="s">
        <v>3008</v>
      </c>
      <c r="Q1619" s="27">
        <v>2.11</v>
      </c>
      <c r="R1619" s="171" t="str">
        <f t="shared" si="289"/>
        <v>A</v>
      </c>
      <c r="S1619" s="174">
        <f t="shared" si="290"/>
        <v>1</v>
      </c>
      <c r="T1619" s="174">
        <f t="shared" si="291"/>
        <v>1</v>
      </c>
      <c r="U1619" s="174">
        <f t="shared" si="292"/>
        <v>0</v>
      </c>
      <c r="V1619" s="178" t="str">
        <f t="shared" si="293"/>
        <v>Yersinia mollaretii</v>
      </c>
      <c r="W1619" s="178" t="str">
        <f t="shared" si="294"/>
        <v>Yersinia mollaretii</v>
      </c>
      <c r="X1619" s="174">
        <f t="shared" si="295"/>
        <v>0</v>
      </c>
      <c r="Y1619" s="174">
        <f t="shared" si="296"/>
        <v>0</v>
      </c>
      <c r="Z1619" s="174">
        <f t="shared" si="297"/>
        <v>0</v>
      </c>
      <c r="AA1619" s="174">
        <f t="shared" si="298"/>
        <v>0</v>
      </c>
    </row>
    <row r="1620" spans="4:27" ht="15" customHeight="1" x14ac:dyDescent="0.25">
      <c r="D1620" s="176">
        <v>0</v>
      </c>
      <c r="E1620" s="169">
        <f t="shared" si="288"/>
        <v>0</v>
      </c>
      <c r="F1620" s="26" t="s">
        <v>3066</v>
      </c>
      <c r="G1620" s="26" t="s">
        <v>176</v>
      </c>
      <c r="H1620" s="26" t="s">
        <v>3034</v>
      </c>
      <c r="I1620" s="29">
        <v>42341</v>
      </c>
      <c r="J1620" s="26" t="s">
        <v>3005</v>
      </c>
      <c r="K1620" s="26" t="s">
        <v>3053</v>
      </c>
      <c r="L1620" s="26" t="s">
        <v>3005</v>
      </c>
      <c r="M1620" s="26" t="s">
        <v>3053</v>
      </c>
      <c r="N1620" s="27">
        <v>2.75</v>
      </c>
      <c r="O1620" s="26" t="s">
        <v>3005</v>
      </c>
      <c r="P1620" s="26" t="s">
        <v>3052</v>
      </c>
      <c r="Q1620" s="27">
        <v>2.33</v>
      </c>
      <c r="R1620" s="171" t="str">
        <f t="shared" si="289"/>
        <v>B</v>
      </c>
      <c r="S1620" s="174">
        <f t="shared" si="290"/>
        <v>0</v>
      </c>
      <c r="T1620" s="174">
        <f t="shared" si="291"/>
        <v>0</v>
      </c>
      <c r="U1620" s="174">
        <f t="shared" si="292"/>
        <v>1</v>
      </c>
      <c r="V1620" s="178" t="str">
        <f t="shared" si="293"/>
        <v>Yersinia nurmii</v>
      </c>
      <c r="W1620" s="178" t="str">
        <f t="shared" si="294"/>
        <v>Yersinia entomophaga</v>
      </c>
      <c r="X1620" s="174">
        <f t="shared" si="295"/>
        <v>0</v>
      </c>
      <c r="Y1620" s="174">
        <f t="shared" si="296"/>
        <v>0</v>
      </c>
      <c r="Z1620" s="174">
        <f t="shared" si="297"/>
        <v>0</v>
      </c>
      <c r="AA1620" s="174">
        <f t="shared" si="298"/>
        <v>0</v>
      </c>
    </row>
    <row r="1621" spans="4:27" ht="15" customHeight="1" x14ac:dyDescent="0.25">
      <c r="D1621" s="176">
        <v>0</v>
      </c>
      <c r="E1621" s="169">
        <f t="shared" si="288"/>
        <v>0</v>
      </c>
      <c r="F1621" s="26" t="s">
        <v>3067</v>
      </c>
      <c r="G1621" s="26" t="s">
        <v>176</v>
      </c>
      <c r="H1621" s="26" t="s">
        <v>3034</v>
      </c>
      <c r="I1621" s="29">
        <v>42341</v>
      </c>
      <c r="J1621" s="26" t="s">
        <v>3005</v>
      </c>
      <c r="K1621" s="26" t="s">
        <v>3068</v>
      </c>
      <c r="L1621" s="26" t="s">
        <v>3005</v>
      </c>
      <c r="M1621" s="26" t="s">
        <v>3068</v>
      </c>
      <c r="N1621" s="27">
        <v>2.56</v>
      </c>
      <c r="O1621" s="26" t="s">
        <v>3005</v>
      </c>
      <c r="P1621" s="26" t="s">
        <v>3068</v>
      </c>
      <c r="Q1621" s="27">
        <v>2.36</v>
      </c>
      <c r="R1621" s="171" t="str">
        <f t="shared" si="289"/>
        <v>A</v>
      </c>
      <c r="S1621" s="174">
        <f t="shared" si="290"/>
        <v>1</v>
      </c>
      <c r="T1621" s="174">
        <f t="shared" si="291"/>
        <v>1</v>
      </c>
      <c r="U1621" s="174">
        <f t="shared" si="292"/>
        <v>0</v>
      </c>
      <c r="V1621" s="178" t="str">
        <f t="shared" si="293"/>
        <v>Yersinia pekkanenii</v>
      </c>
      <c r="W1621" s="178" t="str">
        <f t="shared" si="294"/>
        <v>Yersinia pekkanenii</v>
      </c>
      <c r="X1621" s="174">
        <f t="shared" si="295"/>
        <v>0</v>
      </c>
      <c r="Y1621" s="174">
        <f t="shared" si="296"/>
        <v>0</v>
      </c>
      <c r="Z1621" s="174">
        <f t="shared" si="297"/>
        <v>0</v>
      </c>
      <c r="AA1621" s="174">
        <f t="shared" si="298"/>
        <v>0</v>
      </c>
    </row>
    <row r="1622" spans="4:27" ht="15" customHeight="1" x14ac:dyDescent="0.25">
      <c r="D1622" s="176">
        <v>1</v>
      </c>
      <c r="E1622" s="169">
        <f t="shared" si="288"/>
        <v>1</v>
      </c>
      <c r="F1622" s="26" t="s">
        <v>3069</v>
      </c>
      <c r="G1622" s="26" t="s">
        <v>3070</v>
      </c>
      <c r="H1622" s="26" t="s">
        <v>114</v>
      </c>
      <c r="I1622" s="29">
        <v>45098</v>
      </c>
      <c r="J1622" s="26" t="s">
        <v>3005</v>
      </c>
      <c r="K1622" s="26" t="s">
        <v>805</v>
      </c>
      <c r="L1622" s="26" t="s">
        <v>3005</v>
      </c>
      <c r="M1622" s="26" t="s">
        <v>805</v>
      </c>
      <c r="N1622" s="27">
        <v>2.29</v>
      </c>
      <c r="O1622" s="26" t="s">
        <v>3005</v>
      </c>
      <c r="P1622" s="26" t="s">
        <v>805</v>
      </c>
      <c r="Q1622" s="27">
        <v>2.2000000000000002</v>
      </c>
      <c r="R1622" s="171" t="str">
        <f t="shared" si="289"/>
        <v>A</v>
      </c>
      <c r="S1622" s="174">
        <f t="shared" si="290"/>
        <v>1</v>
      </c>
      <c r="T1622" s="174">
        <f t="shared" si="291"/>
        <v>1</v>
      </c>
      <c r="U1622" s="174">
        <f t="shared" si="292"/>
        <v>0</v>
      </c>
      <c r="V1622" s="178" t="str">
        <f t="shared" si="293"/>
        <v>Yersinia pseudotuberculosis</v>
      </c>
      <c r="W1622" s="178" t="str">
        <f t="shared" si="294"/>
        <v>Yersinia pseudotuberculosis</v>
      </c>
      <c r="X1622" s="174">
        <f t="shared" si="295"/>
        <v>0</v>
      </c>
      <c r="Y1622" s="174">
        <f t="shared" si="296"/>
        <v>0</v>
      </c>
      <c r="Z1622" s="174">
        <f t="shared" si="297"/>
        <v>0</v>
      </c>
      <c r="AA1622" s="174">
        <f t="shared" si="298"/>
        <v>0</v>
      </c>
    </row>
    <row r="1623" spans="4:27" ht="15" customHeight="1" x14ac:dyDescent="0.25">
      <c r="D1623" s="176">
        <v>0</v>
      </c>
      <c r="E1623" s="169">
        <f t="shared" si="288"/>
        <v>0</v>
      </c>
      <c r="F1623" s="26" t="s">
        <v>3071</v>
      </c>
      <c r="G1623" s="26" t="s">
        <v>176</v>
      </c>
      <c r="H1623" s="26" t="s">
        <v>3034</v>
      </c>
      <c r="I1623" s="29">
        <v>39906</v>
      </c>
      <c r="J1623" s="26" t="s">
        <v>3005</v>
      </c>
      <c r="K1623" s="26" t="s">
        <v>805</v>
      </c>
      <c r="L1623" s="26" t="s">
        <v>3005</v>
      </c>
      <c r="M1623" s="26" t="s">
        <v>805</v>
      </c>
      <c r="N1623" s="27">
        <v>2.69</v>
      </c>
      <c r="O1623" s="26" t="s">
        <v>3005</v>
      </c>
      <c r="P1623" s="26" t="s">
        <v>805</v>
      </c>
      <c r="Q1623" s="27">
        <v>2.67</v>
      </c>
      <c r="R1623" s="171" t="str">
        <f t="shared" si="289"/>
        <v>A</v>
      </c>
      <c r="S1623" s="174">
        <f t="shared" si="290"/>
        <v>1</v>
      </c>
      <c r="T1623" s="174">
        <f t="shared" si="291"/>
        <v>1</v>
      </c>
      <c r="U1623" s="174">
        <f t="shared" si="292"/>
        <v>0</v>
      </c>
      <c r="V1623" s="178" t="str">
        <f t="shared" si="293"/>
        <v>Yersinia pseudotuberculosis</v>
      </c>
      <c r="W1623" s="178" t="str">
        <f t="shared" si="294"/>
        <v>Yersinia pseudotuberculosis</v>
      </c>
      <c r="X1623" s="174">
        <f t="shared" si="295"/>
        <v>0</v>
      </c>
      <c r="Y1623" s="174">
        <f t="shared" si="296"/>
        <v>0</v>
      </c>
      <c r="Z1623" s="174">
        <f t="shared" si="297"/>
        <v>0</v>
      </c>
      <c r="AA1623" s="174">
        <f t="shared" si="298"/>
        <v>0</v>
      </c>
    </row>
    <row r="1624" spans="4:27" ht="15" customHeight="1" x14ac:dyDescent="0.25">
      <c r="D1624" s="176">
        <v>1</v>
      </c>
      <c r="E1624" s="169">
        <f t="shared" si="288"/>
        <v>1</v>
      </c>
      <c r="F1624" s="26" t="s">
        <v>3072</v>
      </c>
      <c r="G1624" s="26" t="s">
        <v>3039</v>
      </c>
      <c r="H1624" s="26" t="s">
        <v>110</v>
      </c>
      <c r="I1624" s="29">
        <v>41290</v>
      </c>
      <c r="J1624" s="26" t="s">
        <v>3005</v>
      </c>
      <c r="K1624" s="26" t="s">
        <v>3073</v>
      </c>
      <c r="L1624" s="26" t="s">
        <v>3005</v>
      </c>
      <c r="M1624" s="26" t="s">
        <v>3073</v>
      </c>
      <c r="N1624" s="27">
        <v>2.46</v>
      </c>
      <c r="O1624" s="26" t="s">
        <v>3005</v>
      </c>
      <c r="P1624" s="26" t="s">
        <v>3073</v>
      </c>
      <c r="Q1624" s="27">
        <v>2.41</v>
      </c>
      <c r="R1624" s="171" t="str">
        <f t="shared" si="289"/>
        <v>A</v>
      </c>
      <c r="S1624" s="174">
        <f t="shared" si="290"/>
        <v>1</v>
      </c>
      <c r="T1624" s="174">
        <f t="shared" si="291"/>
        <v>1</v>
      </c>
      <c r="U1624" s="174">
        <f t="shared" si="292"/>
        <v>0</v>
      </c>
      <c r="V1624" s="178" t="str">
        <f t="shared" si="293"/>
        <v>Yersinia rohdei</v>
      </c>
      <c r="W1624" s="178" t="str">
        <f t="shared" si="294"/>
        <v>Yersinia rohdei</v>
      </c>
      <c r="X1624" s="174">
        <f t="shared" si="295"/>
        <v>0</v>
      </c>
      <c r="Y1624" s="174">
        <f t="shared" si="296"/>
        <v>0</v>
      </c>
      <c r="Z1624" s="174">
        <f t="shared" si="297"/>
        <v>0</v>
      </c>
      <c r="AA1624" s="174">
        <f t="shared" si="298"/>
        <v>0</v>
      </c>
    </row>
    <row r="1625" spans="4:27" ht="15" customHeight="1" x14ac:dyDescent="0.25">
      <c r="D1625" s="176">
        <v>0</v>
      </c>
      <c r="E1625" s="169">
        <f t="shared" si="288"/>
        <v>0</v>
      </c>
      <c r="F1625" s="26" t="s">
        <v>3074</v>
      </c>
      <c r="G1625" s="26" t="s">
        <v>176</v>
      </c>
      <c r="H1625" s="26" t="s">
        <v>3034</v>
      </c>
      <c r="I1625" s="29">
        <v>39143</v>
      </c>
      <c r="J1625" s="26" t="s">
        <v>3005</v>
      </c>
      <c r="K1625" s="26" t="s">
        <v>3073</v>
      </c>
      <c r="L1625" s="26" t="s">
        <v>3005</v>
      </c>
      <c r="M1625" s="26" t="s">
        <v>3073</v>
      </c>
      <c r="N1625" s="27">
        <v>2.83</v>
      </c>
      <c r="O1625" s="26" t="s">
        <v>3005</v>
      </c>
      <c r="P1625" s="26" t="s">
        <v>3073</v>
      </c>
      <c r="Q1625" s="27">
        <v>2.31</v>
      </c>
      <c r="R1625" s="171" t="str">
        <f t="shared" si="289"/>
        <v>A</v>
      </c>
      <c r="S1625" s="174">
        <f t="shared" si="290"/>
        <v>1</v>
      </c>
      <c r="T1625" s="174">
        <f t="shared" si="291"/>
        <v>1</v>
      </c>
      <c r="U1625" s="174">
        <f t="shared" si="292"/>
        <v>0</v>
      </c>
      <c r="V1625" s="178" t="str">
        <f t="shared" si="293"/>
        <v>Yersinia rohdei</v>
      </c>
      <c r="W1625" s="178" t="str">
        <f t="shared" si="294"/>
        <v>Yersinia rohdei</v>
      </c>
      <c r="X1625" s="174">
        <f t="shared" si="295"/>
        <v>0</v>
      </c>
      <c r="Y1625" s="174">
        <f t="shared" si="296"/>
        <v>0</v>
      </c>
      <c r="Z1625" s="174">
        <f t="shared" si="297"/>
        <v>0</v>
      </c>
      <c r="AA1625" s="174">
        <f t="shared" si="298"/>
        <v>0</v>
      </c>
    </row>
    <row r="1626" spans="4:27" ht="15" customHeight="1" x14ac:dyDescent="0.25">
      <c r="D1626" s="176">
        <v>1</v>
      </c>
      <c r="E1626" s="169">
        <f t="shared" si="288"/>
        <v>1</v>
      </c>
      <c r="F1626" s="26" t="s">
        <v>3075</v>
      </c>
      <c r="G1626" s="26" t="s">
        <v>124</v>
      </c>
      <c r="H1626" s="26" t="s">
        <v>110</v>
      </c>
      <c r="I1626" s="29">
        <v>41304</v>
      </c>
      <c r="J1626" s="26" t="s">
        <v>3005</v>
      </c>
      <c r="K1626" s="26" t="s">
        <v>3076</v>
      </c>
      <c r="L1626" s="26" t="s">
        <v>3005</v>
      </c>
      <c r="M1626" s="26" t="s">
        <v>3076</v>
      </c>
      <c r="N1626" s="27">
        <v>2.61</v>
      </c>
      <c r="O1626" s="26" t="s">
        <v>3005</v>
      </c>
      <c r="P1626" s="26" t="s">
        <v>3076</v>
      </c>
      <c r="Q1626" s="27">
        <v>2.56</v>
      </c>
      <c r="R1626" s="171" t="str">
        <f t="shared" si="289"/>
        <v>A</v>
      </c>
      <c r="S1626" s="174">
        <f t="shared" si="290"/>
        <v>1</v>
      </c>
      <c r="T1626" s="174">
        <f t="shared" si="291"/>
        <v>1</v>
      </c>
      <c r="U1626" s="174">
        <f t="shared" si="292"/>
        <v>0</v>
      </c>
      <c r="V1626" s="178" t="str">
        <f t="shared" si="293"/>
        <v>Yersinia ruckeri</v>
      </c>
      <c r="W1626" s="178" t="str">
        <f t="shared" si="294"/>
        <v>Yersinia ruckeri</v>
      </c>
      <c r="X1626" s="174">
        <f t="shared" si="295"/>
        <v>0</v>
      </c>
      <c r="Y1626" s="174">
        <f t="shared" si="296"/>
        <v>0</v>
      </c>
      <c r="Z1626" s="174">
        <f t="shared" si="297"/>
        <v>0</v>
      </c>
      <c r="AA1626" s="174">
        <f t="shared" si="298"/>
        <v>0</v>
      </c>
    </row>
    <row r="1627" spans="4:27" ht="15" customHeight="1" x14ac:dyDescent="0.25">
      <c r="D1627" s="176">
        <v>1</v>
      </c>
      <c r="E1627" s="169">
        <f t="shared" si="288"/>
        <v>1</v>
      </c>
      <c r="F1627" s="26" t="s">
        <v>3077</v>
      </c>
      <c r="G1627" s="26" t="s">
        <v>3078</v>
      </c>
      <c r="H1627" s="26" t="s">
        <v>110</v>
      </c>
      <c r="I1627" s="29">
        <v>41304</v>
      </c>
      <c r="J1627" s="26" t="s">
        <v>3005</v>
      </c>
      <c r="K1627" s="26" t="s">
        <v>3076</v>
      </c>
      <c r="L1627" s="26" t="s">
        <v>3005</v>
      </c>
      <c r="M1627" s="26" t="s">
        <v>3076</v>
      </c>
      <c r="N1627" s="27">
        <v>2.56</v>
      </c>
      <c r="O1627" s="26" t="s">
        <v>3005</v>
      </c>
      <c r="P1627" s="26" t="s">
        <v>3076</v>
      </c>
      <c r="Q1627" s="27">
        <v>2.56</v>
      </c>
      <c r="R1627" s="171" t="str">
        <f t="shared" si="289"/>
        <v>A</v>
      </c>
      <c r="S1627" s="174">
        <f t="shared" si="290"/>
        <v>1</v>
      </c>
      <c r="T1627" s="174">
        <f t="shared" si="291"/>
        <v>1</v>
      </c>
      <c r="U1627" s="174">
        <f t="shared" si="292"/>
        <v>0</v>
      </c>
      <c r="V1627" s="178" t="str">
        <f t="shared" si="293"/>
        <v>Yersinia ruckeri</v>
      </c>
      <c r="W1627" s="178" t="str">
        <f t="shared" si="294"/>
        <v>Yersinia ruckeri</v>
      </c>
      <c r="X1627" s="174">
        <f t="shared" si="295"/>
        <v>0</v>
      </c>
      <c r="Y1627" s="174">
        <f t="shared" si="296"/>
        <v>0</v>
      </c>
      <c r="Z1627" s="174">
        <f t="shared" si="297"/>
        <v>0</v>
      </c>
      <c r="AA1627" s="174">
        <f t="shared" si="298"/>
        <v>0</v>
      </c>
    </row>
    <row r="1628" spans="4:27" ht="15" customHeight="1" x14ac:dyDescent="0.25">
      <c r="D1628" s="176">
        <v>1</v>
      </c>
      <c r="E1628" s="169">
        <f t="shared" si="288"/>
        <v>1</v>
      </c>
      <c r="F1628" s="26" t="s">
        <v>3079</v>
      </c>
      <c r="G1628" s="26" t="s">
        <v>176</v>
      </c>
      <c r="H1628" s="26" t="s">
        <v>114</v>
      </c>
      <c r="I1628" s="29">
        <v>41324</v>
      </c>
      <c r="J1628" s="26" t="s">
        <v>3005</v>
      </c>
      <c r="K1628" s="26" t="s">
        <v>3080</v>
      </c>
      <c r="L1628" s="26" t="s">
        <v>3005</v>
      </c>
      <c r="M1628" s="26" t="s">
        <v>3080</v>
      </c>
      <c r="N1628" s="27">
        <v>2.83</v>
      </c>
      <c r="O1628" s="26" t="s">
        <v>3005</v>
      </c>
      <c r="P1628" s="26" t="s">
        <v>3080</v>
      </c>
      <c r="Q1628" s="27">
        <v>2.5099999999999998</v>
      </c>
      <c r="R1628" s="171" t="str">
        <f t="shared" si="289"/>
        <v>A</v>
      </c>
      <c r="S1628" s="174">
        <f t="shared" si="290"/>
        <v>1</v>
      </c>
      <c r="T1628" s="174">
        <f t="shared" si="291"/>
        <v>1</v>
      </c>
      <c r="U1628" s="174">
        <f t="shared" si="292"/>
        <v>0</v>
      </c>
      <c r="V1628" s="178" t="str">
        <f t="shared" si="293"/>
        <v>Yersinia similis</v>
      </c>
      <c r="W1628" s="178" t="str">
        <f t="shared" si="294"/>
        <v>Yersinia similis</v>
      </c>
      <c r="X1628" s="174">
        <f t="shared" si="295"/>
        <v>0</v>
      </c>
      <c r="Y1628" s="174">
        <f t="shared" si="296"/>
        <v>0</v>
      </c>
      <c r="Z1628" s="174">
        <f t="shared" si="297"/>
        <v>0</v>
      </c>
      <c r="AA1628" s="174">
        <f t="shared" si="298"/>
        <v>0</v>
      </c>
    </row>
    <row r="1629" spans="4:27" ht="15" customHeight="1" x14ac:dyDescent="0.25">
      <c r="D1629" s="176">
        <v>0</v>
      </c>
      <c r="E1629" s="169">
        <f t="shared" si="288"/>
        <v>0</v>
      </c>
      <c r="F1629" s="26" t="s">
        <v>3081</v>
      </c>
      <c r="G1629" s="26" t="s">
        <v>176</v>
      </c>
      <c r="H1629" s="26" t="s">
        <v>3034</v>
      </c>
      <c r="I1629" s="29">
        <v>39276</v>
      </c>
      <c r="J1629" s="26" t="s">
        <v>3005</v>
      </c>
      <c r="K1629" s="26" t="s">
        <v>3080</v>
      </c>
      <c r="L1629" s="26" t="s">
        <v>3005</v>
      </c>
      <c r="M1629" s="26" t="s">
        <v>805</v>
      </c>
      <c r="N1629" s="27">
        <v>2.52</v>
      </c>
      <c r="O1629" s="26" t="s">
        <v>3005</v>
      </c>
      <c r="P1629" s="26" t="s">
        <v>805</v>
      </c>
      <c r="Q1629" s="27">
        <v>2.4900000000000002</v>
      </c>
      <c r="R1629" s="171" t="str">
        <f t="shared" si="289"/>
        <v>A</v>
      </c>
      <c r="S1629" s="174">
        <f t="shared" si="290"/>
        <v>0</v>
      </c>
      <c r="T1629" s="174">
        <f t="shared" si="291"/>
        <v>0</v>
      </c>
      <c r="U1629" s="174">
        <f t="shared" si="292"/>
        <v>1</v>
      </c>
      <c r="V1629" s="178" t="str">
        <f t="shared" si="293"/>
        <v>Yersinia pseudotuberculosis</v>
      </c>
      <c r="W1629" s="178" t="str">
        <f t="shared" si="294"/>
        <v>Yersinia pseudotuberculosis</v>
      </c>
      <c r="X1629" s="174">
        <f t="shared" si="295"/>
        <v>0</v>
      </c>
      <c r="Y1629" s="174">
        <f t="shared" si="296"/>
        <v>0</v>
      </c>
      <c r="Z1629" s="174">
        <f t="shared" si="297"/>
        <v>0</v>
      </c>
      <c r="AA1629" s="174">
        <f t="shared" si="298"/>
        <v>0</v>
      </c>
    </row>
    <row r="1630" spans="4:27" ht="15" customHeight="1" x14ac:dyDescent="0.25">
      <c r="D1630" s="176">
        <v>0</v>
      </c>
      <c r="E1630" s="169">
        <f t="shared" si="288"/>
        <v>0</v>
      </c>
      <c r="F1630" s="26" t="s">
        <v>3082</v>
      </c>
      <c r="G1630" s="26" t="s">
        <v>176</v>
      </c>
      <c r="H1630" s="26" t="s">
        <v>3034</v>
      </c>
      <c r="I1630" s="29">
        <v>42341</v>
      </c>
      <c r="J1630" s="26" t="s">
        <v>3005</v>
      </c>
      <c r="K1630" s="26" t="s">
        <v>3013</v>
      </c>
      <c r="L1630" s="26" t="s">
        <v>3005</v>
      </c>
      <c r="M1630" s="26" t="s">
        <v>3013</v>
      </c>
      <c r="N1630" s="27">
        <v>2.69</v>
      </c>
      <c r="O1630" s="26" t="s">
        <v>3005</v>
      </c>
      <c r="P1630" s="26" t="s">
        <v>805</v>
      </c>
      <c r="Q1630" s="27">
        <v>2.39</v>
      </c>
      <c r="R1630" s="171" t="str">
        <f t="shared" si="289"/>
        <v>B</v>
      </c>
      <c r="S1630" s="174">
        <f t="shared" si="290"/>
        <v>0</v>
      </c>
      <c r="T1630" s="174">
        <f t="shared" si="291"/>
        <v>0</v>
      </c>
      <c r="U1630" s="174">
        <f t="shared" si="292"/>
        <v>1</v>
      </c>
      <c r="V1630" s="178" t="str">
        <f t="shared" si="293"/>
        <v>Yersinia wautersii</v>
      </c>
      <c r="W1630" s="178" t="str">
        <f t="shared" si="294"/>
        <v>Yersinia pseudotuberculosis</v>
      </c>
      <c r="X1630" s="174">
        <f t="shared" si="295"/>
        <v>0</v>
      </c>
      <c r="Y1630" s="174">
        <f t="shared" si="296"/>
        <v>0</v>
      </c>
      <c r="Z1630" s="174">
        <f t="shared" si="297"/>
        <v>0</v>
      </c>
      <c r="AA1630" s="174">
        <f t="shared" si="298"/>
        <v>0</v>
      </c>
    </row>
    <row r="1631" spans="4:27" ht="15" customHeight="1" x14ac:dyDescent="0.25">
      <c r="D1631" s="176">
        <v>1</v>
      </c>
      <c r="E1631" s="169">
        <f t="shared" si="288"/>
        <v>1</v>
      </c>
      <c r="F1631" s="26" t="s">
        <v>3083</v>
      </c>
      <c r="G1631" s="26" t="s">
        <v>133</v>
      </c>
      <c r="H1631" s="26" t="s">
        <v>114</v>
      </c>
      <c r="I1631" s="29">
        <v>41988</v>
      </c>
      <c r="J1631" s="26" t="s">
        <v>3084</v>
      </c>
      <c r="K1631" s="26" t="s">
        <v>3085</v>
      </c>
      <c r="L1631" s="26" t="s">
        <v>3084</v>
      </c>
      <c r="M1631" s="26" t="s">
        <v>3085</v>
      </c>
      <c r="N1631" s="27">
        <v>2.27</v>
      </c>
      <c r="O1631" s="26" t="s">
        <v>3084</v>
      </c>
      <c r="P1631" s="26" t="s">
        <v>3085</v>
      </c>
      <c r="Q1631" s="27">
        <v>1.59</v>
      </c>
      <c r="R1631" s="171" t="str">
        <f t="shared" si="289"/>
        <v>A</v>
      </c>
      <c r="S1631" s="174">
        <f t="shared" si="290"/>
        <v>1</v>
      </c>
      <c r="T1631" s="174">
        <f t="shared" si="291"/>
        <v>1</v>
      </c>
      <c r="U1631" s="174">
        <f t="shared" si="292"/>
        <v>0</v>
      </c>
      <c r="V1631" s="178" t="str">
        <f t="shared" si="293"/>
        <v>Legionella londiniensis</v>
      </c>
      <c r="W1631" s="178" t="str">
        <f t="shared" si="294"/>
        <v>Legionella londiniensis</v>
      </c>
      <c r="X1631" s="174">
        <f t="shared" si="295"/>
        <v>0</v>
      </c>
      <c r="Y1631" s="174">
        <f t="shared" si="296"/>
        <v>0</v>
      </c>
      <c r="Z1631" s="174">
        <f t="shared" si="297"/>
        <v>0</v>
      </c>
      <c r="AA1631" s="174">
        <f t="shared" si="298"/>
        <v>0</v>
      </c>
    </row>
    <row r="1632" spans="4:27" ht="15" customHeight="1" x14ac:dyDescent="0.25">
      <c r="D1632" s="176">
        <v>1</v>
      </c>
      <c r="E1632" s="169">
        <f t="shared" si="288"/>
        <v>1</v>
      </c>
      <c r="F1632" s="26" t="s">
        <v>3086</v>
      </c>
      <c r="G1632" s="26" t="s">
        <v>176</v>
      </c>
      <c r="H1632" s="26" t="s">
        <v>134</v>
      </c>
      <c r="I1632" s="29">
        <v>41513</v>
      </c>
      <c r="J1632" s="26" t="s">
        <v>3084</v>
      </c>
      <c r="K1632" s="26" t="s">
        <v>3087</v>
      </c>
      <c r="L1632" s="26" t="s">
        <v>3084</v>
      </c>
      <c r="M1632" s="26" t="s">
        <v>3087</v>
      </c>
      <c r="N1632" s="27">
        <v>2.21</v>
      </c>
      <c r="O1632" s="26" t="s">
        <v>3084</v>
      </c>
      <c r="P1632" s="26" t="s">
        <v>3087</v>
      </c>
      <c r="Q1632" s="27">
        <v>1.73</v>
      </c>
      <c r="R1632" s="171" t="str">
        <f t="shared" si="289"/>
        <v>A</v>
      </c>
      <c r="S1632" s="174">
        <f t="shared" si="290"/>
        <v>1</v>
      </c>
      <c r="T1632" s="174">
        <f t="shared" si="291"/>
        <v>1</v>
      </c>
      <c r="U1632" s="174">
        <f t="shared" si="292"/>
        <v>0</v>
      </c>
      <c r="V1632" s="178" t="str">
        <f t="shared" si="293"/>
        <v>Legionella pneumophila</v>
      </c>
      <c r="W1632" s="178" t="str">
        <f t="shared" si="294"/>
        <v>Legionella pneumophila</v>
      </c>
      <c r="X1632" s="174">
        <f t="shared" si="295"/>
        <v>0</v>
      </c>
      <c r="Y1632" s="174">
        <f t="shared" si="296"/>
        <v>0</v>
      </c>
      <c r="Z1632" s="174">
        <f t="shared" si="297"/>
        <v>0</v>
      </c>
      <c r="AA1632" s="174">
        <f t="shared" si="298"/>
        <v>0</v>
      </c>
    </row>
    <row r="1633" spans="4:27" ht="15" customHeight="1" x14ac:dyDescent="0.25">
      <c r="D1633" s="176">
        <v>1</v>
      </c>
      <c r="E1633" s="169">
        <f t="shared" si="288"/>
        <v>1</v>
      </c>
      <c r="F1633" s="26" t="s">
        <v>3088</v>
      </c>
      <c r="G1633" s="26" t="s">
        <v>430</v>
      </c>
      <c r="H1633" s="26" t="s">
        <v>112</v>
      </c>
      <c r="I1633" s="29">
        <v>42389</v>
      </c>
      <c r="J1633" s="26" t="s">
        <v>3084</v>
      </c>
      <c r="K1633" s="26" t="s">
        <v>3087</v>
      </c>
      <c r="L1633" s="26" t="s">
        <v>3084</v>
      </c>
      <c r="M1633" s="26" t="s">
        <v>3087</v>
      </c>
      <c r="N1633" s="27">
        <v>2.33</v>
      </c>
      <c r="O1633" s="26" t="s">
        <v>3084</v>
      </c>
      <c r="P1633" s="26" t="s">
        <v>3087</v>
      </c>
      <c r="Q1633" s="27">
        <v>2.29</v>
      </c>
      <c r="R1633" s="171" t="str">
        <f t="shared" si="289"/>
        <v>A</v>
      </c>
      <c r="S1633" s="174">
        <f t="shared" si="290"/>
        <v>1</v>
      </c>
      <c r="T1633" s="174">
        <f t="shared" si="291"/>
        <v>1</v>
      </c>
      <c r="U1633" s="174">
        <f t="shared" si="292"/>
        <v>0</v>
      </c>
      <c r="V1633" s="178" t="str">
        <f t="shared" si="293"/>
        <v>Legionella pneumophila</v>
      </c>
      <c r="W1633" s="178" t="str">
        <f t="shared" si="294"/>
        <v>Legionella pneumophila</v>
      </c>
      <c r="X1633" s="174">
        <f t="shared" si="295"/>
        <v>0</v>
      </c>
      <c r="Y1633" s="174">
        <f t="shared" si="296"/>
        <v>0</v>
      </c>
      <c r="Z1633" s="174">
        <f t="shared" si="297"/>
        <v>0</v>
      </c>
      <c r="AA1633" s="174">
        <f t="shared" si="298"/>
        <v>0</v>
      </c>
    </row>
    <row r="1634" spans="4:27" ht="15" customHeight="1" x14ac:dyDescent="0.25">
      <c r="D1634" s="176">
        <v>1</v>
      </c>
      <c r="E1634" s="169">
        <f t="shared" si="288"/>
        <v>1</v>
      </c>
      <c r="F1634" s="26" t="s">
        <v>3089</v>
      </c>
      <c r="G1634" s="26" t="s">
        <v>133</v>
      </c>
      <c r="H1634" s="26" t="s">
        <v>134</v>
      </c>
      <c r="I1634" s="29">
        <v>41689</v>
      </c>
      <c r="J1634" s="26" t="s">
        <v>3084</v>
      </c>
      <c r="K1634" s="26" t="s">
        <v>3090</v>
      </c>
      <c r="L1634" s="26" t="s">
        <v>3084</v>
      </c>
      <c r="M1634" s="26" t="s">
        <v>3090</v>
      </c>
      <c r="N1634" s="27">
        <v>2.41</v>
      </c>
      <c r="O1634" s="26" t="s">
        <v>3084</v>
      </c>
      <c r="P1634" s="26" t="s">
        <v>258</v>
      </c>
      <c r="Q1634" s="27">
        <v>1.86</v>
      </c>
      <c r="R1634" s="171" t="str">
        <f t="shared" si="289"/>
        <v>A</v>
      </c>
      <c r="S1634" s="174">
        <f t="shared" si="290"/>
        <v>1</v>
      </c>
      <c r="T1634" s="174">
        <f t="shared" si="291"/>
        <v>1</v>
      </c>
      <c r="U1634" s="174">
        <f t="shared" si="292"/>
        <v>0</v>
      </c>
      <c r="V1634" s="178" t="str">
        <f t="shared" si="293"/>
        <v>Legionella taurinensis</v>
      </c>
      <c r="W1634" s="178" t="str">
        <f t="shared" si="294"/>
        <v>Legionella sp</v>
      </c>
      <c r="X1634" s="174">
        <f t="shared" si="295"/>
        <v>0</v>
      </c>
      <c r="Y1634" s="174">
        <f t="shared" si="296"/>
        <v>0</v>
      </c>
      <c r="Z1634" s="174">
        <f t="shared" si="297"/>
        <v>0</v>
      </c>
      <c r="AA1634" s="174">
        <f t="shared" si="298"/>
        <v>0</v>
      </c>
    </row>
    <row r="1635" spans="4:27" ht="15" customHeight="1" x14ac:dyDescent="0.25">
      <c r="D1635" s="176">
        <v>1</v>
      </c>
      <c r="E1635" s="169">
        <f t="shared" si="288"/>
        <v>1</v>
      </c>
      <c r="F1635" s="26" t="s">
        <v>3091</v>
      </c>
      <c r="G1635" s="26" t="s">
        <v>133</v>
      </c>
      <c r="H1635" s="26" t="s">
        <v>112</v>
      </c>
      <c r="I1635" s="29">
        <v>43171</v>
      </c>
      <c r="J1635" s="26" t="s">
        <v>1984</v>
      </c>
      <c r="K1635" s="26" t="s">
        <v>3092</v>
      </c>
      <c r="L1635" s="26" t="s">
        <v>1984</v>
      </c>
      <c r="M1635" s="26" t="s">
        <v>3092</v>
      </c>
      <c r="N1635" s="27">
        <v>2.33</v>
      </c>
      <c r="O1635" s="26" t="s">
        <v>1984</v>
      </c>
      <c r="P1635" s="26" t="s">
        <v>3093</v>
      </c>
      <c r="Q1635" s="27">
        <v>1.54</v>
      </c>
      <c r="R1635" s="171" t="str">
        <f t="shared" si="289"/>
        <v>A</v>
      </c>
      <c r="S1635" s="174">
        <f t="shared" si="290"/>
        <v>1</v>
      </c>
      <c r="T1635" s="174">
        <f t="shared" si="291"/>
        <v>1</v>
      </c>
      <c r="U1635" s="174">
        <f t="shared" si="292"/>
        <v>0</v>
      </c>
      <c r="V1635" s="178" t="str">
        <f t="shared" si="293"/>
        <v>Halomonas stevensii</v>
      </c>
      <c r="W1635" s="178" t="str">
        <f t="shared" si="294"/>
        <v>Halomonas aquamarina</v>
      </c>
      <c r="X1635" s="174">
        <f t="shared" si="295"/>
        <v>0</v>
      </c>
      <c r="Y1635" s="174">
        <f t="shared" si="296"/>
        <v>0</v>
      </c>
      <c r="Z1635" s="174">
        <f t="shared" si="297"/>
        <v>0</v>
      </c>
      <c r="AA1635" s="174">
        <f t="shared" si="298"/>
        <v>0</v>
      </c>
    </row>
    <row r="1636" spans="4:27" ht="15" customHeight="1" x14ac:dyDescent="0.25">
      <c r="D1636" s="176">
        <v>1</v>
      </c>
      <c r="E1636" s="169">
        <f t="shared" si="288"/>
        <v>1</v>
      </c>
      <c r="F1636" s="26" t="s">
        <v>3094</v>
      </c>
      <c r="G1636" s="26" t="s">
        <v>133</v>
      </c>
      <c r="H1636" s="26" t="s">
        <v>112</v>
      </c>
      <c r="I1636" s="29">
        <v>43171</v>
      </c>
      <c r="J1636" s="26" t="s">
        <v>1984</v>
      </c>
      <c r="K1636" s="26" t="s">
        <v>3092</v>
      </c>
      <c r="L1636" s="26" t="s">
        <v>1984</v>
      </c>
      <c r="M1636" s="26" t="s">
        <v>3092</v>
      </c>
      <c r="N1636" s="27">
        <v>2.4300000000000002</v>
      </c>
      <c r="O1636" s="26" t="s">
        <v>3095</v>
      </c>
      <c r="P1636" s="26" t="s">
        <v>1312</v>
      </c>
      <c r="Q1636" s="27">
        <v>1.35</v>
      </c>
      <c r="R1636" s="171" t="str">
        <f t="shared" si="289"/>
        <v>A</v>
      </c>
      <c r="S1636" s="174">
        <f t="shared" si="290"/>
        <v>1</v>
      </c>
      <c r="T1636" s="174">
        <f t="shared" si="291"/>
        <v>1</v>
      </c>
      <c r="U1636" s="174">
        <f t="shared" si="292"/>
        <v>0</v>
      </c>
      <c r="V1636" s="178" t="str">
        <f t="shared" si="293"/>
        <v>Halomonas stevensii</v>
      </c>
      <c r="W1636" s="178" t="str">
        <f t="shared" si="294"/>
        <v>Dermacoccus sp[3]</v>
      </c>
      <c r="X1636" s="174">
        <f t="shared" si="295"/>
        <v>0</v>
      </c>
      <c r="Y1636" s="174">
        <f t="shared" si="296"/>
        <v>0</v>
      </c>
      <c r="Z1636" s="174">
        <f t="shared" si="297"/>
        <v>0</v>
      </c>
      <c r="AA1636" s="174">
        <f t="shared" si="298"/>
        <v>0</v>
      </c>
    </row>
    <row r="1637" spans="4:27" ht="15" customHeight="1" x14ac:dyDescent="0.25">
      <c r="D1637" s="176">
        <v>0</v>
      </c>
      <c r="E1637" s="169">
        <f t="shared" si="288"/>
        <v>0</v>
      </c>
      <c r="F1637" s="26" t="s">
        <v>3096</v>
      </c>
      <c r="G1637" s="26" t="s">
        <v>124</v>
      </c>
      <c r="H1637" s="26" t="s">
        <v>3097</v>
      </c>
      <c r="I1637" s="29">
        <v>45210</v>
      </c>
      <c r="J1637" s="26" t="s">
        <v>3098</v>
      </c>
      <c r="K1637" s="26" t="s">
        <v>3099</v>
      </c>
      <c r="L1637" s="26" t="s">
        <v>3098</v>
      </c>
      <c r="M1637" s="26" t="s">
        <v>3099</v>
      </c>
      <c r="N1637" s="27">
        <v>2.27</v>
      </c>
      <c r="O1637" s="26" t="s">
        <v>3098</v>
      </c>
      <c r="P1637" s="26" t="s">
        <v>3100</v>
      </c>
      <c r="Q1637" s="27">
        <v>2.14</v>
      </c>
      <c r="R1637" s="171" t="str">
        <f t="shared" si="289"/>
        <v>B</v>
      </c>
      <c r="S1637" s="174">
        <f t="shared" si="290"/>
        <v>0</v>
      </c>
      <c r="T1637" s="174">
        <f t="shared" si="291"/>
        <v>0</v>
      </c>
      <c r="U1637" s="174">
        <f t="shared" si="292"/>
        <v>1</v>
      </c>
      <c r="V1637" s="178" t="str">
        <f t="shared" si="293"/>
        <v>Volucribacter psittacicida</v>
      </c>
      <c r="W1637" s="178" t="str">
        <f t="shared" si="294"/>
        <v>Volucribacter amazonae</v>
      </c>
      <c r="X1637" s="174">
        <f t="shared" si="295"/>
        <v>0</v>
      </c>
      <c r="Y1637" s="174">
        <f t="shared" si="296"/>
        <v>0</v>
      </c>
      <c r="Z1637" s="174">
        <f t="shared" si="297"/>
        <v>0</v>
      </c>
      <c r="AA1637" s="174">
        <f t="shared" si="298"/>
        <v>0</v>
      </c>
    </row>
    <row r="1638" spans="4:27" ht="15" customHeight="1" x14ac:dyDescent="0.25">
      <c r="D1638" s="176">
        <v>1</v>
      </c>
      <c r="E1638" s="169">
        <f t="shared" si="288"/>
        <v>0</v>
      </c>
      <c r="F1638" s="26" t="s">
        <v>3101</v>
      </c>
      <c r="G1638" s="26" t="s">
        <v>124</v>
      </c>
      <c r="H1638" s="26" t="s">
        <v>112</v>
      </c>
      <c r="I1638" s="29">
        <v>42339</v>
      </c>
      <c r="J1638" s="26" t="s">
        <v>3102</v>
      </c>
      <c r="K1638" s="26" t="s">
        <v>203</v>
      </c>
      <c r="L1638" s="26" t="s">
        <v>3103</v>
      </c>
      <c r="M1638" s="26" t="s">
        <v>203</v>
      </c>
      <c r="N1638" s="27">
        <v>2.2200000000000002</v>
      </c>
      <c r="O1638" s="26" t="s">
        <v>3103</v>
      </c>
      <c r="P1638" s="26" t="s">
        <v>203</v>
      </c>
      <c r="Q1638" s="27">
        <v>2.15</v>
      </c>
      <c r="R1638" s="171" t="str">
        <f t="shared" si="289"/>
        <v>A</v>
      </c>
      <c r="S1638" s="174">
        <f t="shared" si="290"/>
        <v>0</v>
      </c>
      <c r="T1638" s="174">
        <f t="shared" si="291"/>
        <v>0</v>
      </c>
      <c r="U1638" s="174">
        <f t="shared" si="292"/>
        <v>1</v>
      </c>
      <c r="V1638" s="178" t="str">
        <f t="shared" si="293"/>
        <v>Pasteurella caballi</v>
      </c>
      <c r="W1638" s="178" t="str">
        <f t="shared" si="294"/>
        <v>Pasteurella caballi</v>
      </c>
      <c r="X1638" s="174">
        <f t="shared" si="295"/>
        <v>0</v>
      </c>
      <c r="Y1638" s="174">
        <f t="shared" si="296"/>
        <v>0</v>
      </c>
      <c r="Z1638" s="174">
        <f t="shared" si="297"/>
        <v>0</v>
      </c>
      <c r="AA1638" s="174">
        <f t="shared" si="298"/>
        <v>0</v>
      </c>
    </row>
    <row r="1639" spans="4:27" ht="15" customHeight="1" x14ac:dyDescent="0.25">
      <c r="D1639" s="176">
        <v>1</v>
      </c>
      <c r="E1639" s="169">
        <f t="shared" si="288"/>
        <v>0</v>
      </c>
      <c r="F1639" s="26" t="s">
        <v>3104</v>
      </c>
      <c r="G1639" s="26" t="s">
        <v>176</v>
      </c>
      <c r="H1639" s="26" t="s">
        <v>114</v>
      </c>
      <c r="I1639" s="29">
        <v>44124</v>
      </c>
      <c r="J1639" s="26" t="s">
        <v>3102</v>
      </c>
      <c r="K1639" s="26" t="s">
        <v>203</v>
      </c>
      <c r="L1639" s="26" t="s">
        <v>3103</v>
      </c>
      <c r="M1639" s="26" t="s">
        <v>203</v>
      </c>
      <c r="N1639" s="27">
        <v>2.54</v>
      </c>
      <c r="O1639" s="26" t="s">
        <v>3102</v>
      </c>
      <c r="P1639" s="26" t="s">
        <v>203</v>
      </c>
      <c r="Q1639" s="27">
        <v>2.5299999999999998</v>
      </c>
      <c r="R1639" s="171" t="str">
        <f t="shared" si="289"/>
        <v>C</v>
      </c>
      <c r="S1639" s="174">
        <f t="shared" si="290"/>
        <v>0</v>
      </c>
      <c r="T1639" s="174">
        <f t="shared" si="291"/>
        <v>0</v>
      </c>
      <c r="U1639" s="174">
        <f t="shared" si="292"/>
        <v>1</v>
      </c>
      <c r="V1639" s="178" t="str">
        <f t="shared" si="293"/>
        <v>Pasteurella caballi</v>
      </c>
      <c r="W1639" s="178" t="str">
        <f t="shared" si="294"/>
        <v>(Pasteurella) caballi</v>
      </c>
      <c r="X1639" s="174">
        <f t="shared" si="295"/>
        <v>0</v>
      </c>
      <c r="Y1639" s="174">
        <f t="shared" si="296"/>
        <v>0</v>
      </c>
      <c r="Z1639" s="174">
        <f t="shared" si="297"/>
        <v>0</v>
      </c>
      <c r="AA1639" s="174">
        <f t="shared" si="298"/>
        <v>0</v>
      </c>
    </row>
    <row r="1640" spans="4:27" ht="15" customHeight="1" x14ac:dyDescent="0.25">
      <c r="D1640" s="176">
        <v>1</v>
      </c>
      <c r="E1640" s="169">
        <f t="shared" si="288"/>
        <v>0</v>
      </c>
      <c r="F1640" s="26" t="s">
        <v>3105</v>
      </c>
      <c r="G1640" s="26" t="s">
        <v>133</v>
      </c>
      <c r="H1640" s="26" t="s">
        <v>112</v>
      </c>
      <c r="I1640" s="29">
        <v>44232</v>
      </c>
      <c r="J1640" s="26" t="s">
        <v>3102</v>
      </c>
      <c r="K1640" s="26" t="s">
        <v>3106</v>
      </c>
      <c r="L1640" s="26" t="s">
        <v>3102</v>
      </c>
      <c r="M1640" s="26" t="s">
        <v>3106</v>
      </c>
      <c r="N1640" s="27">
        <v>2.46</v>
      </c>
      <c r="O1640" s="26" t="s">
        <v>3107</v>
      </c>
      <c r="P1640" s="26" t="s">
        <v>3108</v>
      </c>
      <c r="Q1640" s="27">
        <v>1.99</v>
      </c>
      <c r="R1640" s="171" t="str">
        <f t="shared" si="289"/>
        <v>C</v>
      </c>
      <c r="S1640" s="174">
        <f t="shared" si="290"/>
        <v>0</v>
      </c>
      <c r="T1640" s="174">
        <f t="shared" si="291"/>
        <v>0</v>
      </c>
      <c r="U1640" s="174">
        <f t="shared" si="292"/>
        <v>1</v>
      </c>
      <c r="V1640" s="178" t="str">
        <f t="shared" si="293"/>
        <v>(Pasteurella) mairii</v>
      </c>
      <c r="W1640" s="178" t="str">
        <f t="shared" si="294"/>
        <v>Actinobacillus seminis</v>
      </c>
      <c r="X1640" s="174">
        <f t="shared" si="295"/>
        <v>0</v>
      </c>
      <c r="Y1640" s="174">
        <f t="shared" si="296"/>
        <v>0</v>
      </c>
      <c r="Z1640" s="174">
        <f t="shared" si="297"/>
        <v>0</v>
      </c>
      <c r="AA1640" s="174">
        <f t="shared" si="298"/>
        <v>0</v>
      </c>
    </row>
    <row r="1641" spans="4:27" ht="15" customHeight="1" x14ac:dyDescent="0.25">
      <c r="D1641" s="176">
        <v>1</v>
      </c>
      <c r="E1641" s="169">
        <f t="shared" si="288"/>
        <v>0</v>
      </c>
      <c r="F1641" s="26" t="s">
        <v>3109</v>
      </c>
      <c r="G1641" s="26" t="s">
        <v>124</v>
      </c>
      <c r="H1641" s="26" t="s">
        <v>112</v>
      </c>
      <c r="I1641" s="29">
        <v>42291</v>
      </c>
      <c r="J1641" s="26" t="s">
        <v>3102</v>
      </c>
      <c r="K1641" s="26" t="s">
        <v>3106</v>
      </c>
      <c r="L1641" s="26" t="s">
        <v>3102</v>
      </c>
      <c r="M1641" s="26" t="s">
        <v>3106</v>
      </c>
      <c r="N1641" s="27">
        <v>2.2799999999999998</v>
      </c>
      <c r="O1641" s="26" t="s">
        <v>3103</v>
      </c>
      <c r="P1641" s="26" t="s">
        <v>3106</v>
      </c>
      <c r="Q1641" s="27">
        <v>2.11</v>
      </c>
      <c r="R1641" s="171" t="str">
        <f t="shared" si="289"/>
        <v>C</v>
      </c>
      <c r="S1641" s="174">
        <f t="shared" si="290"/>
        <v>0</v>
      </c>
      <c r="T1641" s="174">
        <f t="shared" si="291"/>
        <v>0</v>
      </c>
      <c r="U1641" s="174">
        <f t="shared" si="292"/>
        <v>1</v>
      </c>
      <c r="V1641" s="178" t="str">
        <f t="shared" si="293"/>
        <v>(Pasteurella) mairii</v>
      </c>
      <c r="W1641" s="178" t="str">
        <f t="shared" si="294"/>
        <v>Pasteurella mairii</v>
      </c>
      <c r="X1641" s="174">
        <f t="shared" si="295"/>
        <v>0</v>
      </c>
      <c r="Y1641" s="174">
        <f t="shared" si="296"/>
        <v>0</v>
      </c>
      <c r="Z1641" s="174">
        <f t="shared" si="297"/>
        <v>0</v>
      </c>
      <c r="AA1641" s="174">
        <f t="shared" si="298"/>
        <v>0</v>
      </c>
    </row>
    <row r="1642" spans="4:27" ht="15" customHeight="1" x14ac:dyDescent="0.25">
      <c r="D1642" s="176">
        <v>1</v>
      </c>
      <c r="E1642" s="169">
        <f t="shared" si="288"/>
        <v>0</v>
      </c>
      <c r="F1642" s="26" t="s">
        <v>3110</v>
      </c>
      <c r="G1642" s="26" t="s">
        <v>124</v>
      </c>
      <c r="H1642" s="26" t="s">
        <v>112</v>
      </c>
      <c r="I1642" s="29">
        <v>42291</v>
      </c>
      <c r="J1642" s="26" t="s">
        <v>3102</v>
      </c>
      <c r="K1642" s="26" t="s">
        <v>3111</v>
      </c>
      <c r="L1642" s="26" t="s">
        <v>3102</v>
      </c>
      <c r="M1642" s="26" t="s">
        <v>3111</v>
      </c>
      <c r="N1642" s="27">
        <v>2.33</v>
      </c>
      <c r="O1642" s="26" t="s">
        <v>3103</v>
      </c>
      <c r="P1642" s="26" t="s">
        <v>3111</v>
      </c>
      <c r="Q1642" s="27">
        <v>2.0099999999999998</v>
      </c>
      <c r="R1642" s="171" t="str">
        <f t="shared" si="289"/>
        <v>C</v>
      </c>
      <c r="S1642" s="174">
        <f t="shared" si="290"/>
        <v>0</v>
      </c>
      <c r="T1642" s="174">
        <f t="shared" si="291"/>
        <v>0</v>
      </c>
      <c r="U1642" s="174">
        <f t="shared" si="292"/>
        <v>1</v>
      </c>
      <c r="V1642" s="178" t="str">
        <f t="shared" si="293"/>
        <v>(Pasteurella) testudinis</v>
      </c>
      <c r="W1642" s="178" t="str">
        <f t="shared" si="294"/>
        <v>Pasteurella testudinis</v>
      </c>
      <c r="X1642" s="174">
        <f t="shared" si="295"/>
        <v>0</v>
      </c>
      <c r="Y1642" s="174">
        <f t="shared" si="296"/>
        <v>0</v>
      </c>
      <c r="Z1642" s="174">
        <f t="shared" si="297"/>
        <v>0</v>
      </c>
      <c r="AA1642" s="174">
        <f t="shared" si="298"/>
        <v>0</v>
      </c>
    </row>
    <row r="1643" spans="4:27" ht="15" customHeight="1" x14ac:dyDescent="0.25">
      <c r="D1643" s="176">
        <v>1</v>
      </c>
      <c r="E1643" s="169">
        <f t="shared" si="288"/>
        <v>0</v>
      </c>
      <c r="F1643" s="26" t="s">
        <v>3112</v>
      </c>
      <c r="G1643" s="26" t="s">
        <v>124</v>
      </c>
      <c r="H1643" s="26" t="s">
        <v>112</v>
      </c>
      <c r="I1643" s="29">
        <v>42340</v>
      </c>
      <c r="J1643" s="26" t="s">
        <v>3102</v>
      </c>
      <c r="K1643" s="26" t="s">
        <v>3111</v>
      </c>
      <c r="L1643" s="26" t="s">
        <v>3102</v>
      </c>
      <c r="M1643" s="26" t="s">
        <v>3111</v>
      </c>
      <c r="N1643" s="27">
        <v>2.11</v>
      </c>
      <c r="O1643" s="26" t="s">
        <v>3103</v>
      </c>
      <c r="P1643" s="26" t="s">
        <v>3111</v>
      </c>
      <c r="Q1643" s="27">
        <v>1.87</v>
      </c>
      <c r="R1643" s="171" t="str">
        <f t="shared" si="289"/>
        <v>C</v>
      </c>
      <c r="S1643" s="174">
        <f t="shared" si="290"/>
        <v>0</v>
      </c>
      <c r="T1643" s="174">
        <f t="shared" si="291"/>
        <v>0</v>
      </c>
      <c r="U1643" s="174">
        <f t="shared" si="292"/>
        <v>1</v>
      </c>
      <c r="V1643" s="178" t="str">
        <f t="shared" si="293"/>
        <v>(Pasteurella) testudinis</v>
      </c>
      <c r="W1643" s="178" t="str">
        <f t="shared" si="294"/>
        <v>Pasteurella testudinis</v>
      </c>
      <c r="X1643" s="174">
        <f t="shared" si="295"/>
        <v>0</v>
      </c>
      <c r="Y1643" s="174">
        <f t="shared" si="296"/>
        <v>0</v>
      </c>
      <c r="Z1643" s="174">
        <f t="shared" si="297"/>
        <v>0</v>
      </c>
      <c r="AA1643" s="174">
        <f t="shared" si="298"/>
        <v>0</v>
      </c>
    </row>
    <row r="1644" spans="4:27" ht="15" customHeight="1" x14ac:dyDescent="0.25">
      <c r="D1644" s="176">
        <v>1</v>
      </c>
      <c r="E1644" s="169">
        <f t="shared" si="288"/>
        <v>0</v>
      </c>
      <c r="F1644" s="26" t="s">
        <v>3113</v>
      </c>
      <c r="G1644" s="26" t="s">
        <v>124</v>
      </c>
      <c r="H1644" s="26" t="s">
        <v>112</v>
      </c>
      <c r="I1644" s="29">
        <v>42339</v>
      </c>
      <c r="J1644" s="26" t="s">
        <v>3107</v>
      </c>
      <c r="K1644" s="26" t="s">
        <v>3114</v>
      </c>
      <c r="L1644" s="26" t="s">
        <v>3107</v>
      </c>
      <c r="M1644" s="26" t="s">
        <v>3114</v>
      </c>
      <c r="N1644" s="27">
        <v>2.48</v>
      </c>
      <c r="O1644" s="26" t="s">
        <v>3107</v>
      </c>
      <c r="P1644" s="26" t="s">
        <v>3115</v>
      </c>
      <c r="Q1644" s="27">
        <v>2.0499999999999998</v>
      </c>
      <c r="R1644" s="171" t="str">
        <f t="shared" si="289"/>
        <v>B</v>
      </c>
      <c r="S1644" s="174">
        <f t="shared" si="290"/>
        <v>0</v>
      </c>
      <c r="T1644" s="174">
        <f t="shared" si="291"/>
        <v>0</v>
      </c>
      <c r="U1644" s="174">
        <f t="shared" si="292"/>
        <v>1</v>
      </c>
      <c r="V1644" s="178" t="str">
        <f t="shared" si="293"/>
        <v>Actinobacillus anseriformium</v>
      </c>
      <c r="W1644" s="178" t="str">
        <f t="shared" si="294"/>
        <v>Actinobacillus equuli</v>
      </c>
      <c r="X1644" s="174">
        <f t="shared" si="295"/>
        <v>0</v>
      </c>
      <c r="Y1644" s="174">
        <f t="shared" si="296"/>
        <v>0</v>
      </c>
      <c r="Z1644" s="174">
        <f t="shared" si="297"/>
        <v>0</v>
      </c>
      <c r="AA1644" s="174">
        <f t="shared" si="298"/>
        <v>0</v>
      </c>
    </row>
    <row r="1645" spans="4:27" ht="15" customHeight="1" x14ac:dyDescent="0.25">
      <c r="D1645" s="176">
        <v>1</v>
      </c>
      <c r="E1645" s="169">
        <f t="shared" si="288"/>
        <v>1</v>
      </c>
      <c r="F1645" s="26" t="s">
        <v>3116</v>
      </c>
      <c r="G1645" s="26" t="s">
        <v>118</v>
      </c>
      <c r="H1645" s="26" t="s">
        <v>112</v>
      </c>
      <c r="I1645" s="29">
        <v>42347</v>
      </c>
      <c r="J1645" s="26" t="s">
        <v>3107</v>
      </c>
      <c r="K1645" s="26" t="s">
        <v>3114</v>
      </c>
      <c r="L1645" s="26" t="s">
        <v>3107</v>
      </c>
      <c r="M1645" s="26" t="s">
        <v>3114</v>
      </c>
      <c r="N1645" s="27">
        <v>2.5299999999999998</v>
      </c>
      <c r="O1645" s="26" t="s">
        <v>3107</v>
      </c>
      <c r="P1645" s="26" t="s">
        <v>3114</v>
      </c>
      <c r="Q1645" s="27">
        <v>2.2200000000000002</v>
      </c>
      <c r="R1645" s="171" t="str">
        <f t="shared" si="289"/>
        <v>A</v>
      </c>
      <c r="S1645" s="174">
        <f t="shared" si="290"/>
        <v>1</v>
      </c>
      <c r="T1645" s="174">
        <f t="shared" si="291"/>
        <v>1</v>
      </c>
      <c r="U1645" s="174">
        <f t="shared" si="292"/>
        <v>0</v>
      </c>
      <c r="V1645" s="178" t="str">
        <f t="shared" si="293"/>
        <v>Actinobacillus anseriformium</v>
      </c>
      <c r="W1645" s="178" t="str">
        <f t="shared" si="294"/>
        <v>Actinobacillus anseriformium</v>
      </c>
      <c r="X1645" s="174">
        <f t="shared" si="295"/>
        <v>0</v>
      </c>
      <c r="Y1645" s="174">
        <f t="shared" si="296"/>
        <v>0</v>
      </c>
      <c r="Z1645" s="174">
        <f t="shared" si="297"/>
        <v>0</v>
      </c>
      <c r="AA1645" s="174">
        <f t="shared" si="298"/>
        <v>0</v>
      </c>
    </row>
    <row r="1646" spans="4:27" ht="15" customHeight="1" x14ac:dyDescent="0.25">
      <c r="D1646" s="176">
        <v>1</v>
      </c>
      <c r="E1646" s="169">
        <f t="shared" si="288"/>
        <v>0</v>
      </c>
      <c r="F1646" s="26" t="s">
        <v>3117</v>
      </c>
      <c r="G1646" s="26" t="s">
        <v>124</v>
      </c>
      <c r="H1646" s="26" t="s">
        <v>114</v>
      </c>
      <c r="I1646" s="29">
        <v>42291</v>
      </c>
      <c r="J1646" s="26" t="s">
        <v>3107</v>
      </c>
      <c r="K1646" s="26" t="s">
        <v>3118</v>
      </c>
      <c r="L1646" s="26" t="s">
        <v>3107</v>
      </c>
      <c r="M1646" s="26" t="s">
        <v>3118</v>
      </c>
      <c r="N1646" s="27">
        <v>2.33</v>
      </c>
      <c r="O1646" s="26" t="s">
        <v>3107</v>
      </c>
      <c r="P1646" s="26" t="s">
        <v>3119</v>
      </c>
      <c r="Q1646" s="27">
        <v>2</v>
      </c>
      <c r="R1646" s="171" t="str">
        <f t="shared" si="289"/>
        <v>B</v>
      </c>
      <c r="S1646" s="174">
        <f t="shared" si="290"/>
        <v>0</v>
      </c>
      <c r="T1646" s="174">
        <f t="shared" si="291"/>
        <v>0</v>
      </c>
      <c r="U1646" s="174">
        <f t="shared" si="292"/>
        <v>1</v>
      </c>
      <c r="V1646" s="178" t="str">
        <f t="shared" si="293"/>
        <v>Actinobacillus arthritidis</v>
      </c>
      <c r="W1646" s="178" t="str">
        <f t="shared" si="294"/>
        <v>Actinobacillus arthritidis_JRA_Pasturella-4</v>
      </c>
      <c r="X1646" s="174">
        <f t="shared" si="295"/>
        <v>0</v>
      </c>
      <c r="Y1646" s="174">
        <f t="shared" si="296"/>
        <v>0</v>
      </c>
      <c r="Z1646" s="174">
        <f t="shared" si="297"/>
        <v>0</v>
      </c>
      <c r="AA1646" s="174">
        <f t="shared" si="298"/>
        <v>0</v>
      </c>
    </row>
    <row r="1647" spans="4:27" ht="15" customHeight="1" x14ac:dyDescent="0.25">
      <c r="D1647" s="176">
        <v>1</v>
      </c>
      <c r="E1647" s="169">
        <f t="shared" si="288"/>
        <v>1</v>
      </c>
      <c r="F1647" s="26" t="s">
        <v>3120</v>
      </c>
      <c r="G1647" s="26" t="s">
        <v>124</v>
      </c>
      <c r="H1647" s="26" t="s">
        <v>112</v>
      </c>
      <c r="I1647" s="29">
        <v>42339</v>
      </c>
      <c r="J1647" s="26" t="s">
        <v>3107</v>
      </c>
      <c r="K1647" s="26" t="s">
        <v>3121</v>
      </c>
      <c r="L1647" s="26" t="s">
        <v>3107</v>
      </c>
      <c r="M1647" s="26" t="s">
        <v>3121</v>
      </c>
      <c r="N1647" s="27">
        <v>2.42</v>
      </c>
      <c r="O1647" s="26" t="s">
        <v>3107</v>
      </c>
      <c r="P1647" s="26" t="s">
        <v>3121</v>
      </c>
      <c r="Q1647" s="27">
        <v>2.2000000000000002</v>
      </c>
      <c r="R1647" s="171" t="str">
        <f t="shared" si="289"/>
        <v>A</v>
      </c>
      <c r="S1647" s="174">
        <f t="shared" si="290"/>
        <v>1</v>
      </c>
      <c r="T1647" s="174">
        <f t="shared" si="291"/>
        <v>1</v>
      </c>
      <c r="U1647" s="174">
        <f t="shared" si="292"/>
        <v>0</v>
      </c>
      <c r="V1647" s="178" t="str">
        <f t="shared" si="293"/>
        <v>Actinobacillus capsulatus</v>
      </c>
      <c r="W1647" s="178" t="str">
        <f t="shared" si="294"/>
        <v>Actinobacillus capsulatus</v>
      </c>
      <c r="X1647" s="174">
        <f t="shared" si="295"/>
        <v>0</v>
      </c>
      <c r="Y1647" s="174">
        <f t="shared" si="296"/>
        <v>0</v>
      </c>
      <c r="Z1647" s="174">
        <f t="shared" si="297"/>
        <v>0</v>
      </c>
      <c r="AA1647" s="174">
        <f t="shared" si="298"/>
        <v>0</v>
      </c>
    </row>
    <row r="1648" spans="4:27" ht="15" customHeight="1" x14ac:dyDescent="0.25">
      <c r="D1648" s="176">
        <v>1</v>
      </c>
      <c r="E1648" s="169">
        <f t="shared" si="288"/>
        <v>1</v>
      </c>
      <c r="F1648" s="26" t="s">
        <v>3122</v>
      </c>
      <c r="G1648" s="26" t="s">
        <v>124</v>
      </c>
      <c r="H1648" s="26" t="s">
        <v>112</v>
      </c>
      <c r="I1648" s="29">
        <v>43987</v>
      </c>
      <c r="J1648" s="26" t="s">
        <v>3107</v>
      </c>
      <c r="K1648" s="26" t="s">
        <v>3121</v>
      </c>
      <c r="L1648" s="26" t="s">
        <v>3107</v>
      </c>
      <c r="M1648" s="26" t="s">
        <v>3121</v>
      </c>
      <c r="N1648" s="27">
        <v>2.52</v>
      </c>
      <c r="O1648" s="26" t="s">
        <v>3107</v>
      </c>
      <c r="P1648" s="26" t="s">
        <v>3121</v>
      </c>
      <c r="Q1648" s="27">
        <v>2.42</v>
      </c>
      <c r="R1648" s="171" t="str">
        <f t="shared" si="289"/>
        <v>A</v>
      </c>
      <c r="S1648" s="174">
        <f t="shared" si="290"/>
        <v>1</v>
      </c>
      <c r="T1648" s="174">
        <f t="shared" si="291"/>
        <v>1</v>
      </c>
      <c r="U1648" s="174">
        <f t="shared" si="292"/>
        <v>0</v>
      </c>
      <c r="V1648" s="178" t="str">
        <f t="shared" si="293"/>
        <v>Actinobacillus capsulatus</v>
      </c>
      <c r="W1648" s="178" t="str">
        <f t="shared" si="294"/>
        <v>Actinobacillus capsulatus</v>
      </c>
      <c r="X1648" s="174">
        <f t="shared" si="295"/>
        <v>0</v>
      </c>
      <c r="Y1648" s="174">
        <f t="shared" si="296"/>
        <v>0</v>
      </c>
      <c r="Z1648" s="174">
        <f t="shared" si="297"/>
        <v>0</v>
      </c>
      <c r="AA1648" s="174">
        <f t="shared" si="298"/>
        <v>0</v>
      </c>
    </row>
    <row r="1649" spans="4:27" ht="15" customHeight="1" x14ac:dyDescent="0.25">
      <c r="D1649" s="176">
        <v>1</v>
      </c>
      <c r="E1649" s="169">
        <f t="shared" si="288"/>
        <v>1</v>
      </c>
      <c r="F1649" s="26" t="s">
        <v>3123</v>
      </c>
      <c r="G1649" s="26" t="s">
        <v>124</v>
      </c>
      <c r="H1649" s="26" t="s">
        <v>112</v>
      </c>
      <c r="I1649" s="29">
        <v>42291</v>
      </c>
      <c r="J1649" s="26" t="s">
        <v>3107</v>
      </c>
      <c r="K1649" s="26" t="s">
        <v>3115</v>
      </c>
      <c r="L1649" s="26" t="s">
        <v>3107</v>
      </c>
      <c r="M1649" s="26" t="s">
        <v>3115</v>
      </c>
      <c r="N1649" s="27">
        <v>2.4</v>
      </c>
      <c r="O1649" s="26" t="s">
        <v>3107</v>
      </c>
      <c r="P1649" s="26" t="s">
        <v>3115</v>
      </c>
      <c r="Q1649" s="27">
        <v>2.38</v>
      </c>
      <c r="R1649" s="171" t="str">
        <f t="shared" si="289"/>
        <v>A</v>
      </c>
      <c r="S1649" s="174">
        <f t="shared" si="290"/>
        <v>1</v>
      </c>
      <c r="T1649" s="174">
        <f t="shared" si="291"/>
        <v>1</v>
      </c>
      <c r="U1649" s="174">
        <f t="shared" si="292"/>
        <v>0</v>
      </c>
      <c r="V1649" s="178" t="str">
        <f t="shared" si="293"/>
        <v>Actinobacillus equuli</v>
      </c>
      <c r="W1649" s="178" t="str">
        <f t="shared" si="294"/>
        <v>Actinobacillus equuli</v>
      </c>
      <c r="X1649" s="174">
        <f t="shared" si="295"/>
        <v>0</v>
      </c>
      <c r="Y1649" s="174">
        <f t="shared" si="296"/>
        <v>0</v>
      </c>
      <c r="Z1649" s="174">
        <f t="shared" si="297"/>
        <v>0</v>
      </c>
      <c r="AA1649" s="174">
        <f t="shared" si="298"/>
        <v>0</v>
      </c>
    </row>
    <row r="1650" spans="4:27" ht="15" customHeight="1" x14ac:dyDescent="0.25">
      <c r="D1650" s="176">
        <v>1</v>
      </c>
      <c r="E1650" s="169">
        <f t="shared" ref="E1650:E1713" si="299">D1650*S1650</f>
        <v>0</v>
      </c>
      <c r="F1650" s="26" t="s">
        <v>3124</v>
      </c>
      <c r="G1650" s="26" t="s">
        <v>124</v>
      </c>
      <c r="H1650" s="26" t="s">
        <v>112</v>
      </c>
      <c r="I1650" s="29">
        <v>42291</v>
      </c>
      <c r="J1650" s="26" t="s">
        <v>3107</v>
      </c>
      <c r="K1650" s="26" t="s">
        <v>3115</v>
      </c>
      <c r="L1650" s="26" t="s">
        <v>3107</v>
      </c>
      <c r="M1650" s="26" t="s">
        <v>3115</v>
      </c>
      <c r="N1650" s="27">
        <v>2.2799999999999998</v>
      </c>
      <c r="O1650" s="26" t="s">
        <v>3107</v>
      </c>
      <c r="P1650" s="26" t="s">
        <v>218</v>
      </c>
      <c r="Q1650" s="27">
        <v>2.2200000000000002</v>
      </c>
      <c r="R1650" s="171" t="str">
        <f t="shared" si="289"/>
        <v>B</v>
      </c>
      <c r="S1650" s="174">
        <f t="shared" si="290"/>
        <v>0</v>
      </c>
      <c r="T1650" s="174">
        <f t="shared" si="291"/>
        <v>0</v>
      </c>
      <c r="U1650" s="174">
        <f t="shared" si="292"/>
        <v>1</v>
      </c>
      <c r="V1650" s="178" t="str">
        <f t="shared" si="293"/>
        <v>Actinobacillus equuli</v>
      </c>
      <c r="W1650" s="178" t="str">
        <f t="shared" si="294"/>
        <v>Actinobacillus suis</v>
      </c>
      <c r="X1650" s="174">
        <f t="shared" si="295"/>
        <v>0</v>
      </c>
      <c r="Y1650" s="174">
        <f t="shared" si="296"/>
        <v>0</v>
      </c>
      <c r="Z1650" s="174">
        <f t="shared" si="297"/>
        <v>0</v>
      </c>
      <c r="AA1650" s="174">
        <f t="shared" si="298"/>
        <v>0</v>
      </c>
    </row>
    <row r="1651" spans="4:27" ht="15" customHeight="1" x14ac:dyDescent="0.25">
      <c r="D1651" s="176">
        <v>1</v>
      </c>
      <c r="E1651" s="169">
        <f t="shared" si="299"/>
        <v>1</v>
      </c>
      <c r="F1651" s="26" t="s">
        <v>3125</v>
      </c>
      <c r="G1651" s="26" t="s">
        <v>124</v>
      </c>
      <c r="H1651" s="26" t="s">
        <v>112</v>
      </c>
      <c r="I1651" s="29">
        <v>42291</v>
      </c>
      <c r="J1651" s="26" t="s">
        <v>3107</v>
      </c>
      <c r="K1651" s="26" t="s">
        <v>3115</v>
      </c>
      <c r="L1651" s="26" t="s">
        <v>3107</v>
      </c>
      <c r="M1651" s="26" t="s">
        <v>3115</v>
      </c>
      <c r="N1651" s="27">
        <v>2.36</v>
      </c>
      <c r="O1651" s="26" t="s">
        <v>3107</v>
      </c>
      <c r="P1651" s="26" t="s">
        <v>3115</v>
      </c>
      <c r="Q1651" s="27">
        <v>2.35</v>
      </c>
      <c r="R1651" s="171" t="str">
        <f t="shared" si="289"/>
        <v>A</v>
      </c>
      <c r="S1651" s="174">
        <f t="shared" si="290"/>
        <v>1</v>
      </c>
      <c r="T1651" s="174">
        <f t="shared" si="291"/>
        <v>1</v>
      </c>
      <c r="U1651" s="174">
        <f t="shared" si="292"/>
        <v>0</v>
      </c>
      <c r="V1651" s="178" t="str">
        <f t="shared" si="293"/>
        <v>Actinobacillus equuli</v>
      </c>
      <c r="W1651" s="178" t="str">
        <f t="shared" si="294"/>
        <v>Actinobacillus equuli</v>
      </c>
      <c r="X1651" s="174">
        <f t="shared" si="295"/>
        <v>0</v>
      </c>
      <c r="Y1651" s="174">
        <f t="shared" si="296"/>
        <v>0</v>
      </c>
      <c r="Z1651" s="174">
        <f t="shared" si="297"/>
        <v>0</v>
      </c>
      <c r="AA1651" s="174">
        <f t="shared" si="298"/>
        <v>0</v>
      </c>
    </row>
    <row r="1652" spans="4:27" ht="15" customHeight="1" x14ac:dyDescent="0.25">
      <c r="D1652" s="176">
        <v>1</v>
      </c>
      <c r="E1652" s="169">
        <f t="shared" si="299"/>
        <v>0</v>
      </c>
      <c r="F1652" s="26" t="s">
        <v>3126</v>
      </c>
      <c r="G1652" s="26" t="s">
        <v>124</v>
      </c>
      <c r="H1652" s="26" t="s">
        <v>114</v>
      </c>
      <c r="I1652" s="29">
        <v>43354</v>
      </c>
      <c r="J1652" s="26" t="s">
        <v>3107</v>
      </c>
      <c r="K1652" s="26" t="s">
        <v>3115</v>
      </c>
      <c r="L1652" s="26" t="s">
        <v>3107</v>
      </c>
      <c r="M1652" s="26" t="s">
        <v>3115</v>
      </c>
      <c r="N1652" s="27">
        <v>2.52</v>
      </c>
      <c r="O1652" s="26" t="s">
        <v>3107</v>
      </c>
      <c r="P1652" s="26" t="s">
        <v>218</v>
      </c>
      <c r="Q1652" s="27">
        <v>2.52</v>
      </c>
      <c r="R1652" s="171" t="str">
        <f t="shared" si="289"/>
        <v>B</v>
      </c>
      <c r="S1652" s="174">
        <f t="shared" si="290"/>
        <v>0</v>
      </c>
      <c r="T1652" s="174">
        <f t="shared" si="291"/>
        <v>0</v>
      </c>
      <c r="U1652" s="174">
        <f t="shared" si="292"/>
        <v>1</v>
      </c>
      <c r="V1652" s="178" t="str">
        <f t="shared" si="293"/>
        <v>Actinobacillus equuli</v>
      </c>
      <c r="W1652" s="178" t="str">
        <f t="shared" si="294"/>
        <v>Actinobacillus suis</v>
      </c>
      <c r="X1652" s="174">
        <f t="shared" si="295"/>
        <v>0</v>
      </c>
      <c r="Y1652" s="174">
        <f t="shared" si="296"/>
        <v>0</v>
      </c>
      <c r="Z1652" s="174">
        <f t="shared" si="297"/>
        <v>0</v>
      </c>
      <c r="AA1652" s="174">
        <f t="shared" si="298"/>
        <v>0</v>
      </c>
    </row>
    <row r="1653" spans="4:27" ht="15" customHeight="1" x14ac:dyDescent="0.25">
      <c r="D1653" s="176">
        <v>1</v>
      </c>
      <c r="E1653" s="169">
        <f t="shared" si="299"/>
        <v>0</v>
      </c>
      <c r="F1653" s="26" t="s">
        <v>3127</v>
      </c>
      <c r="G1653" s="26" t="s">
        <v>124</v>
      </c>
      <c r="H1653" s="26" t="s">
        <v>112</v>
      </c>
      <c r="I1653" s="29">
        <v>44789</v>
      </c>
      <c r="J1653" s="26" t="s">
        <v>3107</v>
      </c>
      <c r="K1653" s="26" t="s">
        <v>3128</v>
      </c>
      <c r="L1653" s="26" t="s">
        <v>3107</v>
      </c>
      <c r="M1653" s="26" t="s">
        <v>3129</v>
      </c>
      <c r="N1653" s="27">
        <v>2.34</v>
      </c>
      <c r="O1653" s="26" t="s">
        <v>3107</v>
      </c>
      <c r="P1653" s="26" t="s">
        <v>3128</v>
      </c>
      <c r="Q1653" s="27">
        <v>2.33</v>
      </c>
      <c r="R1653" s="171" t="str">
        <f t="shared" si="289"/>
        <v>B</v>
      </c>
      <c r="S1653" s="174">
        <f t="shared" si="290"/>
        <v>0</v>
      </c>
      <c r="T1653" s="174">
        <f t="shared" si="291"/>
        <v>0</v>
      </c>
      <c r="U1653" s="174">
        <f t="shared" si="292"/>
        <v>1</v>
      </c>
      <c r="V1653" s="178" t="str">
        <f t="shared" si="293"/>
        <v>Actinobacillus pleuropneumoniae</v>
      </c>
      <c r="W1653" s="178" t="str">
        <f t="shared" si="294"/>
        <v>Actinobacillus lignieresii</v>
      </c>
      <c r="X1653" s="174">
        <f t="shared" si="295"/>
        <v>0</v>
      </c>
      <c r="Y1653" s="174">
        <f t="shared" si="296"/>
        <v>0</v>
      </c>
      <c r="Z1653" s="174">
        <f t="shared" si="297"/>
        <v>0</v>
      </c>
      <c r="AA1653" s="174">
        <f t="shared" si="298"/>
        <v>0</v>
      </c>
    </row>
    <row r="1654" spans="4:27" ht="15" customHeight="1" x14ac:dyDescent="0.25">
      <c r="D1654" s="176">
        <v>1</v>
      </c>
      <c r="E1654" s="169">
        <f t="shared" si="299"/>
        <v>0</v>
      </c>
      <c r="F1654" s="26" t="s">
        <v>3130</v>
      </c>
      <c r="G1654" s="26" t="s">
        <v>124</v>
      </c>
      <c r="H1654" s="26" t="s">
        <v>112</v>
      </c>
      <c r="I1654" s="29">
        <v>42291</v>
      </c>
      <c r="J1654" s="26" t="s">
        <v>3107</v>
      </c>
      <c r="K1654" s="26" t="s">
        <v>3128</v>
      </c>
      <c r="L1654" s="26" t="s">
        <v>3107</v>
      </c>
      <c r="M1654" s="26" t="s">
        <v>3129</v>
      </c>
      <c r="N1654" s="27">
        <v>2.4500000000000002</v>
      </c>
      <c r="O1654" s="26" t="s">
        <v>3107</v>
      </c>
      <c r="P1654" s="26" t="s">
        <v>3128</v>
      </c>
      <c r="Q1654" s="27">
        <v>2.37</v>
      </c>
      <c r="R1654" s="171" t="str">
        <f t="shared" si="289"/>
        <v>B</v>
      </c>
      <c r="S1654" s="174">
        <f t="shared" si="290"/>
        <v>0</v>
      </c>
      <c r="T1654" s="174">
        <f t="shared" si="291"/>
        <v>0</v>
      </c>
      <c r="U1654" s="174">
        <f t="shared" si="292"/>
        <v>1</v>
      </c>
      <c r="V1654" s="178" t="str">
        <f t="shared" si="293"/>
        <v>Actinobacillus pleuropneumoniae</v>
      </c>
      <c r="W1654" s="178" t="str">
        <f t="shared" si="294"/>
        <v>Actinobacillus lignieresii</v>
      </c>
      <c r="X1654" s="174">
        <f t="shared" si="295"/>
        <v>0</v>
      </c>
      <c r="Y1654" s="174">
        <f t="shared" si="296"/>
        <v>0</v>
      </c>
      <c r="Z1654" s="174">
        <f t="shared" si="297"/>
        <v>0</v>
      </c>
      <c r="AA1654" s="174">
        <f t="shared" si="298"/>
        <v>0</v>
      </c>
    </row>
    <row r="1655" spans="4:27" ht="15" customHeight="1" x14ac:dyDescent="0.25">
      <c r="D1655" s="176">
        <v>1</v>
      </c>
      <c r="E1655" s="169">
        <f t="shared" si="299"/>
        <v>1</v>
      </c>
      <c r="F1655" s="26" t="s">
        <v>3131</v>
      </c>
      <c r="G1655" s="26" t="s">
        <v>124</v>
      </c>
      <c r="H1655" s="26" t="s">
        <v>114</v>
      </c>
      <c r="I1655" s="29">
        <v>43160</v>
      </c>
      <c r="J1655" s="26" t="s">
        <v>3107</v>
      </c>
      <c r="K1655" s="26" t="s">
        <v>3132</v>
      </c>
      <c r="L1655" s="26" t="s">
        <v>3107</v>
      </c>
      <c r="M1655" s="26" t="s">
        <v>3132</v>
      </c>
      <c r="N1655" s="27">
        <v>2.36</v>
      </c>
      <c r="O1655" s="26" t="s">
        <v>3107</v>
      </c>
      <c r="P1655" s="26" t="s">
        <v>3132</v>
      </c>
      <c r="Q1655" s="27">
        <v>2.08</v>
      </c>
      <c r="R1655" s="171" t="str">
        <f t="shared" si="289"/>
        <v>A</v>
      </c>
      <c r="S1655" s="174">
        <f t="shared" si="290"/>
        <v>1</v>
      </c>
      <c r="T1655" s="174">
        <f t="shared" si="291"/>
        <v>1</v>
      </c>
      <c r="U1655" s="174">
        <f t="shared" si="292"/>
        <v>0</v>
      </c>
      <c r="V1655" s="178" t="str">
        <f t="shared" si="293"/>
        <v>Actinobacillus rossii</v>
      </c>
      <c r="W1655" s="178" t="str">
        <f t="shared" si="294"/>
        <v>Actinobacillus rossii</v>
      </c>
      <c r="X1655" s="174">
        <f t="shared" si="295"/>
        <v>0</v>
      </c>
      <c r="Y1655" s="174">
        <f t="shared" si="296"/>
        <v>0</v>
      </c>
      <c r="Z1655" s="174">
        <f t="shared" si="297"/>
        <v>0</v>
      </c>
      <c r="AA1655" s="174">
        <f t="shared" si="298"/>
        <v>0</v>
      </c>
    </row>
    <row r="1656" spans="4:27" ht="15" customHeight="1" x14ac:dyDescent="0.25">
      <c r="D1656" s="176">
        <v>1</v>
      </c>
      <c r="E1656" s="169">
        <f t="shared" si="299"/>
        <v>1</v>
      </c>
      <c r="F1656" s="26" t="s">
        <v>3133</v>
      </c>
      <c r="G1656" s="26" t="s">
        <v>176</v>
      </c>
      <c r="H1656" s="26" t="s">
        <v>114</v>
      </c>
      <c r="I1656" s="29">
        <v>44124</v>
      </c>
      <c r="J1656" s="26" t="s">
        <v>3107</v>
      </c>
      <c r="K1656" s="26" t="s">
        <v>3132</v>
      </c>
      <c r="L1656" s="26" t="s">
        <v>3107</v>
      </c>
      <c r="M1656" s="26" t="s">
        <v>3132</v>
      </c>
      <c r="N1656" s="27">
        <v>2.67</v>
      </c>
      <c r="O1656" s="26" t="s">
        <v>3107</v>
      </c>
      <c r="P1656" s="26" t="s">
        <v>3132</v>
      </c>
      <c r="Q1656" s="27">
        <v>2.64</v>
      </c>
      <c r="R1656" s="171" t="str">
        <f t="shared" si="289"/>
        <v>A</v>
      </c>
      <c r="S1656" s="174">
        <f t="shared" si="290"/>
        <v>1</v>
      </c>
      <c r="T1656" s="174">
        <f t="shared" si="291"/>
        <v>1</v>
      </c>
      <c r="U1656" s="174">
        <f t="shared" si="292"/>
        <v>0</v>
      </c>
      <c r="V1656" s="178" t="str">
        <f t="shared" si="293"/>
        <v>Actinobacillus rossii</v>
      </c>
      <c r="W1656" s="178" t="str">
        <f t="shared" si="294"/>
        <v>Actinobacillus rossii</v>
      </c>
      <c r="X1656" s="174">
        <f t="shared" si="295"/>
        <v>0</v>
      </c>
      <c r="Y1656" s="174">
        <f t="shared" si="296"/>
        <v>0</v>
      </c>
      <c r="Z1656" s="174">
        <f t="shared" si="297"/>
        <v>0</v>
      </c>
      <c r="AA1656" s="174">
        <f t="shared" si="298"/>
        <v>0</v>
      </c>
    </row>
    <row r="1657" spans="4:27" ht="15" customHeight="1" x14ac:dyDescent="0.25">
      <c r="D1657" s="176">
        <v>1</v>
      </c>
      <c r="E1657" s="169">
        <f t="shared" si="299"/>
        <v>0</v>
      </c>
      <c r="F1657" s="26" t="s">
        <v>3134</v>
      </c>
      <c r="G1657" s="26" t="s">
        <v>124</v>
      </c>
      <c r="H1657" s="26" t="s">
        <v>114</v>
      </c>
      <c r="I1657" s="29">
        <v>44154</v>
      </c>
      <c r="J1657" s="26" t="s">
        <v>3107</v>
      </c>
      <c r="K1657" s="26" t="s">
        <v>3135</v>
      </c>
      <c r="L1657" s="26" t="s">
        <v>3107</v>
      </c>
      <c r="M1657" s="26" t="s">
        <v>3135</v>
      </c>
      <c r="N1657" s="27">
        <v>2.54</v>
      </c>
      <c r="O1657" s="26" t="s">
        <v>3107</v>
      </c>
      <c r="P1657" s="26" t="s">
        <v>3119</v>
      </c>
      <c r="Q1657" s="27">
        <v>2.1800000000000002</v>
      </c>
      <c r="R1657" s="171" t="str">
        <f t="shared" si="289"/>
        <v>B</v>
      </c>
      <c r="S1657" s="174">
        <f t="shared" si="290"/>
        <v>0</v>
      </c>
      <c r="T1657" s="174">
        <f t="shared" si="291"/>
        <v>0</v>
      </c>
      <c r="U1657" s="174">
        <f t="shared" si="292"/>
        <v>1</v>
      </c>
      <c r="V1657" s="178" t="str">
        <f t="shared" si="293"/>
        <v>Actinobacillus sp-CVUAS-32505,2</v>
      </c>
      <c r="W1657" s="178" t="str">
        <f t="shared" si="294"/>
        <v>Actinobacillus arthritidis_JRA_Pasturella-4</v>
      </c>
      <c r="X1657" s="174">
        <f t="shared" si="295"/>
        <v>0</v>
      </c>
      <c r="Y1657" s="174">
        <f t="shared" si="296"/>
        <v>0</v>
      </c>
      <c r="Z1657" s="174">
        <f t="shared" si="297"/>
        <v>0</v>
      </c>
      <c r="AA1657" s="174">
        <f t="shared" si="298"/>
        <v>0</v>
      </c>
    </row>
    <row r="1658" spans="4:27" ht="15" customHeight="1" x14ac:dyDescent="0.25">
      <c r="D1658" s="176">
        <v>1</v>
      </c>
      <c r="E1658" s="169">
        <f t="shared" si="299"/>
        <v>0</v>
      </c>
      <c r="F1658" s="26" t="s">
        <v>3136</v>
      </c>
      <c r="G1658" s="26" t="s">
        <v>124</v>
      </c>
      <c r="H1658" s="26" t="s">
        <v>112</v>
      </c>
      <c r="I1658" s="29">
        <v>42353</v>
      </c>
      <c r="J1658" s="26" t="s">
        <v>3107</v>
      </c>
      <c r="K1658" s="26" t="s">
        <v>3137</v>
      </c>
      <c r="L1658" s="26" t="s">
        <v>3107</v>
      </c>
      <c r="M1658" s="26" t="s">
        <v>3137</v>
      </c>
      <c r="N1658" s="27">
        <v>2.46</v>
      </c>
      <c r="O1658" s="26" t="s">
        <v>3107</v>
      </c>
      <c r="P1658" s="26" t="s">
        <v>3129</v>
      </c>
      <c r="Q1658" s="27">
        <v>2.14</v>
      </c>
      <c r="R1658" s="171" t="str">
        <f t="shared" si="289"/>
        <v>B</v>
      </c>
      <c r="S1658" s="174">
        <f t="shared" si="290"/>
        <v>0</v>
      </c>
      <c r="T1658" s="174">
        <f t="shared" si="291"/>
        <v>0</v>
      </c>
      <c r="U1658" s="174">
        <f t="shared" si="292"/>
        <v>1</v>
      </c>
      <c r="V1658" s="178" t="str">
        <f t="shared" si="293"/>
        <v>Actinobacillus sp-genomospecies-1</v>
      </c>
      <c r="W1658" s="178" t="str">
        <f t="shared" si="294"/>
        <v>Actinobacillus pleuropneumoniae</v>
      </c>
      <c r="X1658" s="174">
        <f t="shared" si="295"/>
        <v>0</v>
      </c>
      <c r="Y1658" s="174">
        <f t="shared" si="296"/>
        <v>0</v>
      </c>
      <c r="Z1658" s="174">
        <f t="shared" si="297"/>
        <v>0</v>
      </c>
      <c r="AA1658" s="174">
        <f t="shared" si="298"/>
        <v>0</v>
      </c>
    </row>
    <row r="1659" spans="4:27" ht="15" customHeight="1" x14ac:dyDescent="0.25">
      <c r="D1659" s="176">
        <v>1</v>
      </c>
      <c r="E1659" s="169">
        <f t="shared" si="299"/>
        <v>0</v>
      </c>
      <c r="F1659" s="26" t="s">
        <v>3138</v>
      </c>
      <c r="G1659" s="26" t="s">
        <v>124</v>
      </c>
      <c r="H1659" s="26" t="s">
        <v>112</v>
      </c>
      <c r="I1659" s="29">
        <v>42291</v>
      </c>
      <c r="J1659" s="26" t="s">
        <v>3107</v>
      </c>
      <c r="K1659" s="26" t="s">
        <v>3137</v>
      </c>
      <c r="L1659" s="26" t="s">
        <v>3107</v>
      </c>
      <c r="M1659" s="26" t="s">
        <v>3137</v>
      </c>
      <c r="N1659" s="27">
        <v>2.5299999999999998</v>
      </c>
      <c r="O1659" s="26" t="s">
        <v>3107</v>
      </c>
      <c r="P1659" s="26" t="s">
        <v>3118</v>
      </c>
      <c r="Q1659" s="27">
        <v>2.09</v>
      </c>
      <c r="R1659" s="171" t="str">
        <f t="shared" si="289"/>
        <v>B</v>
      </c>
      <c r="S1659" s="174">
        <f t="shared" si="290"/>
        <v>0</v>
      </c>
      <c r="T1659" s="174">
        <f t="shared" si="291"/>
        <v>0</v>
      </c>
      <c r="U1659" s="174">
        <f t="shared" si="292"/>
        <v>1</v>
      </c>
      <c r="V1659" s="178" t="str">
        <f t="shared" si="293"/>
        <v>Actinobacillus sp-genomospecies-1</v>
      </c>
      <c r="W1659" s="178" t="str">
        <f t="shared" si="294"/>
        <v>Actinobacillus arthritidis</v>
      </c>
      <c r="X1659" s="174">
        <f t="shared" si="295"/>
        <v>0</v>
      </c>
      <c r="Y1659" s="174">
        <f t="shared" si="296"/>
        <v>0</v>
      </c>
      <c r="Z1659" s="174">
        <f t="shared" si="297"/>
        <v>0</v>
      </c>
      <c r="AA1659" s="174">
        <f t="shared" si="298"/>
        <v>0</v>
      </c>
    </row>
    <row r="1660" spans="4:27" ht="15" customHeight="1" x14ac:dyDescent="0.25">
      <c r="D1660" s="176">
        <v>1</v>
      </c>
      <c r="E1660" s="169">
        <f t="shared" si="299"/>
        <v>1</v>
      </c>
      <c r="F1660" s="26" t="s">
        <v>3139</v>
      </c>
      <c r="G1660" s="26" t="s">
        <v>124</v>
      </c>
      <c r="H1660" s="26" t="s">
        <v>114</v>
      </c>
      <c r="I1660" s="29">
        <v>42347</v>
      </c>
      <c r="J1660" s="26" t="s">
        <v>3107</v>
      </c>
      <c r="K1660" s="26" t="s">
        <v>3140</v>
      </c>
      <c r="L1660" s="26" t="s">
        <v>3107</v>
      </c>
      <c r="M1660" s="26" t="s">
        <v>3140</v>
      </c>
      <c r="N1660" s="27">
        <v>2.67</v>
      </c>
      <c r="O1660" s="26" t="s">
        <v>3107</v>
      </c>
      <c r="P1660" s="26" t="s">
        <v>3140</v>
      </c>
      <c r="Q1660" s="27">
        <v>2.34</v>
      </c>
      <c r="R1660" s="171" t="str">
        <f t="shared" si="289"/>
        <v>A</v>
      </c>
      <c r="S1660" s="174">
        <f t="shared" si="290"/>
        <v>1</v>
      </c>
      <c r="T1660" s="174">
        <f t="shared" si="291"/>
        <v>1</v>
      </c>
      <c r="U1660" s="174">
        <f t="shared" si="292"/>
        <v>0</v>
      </c>
      <c r="V1660" s="178" t="str">
        <f t="shared" si="293"/>
        <v>Actinobacillus sp-MK-2012</v>
      </c>
      <c r="W1660" s="178" t="str">
        <f t="shared" si="294"/>
        <v>Actinobacillus sp-MK-2012</v>
      </c>
      <c r="X1660" s="174">
        <f t="shared" si="295"/>
        <v>0</v>
      </c>
      <c r="Y1660" s="174">
        <f t="shared" si="296"/>
        <v>0</v>
      </c>
      <c r="Z1660" s="174">
        <f t="shared" si="297"/>
        <v>0</v>
      </c>
      <c r="AA1660" s="174">
        <f t="shared" si="298"/>
        <v>0</v>
      </c>
    </row>
    <row r="1661" spans="4:27" ht="15" customHeight="1" x14ac:dyDescent="0.25">
      <c r="D1661" s="176">
        <v>1</v>
      </c>
      <c r="E1661" s="169">
        <f t="shared" si="299"/>
        <v>1</v>
      </c>
      <c r="F1661" s="26" t="s">
        <v>3141</v>
      </c>
      <c r="G1661" s="26" t="s">
        <v>124</v>
      </c>
      <c r="H1661" s="26" t="s">
        <v>112</v>
      </c>
      <c r="I1661" s="29">
        <v>42291</v>
      </c>
      <c r="J1661" s="26" t="s">
        <v>3107</v>
      </c>
      <c r="K1661" s="26" t="s">
        <v>3140</v>
      </c>
      <c r="L1661" s="26" t="s">
        <v>3107</v>
      </c>
      <c r="M1661" s="26" t="s">
        <v>3140</v>
      </c>
      <c r="N1661" s="27">
        <v>2.46</v>
      </c>
      <c r="O1661" s="26" t="s">
        <v>3107</v>
      </c>
      <c r="P1661" s="26" t="s">
        <v>3140</v>
      </c>
      <c r="Q1661" s="27">
        <v>2.44</v>
      </c>
      <c r="R1661" s="171" t="str">
        <f t="shared" si="289"/>
        <v>A</v>
      </c>
      <c r="S1661" s="174">
        <f t="shared" si="290"/>
        <v>1</v>
      </c>
      <c r="T1661" s="174">
        <f t="shared" si="291"/>
        <v>1</v>
      </c>
      <c r="U1661" s="174">
        <f t="shared" si="292"/>
        <v>0</v>
      </c>
      <c r="V1661" s="178" t="str">
        <f t="shared" si="293"/>
        <v>Actinobacillus sp-MK-2012</v>
      </c>
      <c r="W1661" s="178" t="str">
        <f t="shared" si="294"/>
        <v>Actinobacillus sp-MK-2012</v>
      </c>
      <c r="X1661" s="174">
        <f t="shared" si="295"/>
        <v>0</v>
      </c>
      <c r="Y1661" s="174">
        <f t="shared" si="296"/>
        <v>0</v>
      </c>
      <c r="Z1661" s="174">
        <f t="shared" si="297"/>
        <v>0</v>
      </c>
      <c r="AA1661" s="174">
        <f t="shared" si="298"/>
        <v>0</v>
      </c>
    </row>
    <row r="1662" spans="4:27" ht="15" customHeight="1" x14ac:dyDescent="0.25">
      <c r="D1662" s="176">
        <v>1</v>
      </c>
      <c r="E1662" s="169">
        <f t="shared" si="299"/>
        <v>1</v>
      </c>
      <c r="F1662" s="26" t="s">
        <v>3142</v>
      </c>
      <c r="G1662" s="26" t="s">
        <v>124</v>
      </c>
      <c r="H1662" s="26" t="s">
        <v>112</v>
      </c>
      <c r="I1662" s="29">
        <v>43370</v>
      </c>
      <c r="J1662" s="26" t="s">
        <v>3107</v>
      </c>
      <c r="K1662" s="26" t="s">
        <v>218</v>
      </c>
      <c r="L1662" s="26" t="s">
        <v>3107</v>
      </c>
      <c r="M1662" s="26" t="s">
        <v>218</v>
      </c>
      <c r="N1662" s="27">
        <v>2.6</v>
      </c>
      <c r="O1662" s="26" t="s">
        <v>3107</v>
      </c>
      <c r="P1662" s="26" t="s">
        <v>218</v>
      </c>
      <c r="Q1662" s="27">
        <v>2.5499999999999998</v>
      </c>
      <c r="R1662" s="171" t="str">
        <f t="shared" si="289"/>
        <v>A</v>
      </c>
      <c r="S1662" s="174">
        <f t="shared" si="290"/>
        <v>1</v>
      </c>
      <c r="T1662" s="174">
        <f t="shared" si="291"/>
        <v>1</v>
      </c>
      <c r="U1662" s="174">
        <f t="shared" si="292"/>
        <v>0</v>
      </c>
      <c r="V1662" s="178" t="str">
        <f t="shared" si="293"/>
        <v>Actinobacillus suis</v>
      </c>
      <c r="W1662" s="178" t="str">
        <f t="shared" si="294"/>
        <v>Actinobacillus suis</v>
      </c>
      <c r="X1662" s="174">
        <f t="shared" si="295"/>
        <v>0</v>
      </c>
      <c r="Y1662" s="174">
        <f t="shared" si="296"/>
        <v>0</v>
      </c>
      <c r="Z1662" s="174">
        <f t="shared" si="297"/>
        <v>0</v>
      </c>
      <c r="AA1662" s="174">
        <f t="shared" si="298"/>
        <v>0</v>
      </c>
    </row>
    <row r="1663" spans="4:27" ht="15" customHeight="1" x14ac:dyDescent="0.25">
      <c r="D1663" s="176">
        <v>1</v>
      </c>
      <c r="E1663" s="169">
        <f t="shared" si="299"/>
        <v>1</v>
      </c>
      <c r="F1663" s="26" t="s">
        <v>3143</v>
      </c>
      <c r="G1663" s="26" t="s">
        <v>124</v>
      </c>
      <c r="H1663" s="26" t="s">
        <v>112</v>
      </c>
      <c r="I1663" s="29">
        <v>42123</v>
      </c>
      <c r="J1663" s="26" t="s">
        <v>3107</v>
      </c>
      <c r="K1663" s="26" t="s">
        <v>218</v>
      </c>
      <c r="L1663" s="26" t="s">
        <v>3107</v>
      </c>
      <c r="M1663" s="26" t="s">
        <v>218</v>
      </c>
      <c r="N1663" s="27">
        <v>2.5</v>
      </c>
      <c r="O1663" s="26" t="s">
        <v>3107</v>
      </c>
      <c r="P1663" s="26" t="s">
        <v>218</v>
      </c>
      <c r="Q1663" s="27">
        <v>2.4700000000000002</v>
      </c>
      <c r="R1663" s="171" t="str">
        <f t="shared" si="289"/>
        <v>A</v>
      </c>
      <c r="S1663" s="174">
        <f t="shared" si="290"/>
        <v>1</v>
      </c>
      <c r="T1663" s="174">
        <f t="shared" si="291"/>
        <v>1</v>
      </c>
      <c r="U1663" s="174">
        <f t="shared" si="292"/>
        <v>0</v>
      </c>
      <c r="V1663" s="178" t="str">
        <f t="shared" si="293"/>
        <v>Actinobacillus suis</v>
      </c>
      <c r="W1663" s="178" t="str">
        <f t="shared" si="294"/>
        <v>Actinobacillus suis</v>
      </c>
      <c r="X1663" s="174">
        <f t="shared" si="295"/>
        <v>0</v>
      </c>
      <c r="Y1663" s="174">
        <f t="shared" si="296"/>
        <v>0</v>
      </c>
      <c r="Z1663" s="174">
        <f t="shared" si="297"/>
        <v>0</v>
      </c>
      <c r="AA1663" s="174">
        <f t="shared" si="298"/>
        <v>0</v>
      </c>
    </row>
    <row r="1664" spans="4:27" ht="15" customHeight="1" x14ac:dyDescent="0.25">
      <c r="D1664" s="176">
        <v>1</v>
      </c>
      <c r="E1664" s="169">
        <f t="shared" si="299"/>
        <v>1</v>
      </c>
      <c r="F1664" s="26" t="s">
        <v>3144</v>
      </c>
      <c r="G1664" s="26" t="s">
        <v>124</v>
      </c>
      <c r="H1664" s="26" t="s">
        <v>112</v>
      </c>
      <c r="I1664" s="29">
        <v>42291</v>
      </c>
      <c r="J1664" s="26" t="s">
        <v>3145</v>
      </c>
      <c r="K1664" s="26" t="s">
        <v>1964</v>
      </c>
      <c r="L1664" s="26" t="s">
        <v>3145</v>
      </c>
      <c r="M1664" s="26" t="s">
        <v>1964</v>
      </c>
      <c r="N1664" s="27">
        <v>2.19</v>
      </c>
      <c r="O1664" s="26" t="s">
        <v>3145</v>
      </c>
      <c r="P1664" s="26" t="s">
        <v>1964</v>
      </c>
      <c r="Q1664" s="27">
        <v>2.15</v>
      </c>
      <c r="R1664" s="171" t="str">
        <f t="shared" si="289"/>
        <v>A</v>
      </c>
      <c r="S1664" s="174">
        <f t="shared" si="290"/>
        <v>1</v>
      </c>
      <c r="T1664" s="174">
        <f t="shared" si="291"/>
        <v>1</v>
      </c>
      <c r="U1664" s="174">
        <f t="shared" si="292"/>
        <v>0</v>
      </c>
      <c r="V1664" s="178" t="str">
        <f t="shared" si="293"/>
        <v>Avibacterium gallinarum</v>
      </c>
      <c r="W1664" s="178" t="str">
        <f t="shared" si="294"/>
        <v>Avibacterium gallinarum</v>
      </c>
      <c r="X1664" s="174">
        <f t="shared" si="295"/>
        <v>0</v>
      </c>
      <c r="Y1664" s="174">
        <f t="shared" si="296"/>
        <v>0</v>
      </c>
      <c r="Z1664" s="174">
        <f t="shared" si="297"/>
        <v>0</v>
      </c>
      <c r="AA1664" s="174">
        <f t="shared" si="298"/>
        <v>0</v>
      </c>
    </row>
    <row r="1665" spans="4:27" ht="15" customHeight="1" x14ac:dyDescent="0.25">
      <c r="D1665" s="176">
        <v>1</v>
      </c>
      <c r="E1665" s="169">
        <f t="shared" si="299"/>
        <v>1</v>
      </c>
      <c r="F1665" s="26" t="s">
        <v>3146</v>
      </c>
      <c r="G1665" s="26" t="s">
        <v>124</v>
      </c>
      <c r="H1665" s="26" t="s">
        <v>114</v>
      </c>
      <c r="I1665" s="29">
        <v>42347</v>
      </c>
      <c r="J1665" s="26" t="s">
        <v>3145</v>
      </c>
      <c r="K1665" s="26" t="s">
        <v>1964</v>
      </c>
      <c r="L1665" s="26" t="s">
        <v>3145</v>
      </c>
      <c r="M1665" s="26" t="s">
        <v>1964</v>
      </c>
      <c r="N1665" s="27">
        <v>2.72</v>
      </c>
      <c r="O1665" s="26" t="s">
        <v>3145</v>
      </c>
      <c r="P1665" s="26" t="s">
        <v>1964</v>
      </c>
      <c r="Q1665" s="27">
        <v>2.27</v>
      </c>
      <c r="R1665" s="171" t="str">
        <f t="shared" si="289"/>
        <v>A</v>
      </c>
      <c r="S1665" s="174">
        <f t="shared" si="290"/>
        <v>1</v>
      </c>
      <c r="T1665" s="174">
        <f t="shared" si="291"/>
        <v>1</v>
      </c>
      <c r="U1665" s="174">
        <f t="shared" si="292"/>
        <v>0</v>
      </c>
      <c r="V1665" s="178" t="str">
        <f t="shared" si="293"/>
        <v>Avibacterium gallinarum</v>
      </c>
      <c r="W1665" s="178" t="str">
        <f t="shared" si="294"/>
        <v>Avibacterium gallinarum</v>
      </c>
      <c r="X1665" s="174">
        <f t="shared" si="295"/>
        <v>0</v>
      </c>
      <c r="Y1665" s="174">
        <f t="shared" si="296"/>
        <v>0</v>
      </c>
      <c r="Z1665" s="174">
        <f t="shared" si="297"/>
        <v>0</v>
      </c>
      <c r="AA1665" s="174">
        <f t="shared" si="298"/>
        <v>0</v>
      </c>
    </row>
    <row r="1666" spans="4:27" ht="15" customHeight="1" x14ac:dyDescent="0.25">
      <c r="D1666" s="176">
        <v>1</v>
      </c>
      <c r="E1666" s="169">
        <f t="shared" si="299"/>
        <v>1</v>
      </c>
      <c r="F1666" s="26" t="s">
        <v>3147</v>
      </c>
      <c r="G1666" s="26" t="s">
        <v>124</v>
      </c>
      <c r="H1666" s="26" t="s">
        <v>110</v>
      </c>
      <c r="I1666" s="29">
        <v>41304</v>
      </c>
      <c r="J1666" s="26" t="s">
        <v>3148</v>
      </c>
      <c r="K1666" s="26" t="s">
        <v>3149</v>
      </c>
      <c r="L1666" s="26" t="s">
        <v>3148</v>
      </c>
      <c r="M1666" s="26" t="s">
        <v>3149</v>
      </c>
      <c r="N1666" s="27">
        <v>2.52</v>
      </c>
      <c r="O1666" s="26" t="s">
        <v>3148</v>
      </c>
      <c r="P1666" s="26" t="s">
        <v>3149</v>
      </c>
      <c r="Q1666" s="27">
        <v>2.48</v>
      </c>
      <c r="R1666" s="171" t="str">
        <f t="shared" si="289"/>
        <v>A</v>
      </c>
      <c r="S1666" s="174">
        <f t="shared" si="290"/>
        <v>1</v>
      </c>
      <c r="T1666" s="174">
        <f t="shared" si="291"/>
        <v>1</v>
      </c>
      <c r="U1666" s="174">
        <f t="shared" si="292"/>
        <v>0</v>
      </c>
      <c r="V1666" s="178" t="str">
        <f t="shared" si="293"/>
        <v>Bibersteinia trehalosi</v>
      </c>
      <c r="W1666" s="178" t="str">
        <f t="shared" si="294"/>
        <v>Bibersteinia trehalosi</v>
      </c>
      <c r="X1666" s="174">
        <f t="shared" si="295"/>
        <v>0</v>
      </c>
      <c r="Y1666" s="174">
        <f t="shared" si="296"/>
        <v>0</v>
      </c>
      <c r="Z1666" s="174">
        <f t="shared" si="297"/>
        <v>0</v>
      </c>
      <c r="AA1666" s="174">
        <f t="shared" si="298"/>
        <v>0</v>
      </c>
    </row>
    <row r="1667" spans="4:27" ht="15" customHeight="1" x14ac:dyDescent="0.25">
      <c r="D1667" s="176">
        <v>1</v>
      </c>
      <c r="E1667" s="169">
        <f t="shared" si="299"/>
        <v>1</v>
      </c>
      <c r="F1667" s="26" t="s">
        <v>3150</v>
      </c>
      <c r="G1667" s="26" t="s">
        <v>124</v>
      </c>
      <c r="H1667" s="26" t="s">
        <v>110</v>
      </c>
      <c r="I1667" s="29">
        <v>41304</v>
      </c>
      <c r="J1667" s="26" t="s">
        <v>3148</v>
      </c>
      <c r="K1667" s="26" t="s">
        <v>3149</v>
      </c>
      <c r="L1667" s="26" t="s">
        <v>3148</v>
      </c>
      <c r="M1667" s="26" t="s">
        <v>3149</v>
      </c>
      <c r="N1667" s="27">
        <v>2.4700000000000002</v>
      </c>
      <c r="O1667" s="26" t="s">
        <v>3148</v>
      </c>
      <c r="P1667" s="26" t="s">
        <v>3149</v>
      </c>
      <c r="Q1667" s="27">
        <v>2.39</v>
      </c>
      <c r="R1667" s="171" t="str">
        <f t="shared" ref="R1667:R1730" si="300">IF(OR(AND(N1667&gt;=$B$20,Q1667&lt;$B$21),AND(L1667=O1667,M1667=P1667,N1667&gt;=$B$20,Q1667&gt;=$B$20),AND(L1667=O1667,N1667&gt;=$B$20,Q1667&lt;2,Q1667&gt;=$B$21)),"A",IF(OR(AND(N1667&lt;$B$20,Q1667&lt;$B$21),AND(L1667=O1667,OR(M1667&lt;&gt;P1667,M1667=P1667),N1667&gt;=$B$21,Q1667&gt;=$B$21)),"B",
IF(AND(L1667&lt;&gt;O1667,N1667&gt;=$B$21,Q1667&gt;=$B$21),"C",0)))</f>
        <v>A</v>
      </c>
      <c r="S1667" s="174">
        <f t="shared" ref="S1667:S1730" si="301">1-U1667+Z1667</f>
        <v>1</v>
      </c>
      <c r="T1667" s="174">
        <f t="shared" ref="T1667:T1730" si="302">IF(AND(L1667=J1667,M1667=K1667,N1667&gt;=$B$20,R1667="A"),1,0)</f>
        <v>1</v>
      </c>
      <c r="U1667" s="174">
        <f t="shared" ref="U1667:U1730" si="303">IF(T1667=1,0,1)</f>
        <v>0</v>
      </c>
      <c r="V1667" s="178" t="str">
        <f t="shared" ref="V1667:V1730" si="304">L1667&amp;" "&amp;M1667</f>
        <v>Bibersteinia trehalosi</v>
      </c>
      <c r="W1667" s="178" t="str">
        <f t="shared" ref="W1667:W1730" si="305">O1667&amp;" "&amp;P1667</f>
        <v>Bibersteinia trehalosi</v>
      </c>
      <c r="X1667" s="174">
        <f t="shared" ref="X1667:X1730" si="306">IF(AND(V1667=$B$1,N1667&gt;=$B$20),1,0)</f>
        <v>0</v>
      </c>
      <c r="Y1667" s="174">
        <f t="shared" ref="Y1667:Y1730" si="307">IF(AND(W1667=$B$1,Q1667&gt;=$B$20),1,0)</f>
        <v>0</v>
      </c>
      <c r="Z1667" s="174">
        <f t="shared" ref="Z1667:Z1730" si="308">IF(AND(V1667=$B$1,N1667&gt;=$B$20,R1667="A"),1,0)</f>
        <v>0</v>
      </c>
      <c r="AA1667" s="174">
        <f t="shared" ref="AA1667:AA1730" si="309">IF(1-(X1667+Y1667)&gt;0,0,1)</f>
        <v>0</v>
      </c>
    </row>
    <row r="1668" spans="4:27" ht="15" customHeight="1" x14ac:dyDescent="0.25">
      <c r="D1668" s="176">
        <v>1</v>
      </c>
      <c r="E1668" s="169">
        <f t="shared" si="299"/>
        <v>1</v>
      </c>
      <c r="F1668" s="26" t="s">
        <v>3151</v>
      </c>
      <c r="G1668" s="26" t="s">
        <v>124</v>
      </c>
      <c r="H1668" s="26" t="s">
        <v>114</v>
      </c>
      <c r="I1668" s="29">
        <v>42291</v>
      </c>
      <c r="J1668" s="26" t="s">
        <v>3152</v>
      </c>
      <c r="K1668" s="26" t="s">
        <v>3153</v>
      </c>
      <c r="L1668" s="26" t="s">
        <v>3152</v>
      </c>
      <c r="M1668" s="26" t="s">
        <v>3153</v>
      </c>
      <c r="N1668" s="27">
        <v>2.42</v>
      </c>
      <c r="O1668" s="26" t="s">
        <v>3152</v>
      </c>
      <c r="P1668" s="26" t="s">
        <v>3153</v>
      </c>
      <c r="Q1668" s="27">
        <v>2.41</v>
      </c>
      <c r="R1668" s="171" t="str">
        <f t="shared" si="300"/>
        <v>A</v>
      </c>
      <c r="S1668" s="174">
        <f t="shared" si="301"/>
        <v>1</v>
      </c>
      <c r="T1668" s="174">
        <f t="shared" si="302"/>
        <v>1</v>
      </c>
      <c r="U1668" s="174">
        <f t="shared" si="303"/>
        <v>0</v>
      </c>
      <c r="V1668" s="178" t="str">
        <f t="shared" si="304"/>
        <v>Chelonobacter oris</v>
      </c>
      <c r="W1668" s="178" t="str">
        <f t="shared" si="305"/>
        <v>Chelonobacter oris</v>
      </c>
      <c r="X1668" s="174">
        <f t="shared" si="306"/>
        <v>0</v>
      </c>
      <c r="Y1668" s="174">
        <f t="shared" si="307"/>
        <v>0</v>
      </c>
      <c r="Z1668" s="174">
        <f t="shared" si="308"/>
        <v>0</v>
      </c>
      <c r="AA1668" s="174">
        <f t="shared" si="309"/>
        <v>0</v>
      </c>
    </row>
    <row r="1669" spans="4:27" ht="15" customHeight="1" x14ac:dyDescent="0.25">
      <c r="D1669" s="176">
        <v>1</v>
      </c>
      <c r="E1669" s="169">
        <f t="shared" si="299"/>
        <v>1</v>
      </c>
      <c r="F1669" s="26" t="s">
        <v>3154</v>
      </c>
      <c r="G1669" s="26" t="s">
        <v>133</v>
      </c>
      <c r="H1669" s="26" t="s">
        <v>110</v>
      </c>
      <c r="I1669" s="29">
        <v>42249</v>
      </c>
      <c r="J1669" s="26" t="s">
        <v>3152</v>
      </c>
      <c r="K1669" s="26" t="s">
        <v>3153</v>
      </c>
      <c r="L1669" s="26" t="s">
        <v>3152</v>
      </c>
      <c r="M1669" s="26" t="s">
        <v>3153</v>
      </c>
      <c r="N1669" s="27">
        <v>2.11</v>
      </c>
      <c r="O1669" s="26" t="s">
        <v>3152</v>
      </c>
      <c r="P1669" s="26" t="s">
        <v>3153</v>
      </c>
      <c r="Q1669" s="27">
        <v>2.0499999999999998</v>
      </c>
      <c r="R1669" s="171" t="str">
        <f t="shared" si="300"/>
        <v>A</v>
      </c>
      <c r="S1669" s="174">
        <f t="shared" si="301"/>
        <v>1</v>
      </c>
      <c r="T1669" s="174">
        <f t="shared" si="302"/>
        <v>1</v>
      </c>
      <c r="U1669" s="174">
        <f t="shared" si="303"/>
        <v>0</v>
      </c>
      <c r="V1669" s="178" t="str">
        <f t="shared" si="304"/>
        <v>Chelonobacter oris</v>
      </c>
      <c r="W1669" s="178" t="str">
        <f t="shared" si="305"/>
        <v>Chelonobacter oris</v>
      </c>
      <c r="X1669" s="174">
        <f t="shared" si="306"/>
        <v>0</v>
      </c>
      <c r="Y1669" s="174">
        <f t="shared" si="307"/>
        <v>0</v>
      </c>
      <c r="Z1669" s="174">
        <f t="shared" si="308"/>
        <v>0</v>
      </c>
      <c r="AA1669" s="174">
        <f t="shared" si="309"/>
        <v>0</v>
      </c>
    </row>
    <row r="1670" spans="4:27" ht="15" customHeight="1" x14ac:dyDescent="0.25">
      <c r="D1670" s="176">
        <v>1</v>
      </c>
      <c r="E1670" s="169">
        <f t="shared" si="299"/>
        <v>1</v>
      </c>
      <c r="F1670" s="26" t="s">
        <v>3155</v>
      </c>
      <c r="G1670" s="26" t="s">
        <v>133</v>
      </c>
      <c r="H1670" s="26" t="s">
        <v>112</v>
      </c>
      <c r="I1670" s="29">
        <v>42444</v>
      </c>
      <c r="J1670" s="26" t="s">
        <v>3156</v>
      </c>
      <c r="K1670" s="26" t="s">
        <v>3157</v>
      </c>
      <c r="L1670" s="26" t="s">
        <v>3156</v>
      </c>
      <c r="M1670" s="26" t="s">
        <v>3157</v>
      </c>
      <c r="N1670" s="27">
        <v>2.54</v>
      </c>
      <c r="O1670" s="26" t="s">
        <v>871</v>
      </c>
      <c r="P1670" s="26" t="s">
        <v>1819</v>
      </c>
      <c r="Q1670" s="27">
        <v>1.43</v>
      </c>
      <c r="R1670" s="171" t="str">
        <f t="shared" si="300"/>
        <v>A</v>
      </c>
      <c r="S1670" s="174">
        <f t="shared" si="301"/>
        <v>1</v>
      </c>
      <c r="T1670" s="174">
        <f t="shared" si="302"/>
        <v>1</v>
      </c>
      <c r="U1670" s="174">
        <f t="shared" si="303"/>
        <v>0</v>
      </c>
      <c r="V1670" s="178" t="str">
        <f t="shared" si="304"/>
        <v>Cricetibacter osteomyelitidis</v>
      </c>
      <c r="W1670" s="178" t="str">
        <f t="shared" si="305"/>
        <v>Haemophilus haemolyticus</v>
      </c>
      <c r="X1670" s="174">
        <f t="shared" si="306"/>
        <v>0</v>
      </c>
      <c r="Y1670" s="174">
        <f t="shared" si="307"/>
        <v>0</v>
      </c>
      <c r="Z1670" s="174">
        <f t="shared" si="308"/>
        <v>0</v>
      </c>
      <c r="AA1670" s="174">
        <f t="shared" si="309"/>
        <v>0</v>
      </c>
    </row>
    <row r="1671" spans="4:27" ht="15" customHeight="1" x14ac:dyDescent="0.25">
      <c r="D1671" s="176">
        <v>1</v>
      </c>
      <c r="E1671" s="169">
        <f t="shared" si="299"/>
        <v>1</v>
      </c>
      <c r="F1671" s="26" t="s">
        <v>3158</v>
      </c>
      <c r="G1671" s="26" t="s">
        <v>124</v>
      </c>
      <c r="H1671" s="26" t="s">
        <v>114</v>
      </c>
      <c r="I1671" s="29">
        <v>43389</v>
      </c>
      <c r="J1671" s="26" t="s">
        <v>3159</v>
      </c>
      <c r="K1671" s="26" t="s">
        <v>3160</v>
      </c>
      <c r="L1671" s="26" t="s">
        <v>3159</v>
      </c>
      <c r="M1671" s="26" t="s">
        <v>3160</v>
      </c>
      <c r="N1671" s="27">
        <v>2.66</v>
      </c>
      <c r="O1671" s="26" t="s">
        <v>3159</v>
      </c>
      <c r="P1671" s="26" t="s">
        <v>3160</v>
      </c>
      <c r="Q1671" s="27">
        <v>2.2999999999999998</v>
      </c>
      <c r="R1671" s="171" t="str">
        <f t="shared" si="300"/>
        <v>A</v>
      </c>
      <c r="S1671" s="174">
        <f t="shared" si="301"/>
        <v>1</v>
      </c>
      <c r="T1671" s="174">
        <f t="shared" si="302"/>
        <v>1</v>
      </c>
      <c r="U1671" s="174">
        <f t="shared" si="303"/>
        <v>0</v>
      </c>
      <c r="V1671" s="178" t="str">
        <f t="shared" si="304"/>
        <v>Exercitatus varius</v>
      </c>
      <c r="W1671" s="178" t="str">
        <f t="shared" si="305"/>
        <v>Exercitatus varius</v>
      </c>
      <c r="X1671" s="174">
        <f t="shared" si="306"/>
        <v>0</v>
      </c>
      <c r="Y1671" s="174">
        <f t="shared" si="307"/>
        <v>0</v>
      </c>
      <c r="Z1671" s="174">
        <f t="shared" si="308"/>
        <v>0</v>
      </c>
      <c r="AA1671" s="174">
        <f t="shared" si="309"/>
        <v>0</v>
      </c>
    </row>
    <row r="1672" spans="4:27" ht="15" customHeight="1" x14ac:dyDescent="0.25">
      <c r="D1672" s="176">
        <v>1</v>
      </c>
      <c r="E1672" s="169">
        <f t="shared" si="299"/>
        <v>1</v>
      </c>
      <c r="F1672" s="26" t="s">
        <v>3161</v>
      </c>
      <c r="G1672" s="26" t="s">
        <v>133</v>
      </c>
      <c r="H1672" s="26" t="s">
        <v>112</v>
      </c>
      <c r="I1672" s="29">
        <v>44756</v>
      </c>
      <c r="J1672" s="26" t="s">
        <v>3159</v>
      </c>
      <c r="K1672" s="26" t="s">
        <v>3160</v>
      </c>
      <c r="L1672" s="26" t="s">
        <v>3159</v>
      </c>
      <c r="M1672" s="26" t="s">
        <v>3160</v>
      </c>
      <c r="N1672" s="27">
        <v>2.36</v>
      </c>
      <c r="O1672" s="26" t="s">
        <v>3159</v>
      </c>
      <c r="P1672" s="26" t="s">
        <v>3160</v>
      </c>
      <c r="Q1672" s="27">
        <v>2.34</v>
      </c>
      <c r="R1672" s="171" t="str">
        <f t="shared" si="300"/>
        <v>A</v>
      </c>
      <c r="S1672" s="174">
        <f t="shared" si="301"/>
        <v>1</v>
      </c>
      <c r="T1672" s="174">
        <f t="shared" si="302"/>
        <v>1</v>
      </c>
      <c r="U1672" s="174">
        <f t="shared" si="303"/>
        <v>0</v>
      </c>
      <c r="V1672" s="178" t="str">
        <f t="shared" si="304"/>
        <v>Exercitatus varius</v>
      </c>
      <c r="W1672" s="178" t="str">
        <f t="shared" si="305"/>
        <v>Exercitatus varius</v>
      </c>
      <c r="X1672" s="174">
        <f t="shared" si="306"/>
        <v>0</v>
      </c>
      <c r="Y1672" s="174">
        <f t="shared" si="307"/>
        <v>0</v>
      </c>
      <c r="Z1672" s="174">
        <f t="shared" si="308"/>
        <v>0</v>
      </c>
      <c r="AA1672" s="174">
        <f t="shared" si="309"/>
        <v>0</v>
      </c>
    </row>
    <row r="1673" spans="4:27" ht="15" customHeight="1" x14ac:dyDescent="0.25">
      <c r="D1673" s="176">
        <v>1</v>
      </c>
      <c r="E1673" s="169">
        <f t="shared" si="299"/>
        <v>1</v>
      </c>
      <c r="F1673" s="26" t="s">
        <v>3162</v>
      </c>
      <c r="G1673" s="26" t="s">
        <v>124</v>
      </c>
      <c r="H1673" s="26" t="s">
        <v>112</v>
      </c>
      <c r="I1673" s="29">
        <v>42340</v>
      </c>
      <c r="J1673" s="26" t="s">
        <v>3163</v>
      </c>
      <c r="K1673" s="26" t="s">
        <v>3164</v>
      </c>
      <c r="L1673" s="26" t="s">
        <v>3163</v>
      </c>
      <c r="M1673" s="26" t="s">
        <v>3164</v>
      </c>
      <c r="N1673" s="27">
        <v>2.41</v>
      </c>
      <c r="O1673" s="26" t="s">
        <v>3163</v>
      </c>
      <c r="P1673" s="26" t="s">
        <v>3164</v>
      </c>
      <c r="Q1673" s="27">
        <v>2.21</v>
      </c>
      <c r="R1673" s="171" t="str">
        <f t="shared" si="300"/>
        <v>A</v>
      </c>
      <c r="S1673" s="174">
        <f t="shared" si="301"/>
        <v>1</v>
      </c>
      <c r="T1673" s="174">
        <f t="shared" si="302"/>
        <v>1</v>
      </c>
      <c r="U1673" s="174">
        <f t="shared" si="303"/>
        <v>0</v>
      </c>
      <c r="V1673" s="178" t="str">
        <f t="shared" si="304"/>
        <v>Frederiksenia canicola</v>
      </c>
      <c r="W1673" s="178" t="str">
        <f t="shared" si="305"/>
        <v>Frederiksenia canicola</v>
      </c>
      <c r="X1673" s="174">
        <f t="shared" si="306"/>
        <v>0</v>
      </c>
      <c r="Y1673" s="174">
        <f t="shared" si="307"/>
        <v>0</v>
      </c>
      <c r="Z1673" s="174">
        <f t="shared" si="308"/>
        <v>0</v>
      </c>
      <c r="AA1673" s="174">
        <f t="shared" si="309"/>
        <v>0</v>
      </c>
    </row>
    <row r="1674" spans="4:27" ht="15" customHeight="1" x14ac:dyDescent="0.25">
      <c r="D1674" s="176">
        <v>1</v>
      </c>
      <c r="E1674" s="169">
        <f t="shared" si="299"/>
        <v>1</v>
      </c>
      <c r="F1674" s="26" t="s">
        <v>3165</v>
      </c>
      <c r="G1674" s="26" t="s">
        <v>124</v>
      </c>
      <c r="H1674" s="26" t="s">
        <v>112</v>
      </c>
      <c r="I1674" s="29">
        <v>43754</v>
      </c>
      <c r="J1674" s="26" t="s">
        <v>3163</v>
      </c>
      <c r="K1674" s="26" t="s">
        <v>3164</v>
      </c>
      <c r="L1674" s="26" t="s">
        <v>3163</v>
      </c>
      <c r="M1674" s="26" t="s">
        <v>3164</v>
      </c>
      <c r="N1674" s="27">
        <v>2.3199999999999998</v>
      </c>
      <c r="O1674" s="26" t="s">
        <v>3163</v>
      </c>
      <c r="P1674" s="26" t="s">
        <v>3164</v>
      </c>
      <c r="Q1674" s="27">
        <v>2.2799999999999998</v>
      </c>
      <c r="R1674" s="171" t="str">
        <f t="shared" si="300"/>
        <v>A</v>
      </c>
      <c r="S1674" s="174">
        <f t="shared" si="301"/>
        <v>1</v>
      </c>
      <c r="T1674" s="174">
        <f t="shared" si="302"/>
        <v>1</v>
      </c>
      <c r="U1674" s="174">
        <f t="shared" si="303"/>
        <v>0</v>
      </c>
      <c r="V1674" s="178" t="str">
        <f t="shared" si="304"/>
        <v>Frederiksenia canicola</v>
      </c>
      <c r="W1674" s="178" t="str">
        <f t="shared" si="305"/>
        <v>Frederiksenia canicola</v>
      </c>
      <c r="X1674" s="174">
        <f t="shared" si="306"/>
        <v>0</v>
      </c>
      <c r="Y1674" s="174">
        <f t="shared" si="307"/>
        <v>0</v>
      </c>
      <c r="Z1674" s="174">
        <f t="shared" si="308"/>
        <v>0</v>
      </c>
      <c r="AA1674" s="174">
        <f t="shared" si="309"/>
        <v>0</v>
      </c>
    </row>
    <row r="1675" spans="4:27" ht="15" customHeight="1" x14ac:dyDescent="0.25">
      <c r="D1675" s="176">
        <v>1</v>
      </c>
      <c r="E1675" s="169">
        <f t="shared" si="299"/>
        <v>1</v>
      </c>
      <c r="F1675" s="26" t="s">
        <v>3166</v>
      </c>
      <c r="G1675" s="26" t="s">
        <v>124</v>
      </c>
      <c r="H1675" s="26" t="s">
        <v>112</v>
      </c>
      <c r="I1675" s="29">
        <v>42340</v>
      </c>
      <c r="J1675" s="26" t="s">
        <v>3167</v>
      </c>
      <c r="K1675" s="26" t="s">
        <v>2295</v>
      </c>
      <c r="L1675" s="26" t="s">
        <v>3167</v>
      </c>
      <c r="M1675" s="26" t="s">
        <v>2295</v>
      </c>
      <c r="N1675" s="27">
        <v>2.0699999999999998</v>
      </c>
      <c r="O1675" s="26" t="s">
        <v>3167</v>
      </c>
      <c r="P1675" s="26" t="s">
        <v>2295</v>
      </c>
      <c r="Q1675" s="27">
        <v>2.04</v>
      </c>
      <c r="R1675" s="171" t="str">
        <f t="shared" si="300"/>
        <v>A</v>
      </c>
      <c r="S1675" s="174">
        <f t="shared" si="301"/>
        <v>1</v>
      </c>
      <c r="T1675" s="174">
        <f t="shared" si="302"/>
        <v>1</v>
      </c>
      <c r="U1675" s="174">
        <f t="shared" si="303"/>
        <v>0</v>
      </c>
      <c r="V1675" s="178" t="str">
        <f t="shared" si="304"/>
        <v>Gallibacterium anatis</v>
      </c>
      <c r="W1675" s="178" t="str">
        <f t="shared" si="305"/>
        <v>Gallibacterium anatis</v>
      </c>
      <c r="X1675" s="174">
        <f t="shared" si="306"/>
        <v>0</v>
      </c>
      <c r="Y1675" s="174">
        <f t="shared" si="307"/>
        <v>0</v>
      </c>
      <c r="Z1675" s="174">
        <f t="shared" si="308"/>
        <v>0</v>
      </c>
      <c r="AA1675" s="174">
        <f t="shared" si="309"/>
        <v>0</v>
      </c>
    </row>
    <row r="1676" spans="4:27" ht="15" customHeight="1" x14ac:dyDescent="0.25">
      <c r="D1676" s="176">
        <v>1</v>
      </c>
      <c r="E1676" s="169">
        <f t="shared" si="299"/>
        <v>1</v>
      </c>
      <c r="F1676" s="26" t="s">
        <v>3168</v>
      </c>
      <c r="G1676" s="26" t="s">
        <v>124</v>
      </c>
      <c r="H1676" s="26" t="s">
        <v>112</v>
      </c>
      <c r="I1676" s="29">
        <v>41464</v>
      </c>
      <c r="J1676" s="26" t="s">
        <v>3167</v>
      </c>
      <c r="K1676" s="26" t="s">
        <v>2295</v>
      </c>
      <c r="L1676" s="26" t="s">
        <v>3167</v>
      </c>
      <c r="M1676" s="26" t="s">
        <v>2295</v>
      </c>
      <c r="N1676" s="27">
        <v>2.4500000000000002</v>
      </c>
      <c r="O1676" s="26" t="s">
        <v>3167</v>
      </c>
      <c r="P1676" s="26" t="s">
        <v>2295</v>
      </c>
      <c r="Q1676" s="27">
        <v>2.36</v>
      </c>
      <c r="R1676" s="171" t="str">
        <f t="shared" si="300"/>
        <v>A</v>
      </c>
      <c r="S1676" s="174">
        <f t="shared" si="301"/>
        <v>1</v>
      </c>
      <c r="T1676" s="174">
        <f t="shared" si="302"/>
        <v>1</v>
      </c>
      <c r="U1676" s="174">
        <f t="shared" si="303"/>
        <v>0</v>
      </c>
      <c r="V1676" s="178" t="str">
        <f t="shared" si="304"/>
        <v>Gallibacterium anatis</v>
      </c>
      <c r="W1676" s="178" t="str">
        <f t="shared" si="305"/>
        <v>Gallibacterium anatis</v>
      </c>
      <c r="X1676" s="174">
        <f t="shared" si="306"/>
        <v>0</v>
      </c>
      <c r="Y1676" s="174">
        <f t="shared" si="307"/>
        <v>0</v>
      </c>
      <c r="Z1676" s="174">
        <f t="shared" si="308"/>
        <v>0</v>
      </c>
      <c r="AA1676" s="174">
        <f t="shared" si="309"/>
        <v>0</v>
      </c>
    </row>
    <row r="1677" spans="4:27" ht="15" customHeight="1" x14ac:dyDescent="0.25">
      <c r="D1677" s="176">
        <v>1</v>
      </c>
      <c r="E1677" s="169">
        <f t="shared" si="299"/>
        <v>1</v>
      </c>
      <c r="F1677" s="26" t="s">
        <v>3169</v>
      </c>
      <c r="G1677" s="26" t="s">
        <v>124</v>
      </c>
      <c r="H1677" s="26" t="s">
        <v>114</v>
      </c>
      <c r="I1677" s="29">
        <v>42753</v>
      </c>
      <c r="J1677" s="26" t="s">
        <v>3167</v>
      </c>
      <c r="K1677" s="26" t="s">
        <v>3170</v>
      </c>
      <c r="L1677" s="26" t="s">
        <v>3167</v>
      </c>
      <c r="M1677" s="26" t="s">
        <v>3170</v>
      </c>
      <c r="N1677" s="27">
        <v>2.4900000000000002</v>
      </c>
      <c r="O1677" s="26" t="s">
        <v>3167</v>
      </c>
      <c r="P1677" s="26" t="s">
        <v>2295</v>
      </c>
      <c r="Q1677" s="27">
        <v>1.44</v>
      </c>
      <c r="R1677" s="171" t="str">
        <f t="shared" si="300"/>
        <v>A</v>
      </c>
      <c r="S1677" s="174">
        <f t="shared" si="301"/>
        <v>1</v>
      </c>
      <c r="T1677" s="174">
        <f t="shared" si="302"/>
        <v>1</v>
      </c>
      <c r="U1677" s="174">
        <f t="shared" si="303"/>
        <v>0</v>
      </c>
      <c r="V1677" s="178" t="str">
        <f t="shared" si="304"/>
        <v>Gallibacterium sp-F151</v>
      </c>
      <c r="W1677" s="178" t="str">
        <f t="shared" si="305"/>
        <v>Gallibacterium anatis</v>
      </c>
      <c r="X1677" s="174">
        <f t="shared" si="306"/>
        <v>0</v>
      </c>
      <c r="Y1677" s="174">
        <f t="shared" si="307"/>
        <v>0</v>
      </c>
      <c r="Z1677" s="174">
        <f t="shared" si="308"/>
        <v>0</v>
      </c>
      <c r="AA1677" s="174">
        <f t="shared" si="309"/>
        <v>0</v>
      </c>
    </row>
    <row r="1678" spans="4:27" ht="15" customHeight="1" x14ac:dyDescent="0.25">
      <c r="D1678" s="176">
        <v>1</v>
      </c>
      <c r="E1678" s="169">
        <f t="shared" si="299"/>
        <v>1</v>
      </c>
      <c r="F1678" s="26" t="s">
        <v>3171</v>
      </c>
      <c r="G1678" s="26" t="s">
        <v>124</v>
      </c>
      <c r="H1678" s="26" t="s">
        <v>112</v>
      </c>
      <c r="I1678" s="29">
        <v>42677</v>
      </c>
      <c r="J1678" s="26" t="s">
        <v>3167</v>
      </c>
      <c r="K1678" s="26" t="s">
        <v>3172</v>
      </c>
      <c r="L1678" s="26" t="s">
        <v>3167</v>
      </c>
      <c r="M1678" s="26" t="s">
        <v>3172</v>
      </c>
      <c r="N1678" s="27">
        <v>2.65</v>
      </c>
      <c r="O1678" s="26" t="s">
        <v>3167</v>
      </c>
      <c r="P1678" s="26" t="s">
        <v>3170</v>
      </c>
      <c r="Q1678" s="27">
        <v>1.88</v>
      </c>
      <c r="R1678" s="171" t="str">
        <f t="shared" si="300"/>
        <v>A</v>
      </c>
      <c r="S1678" s="174">
        <f t="shared" si="301"/>
        <v>1</v>
      </c>
      <c r="T1678" s="174">
        <f t="shared" si="302"/>
        <v>1</v>
      </c>
      <c r="U1678" s="174">
        <f t="shared" si="303"/>
        <v>0</v>
      </c>
      <c r="V1678" s="178" t="str">
        <f t="shared" si="304"/>
        <v>Gallibacterium trehalosifermentans</v>
      </c>
      <c r="W1678" s="178" t="str">
        <f t="shared" si="305"/>
        <v>Gallibacterium sp-F151</v>
      </c>
      <c r="X1678" s="174">
        <f t="shared" si="306"/>
        <v>0</v>
      </c>
      <c r="Y1678" s="174">
        <f t="shared" si="307"/>
        <v>0</v>
      </c>
      <c r="Z1678" s="174">
        <f t="shared" si="308"/>
        <v>0</v>
      </c>
      <c r="AA1678" s="174">
        <f t="shared" si="309"/>
        <v>0</v>
      </c>
    </row>
    <row r="1679" spans="4:27" ht="15" customHeight="1" x14ac:dyDescent="0.25">
      <c r="D1679" s="176">
        <v>1</v>
      </c>
      <c r="E1679" s="169">
        <f t="shared" si="299"/>
        <v>1</v>
      </c>
      <c r="F1679" s="26" t="s">
        <v>3173</v>
      </c>
      <c r="G1679" s="26" t="s">
        <v>124</v>
      </c>
      <c r="H1679" s="26" t="s">
        <v>110</v>
      </c>
      <c r="I1679" s="29">
        <v>41737</v>
      </c>
      <c r="J1679" s="26" t="s">
        <v>871</v>
      </c>
      <c r="K1679" s="26" t="s">
        <v>3174</v>
      </c>
      <c r="L1679" s="26" t="s">
        <v>871</v>
      </c>
      <c r="M1679" s="26" t="s">
        <v>3174</v>
      </c>
      <c r="N1679" s="27">
        <v>2.29</v>
      </c>
      <c r="O1679" s="26" t="s">
        <v>871</v>
      </c>
      <c r="P1679" s="26" t="s">
        <v>3175</v>
      </c>
      <c r="Q1679" s="27">
        <v>1.91</v>
      </c>
      <c r="R1679" s="171" t="str">
        <f t="shared" si="300"/>
        <v>A</v>
      </c>
      <c r="S1679" s="174">
        <f t="shared" si="301"/>
        <v>1</v>
      </c>
      <c r="T1679" s="174">
        <f t="shared" si="302"/>
        <v>1</v>
      </c>
      <c r="U1679" s="174">
        <f t="shared" si="303"/>
        <v>0</v>
      </c>
      <c r="V1679" s="178" t="str">
        <f t="shared" si="304"/>
        <v>Haemophilus haemoglobinophilus</v>
      </c>
      <c r="W1679" s="178" t="str">
        <f t="shared" si="305"/>
        <v>Haemophilus sp-2269</v>
      </c>
      <c r="X1679" s="174">
        <f t="shared" si="306"/>
        <v>0</v>
      </c>
      <c r="Y1679" s="174">
        <f t="shared" si="307"/>
        <v>0</v>
      </c>
      <c r="Z1679" s="174">
        <f t="shared" si="308"/>
        <v>0</v>
      </c>
      <c r="AA1679" s="174">
        <f t="shared" si="309"/>
        <v>0</v>
      </c>
    </row>
    <row r="1680" spans="4:27" ht="15" customHeight="1" x14ac:dyDescent="0.25">
      <c r="D1680" s="176">
        <v>0</v>
      </c>
      <c r="E1680" s="169">
        <f t="shared" si="299"/>
        <v>0</v>
      </c>
      <c r="F1680" s="26" t="s">
        <v>3176</v>
      </c>
      <c r="G1680" s="26" t="s">
        <v>176</v>
      </c>
      <c r="H1680" s="26" t="s">
        <v>3177</v>
      </c>
      <c r="I1680" s="29">
        <v>44746</v>
      </c>
      <c r="J1680" s="26" t="s">
        <v>871</v>
      </c>
      <c r="K1680" s="26" t="s">
        <v>872</v>
      </c>
      <c r="L1680" s="26" t="s">
        <v>871</v>
      </c>
      <c r="M1680" s="26" t="s">
        <v>872</v>
      </c>
      <c r="N1680" s="27">
        <v>2.4300000000000002</v>
      </c>
      <c r="O1680" s="26" t="s">
        <v>871</v>
      </c>
      <c r="P1680" s="26" t="s">
        <v>872</v>
      </c>
      <c r="Q1680" s="27">
        <v>2.31</v>
      </c>
      <c r="R1680" s="171" t="str">
        <f t="shared" si="300"/>
        <v>A</v>
      </c>
      <c r="S1680" s="174">
        <f t="shared" si="301"/>
        <v>1</v>
      </c>
      <c r="T1680" s="174">
        <f t="shared" si="302"/>
        <v>1</v>
      </c>
      <c r="U1680" s="174">
        <f t="shared" si="303"/>
        <v>0</v>
      </c>
      <c r="V1680" s="178" t="str">
        <f t="shared" si="304"/>
        <v>Haemophilus influenzae</v>
      </c>
      <c r="W1680" s="178" t="str">
        <f t="shared" si="305"/>
        <v>Haemophilus influenzae</v>
      </c>
      <c r="X1680" s="174">
        <f t="shared" si="306"/>
        <v>0</v>
      </c>
      <c r="Y1680" s="174">
        <f t="shared" si="307"/>
        <v>0</v>
      </c>
      <c r="Z1680" s="174">
        <f t="shared" si="308"/>
        <v>0</v>
      </c>
      <c r="AA1680" s="174">
        <f t="shared" si="309"/>
        <v>0</v>
      </c>
    </row>
    <row r="1681" spans="4:27" ht="15" customHeight="1" x14ac:dyDescent="0.25">
      <c r="D1681" s="176">
        <v>1</v>
      </c>
      <c r="E1681" s="169">
        <f t="shared" si="299"/>
        <v>1</v>
      </c>
      <c r="F1681" s="26">
        <v>2269</v>
      </c>
      <c r="G1681" s="26" t="s">
        <v>791</v>
      </c>
      <c r="H1681" s="26" t="s">
        <v>112</v>
      </c>
      <c r="I1681" s="29">
        <v>41472</v>
      </c>
      <c r="J1681" s="26" t="s">
        <v>871</v>
      </c>
      <c r="K1681" s="26" t="s">
        <v>3175</v>
      </c>
      <c r="L1681" s="26" t="s">
        <v>871</v>
      </c>
      <c r="M1681" s="26" t="s">
        <v>3175</v>
      </c>
      <c r="N1681" s="27">
        <v>2.39</v>
      </c>
      <c r="O1681" s="26" t="s">
        <v>871</v>
      </c>
      <c r="P1681" s="26" t="s">
        <v>3175</v>
      </c>
      <c r="Q1681" s="27">
        <v>2.35</v>
      </c>
      <c r="R1681" s="171" t="str">
        <f t="shared" si="300"/>
        <v>A</v>
      </c>
      <c r="S1681" s="174">
        <f t="shared" si="301"/>
        <v>1</v>
      </c>
      <c r="T1681" s="174">
        <f t="shared" si="302"/>
        <v>1</v>
      </c>
      <c r="U1681" s="174">
        <f t="shared" si="303"/>
        <v>0</v>
      </c>
      <c r="V1681" s="178" t="str">
        <f t="shared" si="304"/>
        <v>Haemophilus sp-2269</v>
      </c>
      <c r="W1681" s="178" t="str">
        <f t="shared" si="305"/>
        <v>Haemophilus sp-2269</v>
      </c>
      <c r="X1681" s="174">
        <f t="shared" si="306"/>
        <v>0</v>
      </c>
      <c r="Y1681" s="174">
        <f t="shared" si="307"/>
        <v>0</v>
      </c>
      <c r="Z1681" s="174">
        <f t="shared" si="308"/>
        <v>0</v>
      </c>
      <c r="AA1681" s="174">
        <f t="shared" si="309"/>
        <v>0</v>
      </c>
    </row>
    <row r="1682" spans="4:27" ht="15" customHeight="1" x14ac:dyDescent="0.25">
      <c r="D1682" s="176">
        <v>1</v>
      </c>
      <c r="E1682" s="169">
        <f t="shared" si="299"/>
        <v>1</v>
      </c>
      <c r="F1682" s="26">
        <v>2609</v>
      </c>
      <c r="G1682" s="26" t="s">
        <v>791</v>
      </c>
      <c r="H1682" s="26" t="s">
        <v>114</v>
      </c>
      <c r="I1682" s="29">
        <v>41472</v>
      </c>
      <c r="J1682" s="26" t="s">
        <v>871</v>
      </c>
      <c r="K1682" s="26" t="s">
        <v>3175</v>
      </c>
      <c r="L1682" s="26" t="s">
        <v>871</v>
      </c>
      <c r="M1682" s="26" t="s">
        <v>3175</v>
      </c>
      <c r="N1682" s="27">
        <v>2.5099999999999998</v>
      </c>
      <c r="O1682" s="26" t="s">
        <v>871</v>
      </c>
      <c r="P1682" s="26" t="s">
        <v>3175</v>
      </c>
      <c r="Q1682" s="27">
        <v>2.46</v>
      </c>
      <c r="R1682" s="171" t="str">
        <f t="shared" si="300"/>
        <v>A</v>
      </c>
      <c r="S1682" s="174">
        <f t="shared" si="301"/>
        <v>1</v>
      </c>
      <c r="T1682" s="174">
        <f t="shared" si="302"/>
        <v>1</v>
      </c>
      <c r="U1682" s="174">
        <f t="shared" si="303"/>
        <v>0</v>
      </c>
      <c r="V1682" s="178" t="str">
        <f t="shared" si="304"/>
        <v>Haemophilus sp-2269</v>
      </c>
      <c r="W1682" s="178" t="str">
        <f t="shared" si="305"/>
        <v>Haemophilus sp-2269</v>
      </c>
      <c r="X1682" s="174">
        <f t="shared" si="306"/>
        <v>0</v>
      </c>
      <c r="Y1682" s="174">
        <f t="shared" si="307"/>
        <v>0</v>
      </c>
      <c r="Z1682" s="174">
        <f t="shared" si="308"/>
        <v>0</v>
      </c>
      <c r="AA1682" s="174">
        <f t="shared" si="309"/>
        <v>0</v>
      </c>
    </row>
    <row r="1683" spans="4:27" ht="15" customHeight="1" x14ac:dyDescent="0.25">
      <c r="D1683" s="176">
        <v>1</v>
      </c>
      <c r="E1683" s="169">
        <f t="shared" si="299"/>
        <v>1</v>
      </c>
      <c r="F1683" s="26" t="s">
        <v>3178</v>
      </c>
      <c r="G1683" s="26" t="s">
        <v>124</v>
      </c>
      <c r="H1683" s="26" t="s">
        <v>114</v>
      </c>
      <c r="I1683" s="29">
        <v>42737</v>
      </c>
      <c r="J1683" s="26" t="s">
        <v>3179</v>
      </c>
      <c r="K1683" s="26" t="s">
        <v>3180</v>
      </c>
      <c r="L1683" s="26" t="s">
        <v>3179</v>
      </c>
      <c r="M1683" s="26" t="s">
        <v>3180</v>
      </c>
      <c r="N1683" s="27">
        <v>2.2000000000000002</v>
      </c>
      <c r="O1683" s="26" t="s">
        <v>3179</v>
      </c>
      <c r="P1683" s="26" t="s">
        <v>3180</v>
      </c>
      <c r="Q1683" s="27">
        <v>1.82</v>
      </c>
      <c r="R1683" s="171" t="str">
        <f t="shared" si="300"/>
        <v>A</v>
      </c>
      <c r="S1683" s="174">
        <f t="shared" si="301"/>
        <v>1</v>
      </c>
      <c r="T1683" s="174">
        <f t="shared" si="302"/>
        <v>1</v>
      </c>
      <c r="U1683" s="174">
        <f t="shared" si="303"/>
        <v>0</v>
      </c>
      <c r="V1683" s="178" t="str">
        <f t="shared" si="304"/>
        <v>Histophilus somni</v>
      </c>
      <c r="W1683" s="178" t="str">
        <f t="shared" si="305"/>
        <v>Histophilus somni</v>
      </c>
      <c r="X1683" s="174">
        <f t="shared" si="306"/>
        <v>0</v>
      </c>
      <c r="Y1683" s="174">
        <f t="shared" si="307"/>
        <v>0</v>
      </c>
      <c r="Z1683" s="174">
        <f t="shared" si="308"/>
        <v>0</v>
      </c>
      <c r="AA1683" s="174">
        <f t="shared" si="309"/>
        <v>0</v>
      </c>
    </row>
    <row r="1684" spans="4:27" ht="15" customHeight="1" x14ac:dyDescent="0.25">
      <c r="D1684" s="176">
        <v>1</v>
      </c>
      <c r="E1684" s="169">
        <f t="shared" si="299"/>
        <v>1</v>
      </c>
      <c r="F1684" s="26" t="s">
        <v>3181</v>
      </c>
      <c r="G1684" s="26" t="s">
        <v>124</v>
      </c>
      <c r="H1684" s="26" t="s">
        <v>112</v>
      </c>
      <c r="I1684" s="29">
        <v>42326</v>
      </c>
      <c r="J1684" s="26" t="s">
        <v>2726</v>
      </c>
      <c r="K1684" s="26" t="s">
        <v>210</v>
      </c>
      <c r="L1684" s="26" t="s">
        <v>2726</v>
      </c>
      <c r="M1684" s="26" t="s">
        <v>210</v>
      </c>
      <c r="N1684" s="27">
        <v>2.62</v>
      </c>
      <c r="O1684" s="26" t="s">
        <v>2726</v>
      </c>
      <c r="P1684" s="26" t="s">
        <v>210</v>
      </c>
      <c r="Q1684" s="27">
        <v>2.2200000000000002</v>
      </c>
      <c r="R1684" s="171" t="str">
        <f t="shared" si="300"/>
        <v>A</v>
      </c>
      <c r="S1684" s="174">
        <f t="shared" si="301"/>
        <v>1</v>
      </c>
      <c r="T1684" s="174">
        <f t="shared" si="302"/>
        <v>1</v>
      </c>
      <c r="U1684" s="174">
        <f t="shared" si="303"/>
        <v>0</v>
      </c>
      <c r="V1684" s="178" t="str">
        <f t="shared" si="304"/>
        <v>Mannheimia caviae</v>
      </c>
      <c r="W1684" s="178" t="str">
        <f t="shared" si="305"/>
        <v>Mannheimia caviae</v>
      </c>
      <c r="X1684" s="174">
        <f t="shared" si="306"/>
        <v>0</v>
      </c>
      <c r="Y1684" s="174">
        <f t="shared" si="307"/>
        <v>0</v>
      </c>
      <c r="Z1684" s="174">
        <f t="shared" si="308"/>
        <v>0</v>
      </c>
      <c r="AA1684" s="174">
        <f t="shared" si="309"/>
        <v>0</v>
      </c>
    </row>
    <row r="1685" spans="4:27" ht="15" customHeight="1" x14ac:dyDescent="0.25">
      <c r="D1685" s="176">
        <v>1</v>
      </c>
      <c r="E1685" s="169">
        <f t="shared" si="299"/>
        <v>1</v>
      </c>
      <c r="F1685" s="26" t="s">
        <v>3182</v>
      </c>
      <c r="G1685" s="26" t="s">
        <v>124</v>
      </c>
      <c r="H1685" s="26" t="s">
        <v>112</v>
      </c>
      <c r="I1685" s="29">
        <v>43859</v>
      </c>
      <c r="J1685" s="26" t="s">
        <v>2726</v>
      </c>
      <c r="K1685" s="26" t="s">
        <v>3183</v>
      </c>
      <c r="L1685" s="26" t="s">
        <v>2726</v>
      </c>
      <c r="M1685" s="26" t="s">
        <v>3183</v>
      </c>
      <c r="N1685" s="27">
        <v>2.35</v>
      </c>
      <c r="O1685" s="26" t="s">
        <v>2726</v>
      </c>
      <c r="P1685" s="26" t="s">
        <v>3183</v>
      </c>
      <c r="Q1685" s="27">
        <v>2.2200000000000002</v>
      </c>
      <c r="R1685" s="171" t="str">
        <f t="shared" si="300"/>
        <v>A</v>
      </c>
      <c r="S1685" s="174">
        <f t="shared" si="301"/>
        <v>1</v>
      </c>
      <c r="T1685" s="174">
        <f t="shared" si="302"/>
        <v>1</v>
      </c>
      <c r="U1685" s="174">
        <f t="shared" si="303"/>
        <v>0</v>
      </c>
      <c r="V1685" s="178" t="str">
        <f t="shared" si="304"/>
        <v>Mannheimia glucosida</v>
      </c>
      <c r="W1685" s="178" t="str">
        <f t="shared" si="305"/>
        <v>Mannheimia glucosida</v>
      </c>
      <c r="X1685" s="174">
        <f t="shared" si="306"/>
        <v>0</v>
      </c>
      <c r="Y1685" s="174">
        <f t="shared" si="307"/>
        <v>0</v>
      </c>
      <c r="Z1685" s="174">
        <f t="shared" si="308"/>
        <v>0</v>
      </c>
      <c r="AA1685" s="174">
        <f t="shared" si="309"/>
        <v>0</v>
      </c>
    </row>
    <row r="1686" spans="4:27" ht="15" customHeight="1" x14ac:dyDescent="0.25">
      <c r="D1686" s="176">
        <v>1</v>
      </c>
      <c r="E1686" s="169">
        <f t="shared" si="299"/>
        <v>1</v>
      </c>
      <c r="F1686" s="26" t="s">
        <v>3184</v>
      </c>
      <c r="G1686" s="26" t="s">
        <v>3185</v>
      </c>
      <c r="H1686" s="26" t="s">
        <v>110</v>
      </c>
      <c r="I1686" s="29">
        <v>41464</v>
      </c>
      <c r="J1686" s="26" t="s">
        <v>2726</v>
      </c>
      <c r="K1686" s="26" t="s">
        <v>3183</v>
      </c>
      <c r="L1686" s="26" t="s">
        <v>2726</v>
      </c>
      <c r="M1686" s="26" t="s">
        <v>3183</v>
      </c>
      <c r="N1686" s="27">
        <v>2.59</v>
      </c>
      <c r="O1686" s="26" t="s">
        <v>2726</v>
      </c>
      <c r="P1686" s="26" t="s">
        <v>3183</v>
      </c>
      <c r="Q1686" s="27">
        <v>2.4700000000000002</v>
      </c>
      <c r="R1686" s="171" t="str">
        <f t="shared" si="300"/>
        <v>A</v>
      </c>
      <c r="S1686" s="174">
        <f t="shared" si="301"/>
        <v>1</v>
      </c>
      <c r="T1686" s="174">
        <f t="shared" si="302"/>
        <v>1</v>
      </c>
      <c r="U1686" s="174">
        <f t="shared" si="303"/>
        <v>0</v>
      </c>
      <c r="V1686" s="178" t="str">
        <f t="shared" si="304"/>
        <v>Mannheimia glucosida</v>
      </c>
      <c r="W1686" s="178" t="str">
        <f t="shared" si="305"/>
        <v>Mannheimia glucosida</v>
      </c>
      <c r="X1686" s="174">
        <f t="shared" si="306"/>
        <v>0</v>
      </c>
      <c r="Y1686" s="174">
        <f t="shared" si="307"/>
        <v>0</v>
      </c>
      <c r="Z1686" s="174">
        <f t="shared" si="308"/>
        <v>0</v>
      </c>
      <c r="AA1686" s="174">
        <f t="shared" si="309"/>
        <v>0</v>
      </c>
    </row>
    <row r="1687" spans="4:27" ht="15" customHeight="1" x14ac:dyDescent="0.25">
      <c r="D1687" s="176">
        <v>1</v>
      </c>
      <c r="E1687" s="169">
        <f t="shared" si="299"/>
        <v>0</v>
      </c>
      <c r="F1687" s="26" t="s">
        <v>3186</v>
      </c>
      <c r="G1687" s="26" t="s">
        <v>124</v>
      </c>
      <c r="H1687" s="26" t="s">
        <v>112</v>
      </c>
      <c r="I1687" s="29">
        <v>42340</v>
      </c>
      <c r="J1687" s="26" t="s">
        <v>2726</v>
      </c>
      <c r="K1687" s="26" t="s">
        <v>3187</v>
      </c>
      <c r="L1687" s="26" t="s">
        <v>2726</v>
      </c>
      <c r="M1687" s="26" t="s">
        <v>3188</v>
      </c>
      <c r="N1687" s="27">
        <v>2.2999999999999998</v>
      </c>
      <c r="O1687" s="26" t="s">
        <v>2726</v>
      </c>
      <c r="P1687" s="26" t="s">
        <v>3187</v>
      </c>
      <c r="Q1687" s="27">
        <v>2.0499999999999998</v>
      </c>
      <c r="R1687" s="171" t="str">
        <f t="shared" si="300"/>
        <v>B</v>
      </c>
      <c r="S1687" s="174">
        <f t="shared" si="301"/>
        <v>0</v>
      </c>
      <c r="T1687" s="174">
        <f t="shared" si="302"/>
        <v>0</v>
      </c>
      <c r="U1687" s="174">
        <f t="shared" si="303"/>
        <v>1</v>
      </c>
      <c r="V1687" s="178" t="str">
        <f t="shared" si="304"/>
        <v>Mannheimia sp-14UCF195</v>
      </c>
      <c r="W1687" s="178" t="str">
        <f t="shared" si="305"/>
        <v>Mannheimia granulomatis</v>
      </c>
      <c r="X1687" s="174">
        <f t="shared" si="306"/>
        <v>0</v>
      </c>
      <c r="Y1687" s="174">
        <f t="shared" si="307"/>
        <v>0</v>
      </c>
      <c r="Z1687" s="174">
        <f t="shared" si="308"/>
        <v>0</v>
      </c>
      <c r="AA1687" s="174">
        <f t="shared" si="309"/>
        <v>0</v>
      </c>
    </row>
    <row r="1688" spans="4:27" ht="15" customHeight="1" x14ac:dyDescent="0.25">
      <c r="D1688" s="176">
        <v>1</v>
      </c>
      <c r="E1688" s="169">
        <f t="shared" si="299"/>
        <v>0</v>
      </c>
      <c r="F1688" s="26" t="s">
        <v>3189</v>
      </c>
      <c r="G1688" s="26" t="s">
        <v>124</v>
      </c>
      <c r="H1688" s="26" t="s">
        <v>162</v>
      </c>
      <c r="I1688" s="29">
        <v>44337</v>
      </c>
      <c r="J1688" s="26" t="s">
        <v>2726</v>
      </c>
      <c r="K1688" s="26" t="s">
        <v>3187</v>
      </c>
      <c r="L1688" s="26" t="s">
        <v>2726</v>
      </c>
      <c r="M1688" s="26" t="s">
        <v>3187</v>
      </c>
      <c r="N1688" s="27">
        <v>2.48</v>
      </c>
      <c r="O1688" s="26" t="s">
        <v>2726</v>
      </c>
      <c r="P1688" s="26" t="s">
        <v>3188</v>
      </c>
      <c r="Q1688" s="27">
        <v>2.2599999999999998</v>
      </c>
      <c r="R1688" s="171" t="str">
        <f t="shared" si="300"/>
        <v>B</v>
      </c>
      <c r="S1688" s="174">
        <f t="shared" si="301"/>
        <v>0</v>
      </c>
      <c r="T1688" s="174">
        <f t="shared" si="302"/>
        <v>0</v>
      </c>
      <c r="U1688" s="174">
        <f t="shared" si="303"/>
        <v>1</v>
      </c>
      <c r="V1688" s="178" t="str">
        <f t="shared" si="304"/>
        <v>Mannheimia granulomatis</v>
      </c>
      <c r="W1688" s="178" t="str">
        <f t="shared" si="305"/>
        <v>Mannheimia sp-14UCF195</v>
      </c>
      <c r="X1688" s="174">
        <f t="shared" si="306"/>
        <v>0</v>
      </c>
      <c r="Y1688" s="174">
        <f t="shared" si="307"/>
        <v>0</v>
      </c>
      <c r="Z1688" s="174">
        <f t="shared" si="308"/>
        <v>0</v>
      </c>
      <c r="AA1688" s="174">
        <f t="shared" si="309"/>
        <v>0</v>
      </c>
    </row>
    <row r="1689" spans="4:27" ht="15" customHeight="1" x14ac:dyDescent="0.25">
      <c r="D1689" s="176">
        <v>1</v>
      </c>
      <c r="E1689" s="169">
        <f t="shared" si="299"/>
        <v>1</v>
      </c>
      <c r="F1689" s="26" t="s">
        <v>3190</v>
      </c>
      <c r="G1689" s="26" t="s">
        <v>3191</v>
      </c>
      <c r="H1689" s="26" t="s">
        <v>110</v>
      </c>
      <c r="I1689" s="29">
        <v>41464</v>
      </c>
      <c r="J1689" s="26" t="s">
        <v>2726</v>
      </c>
      <c r="K1689" s="26" t="s">
        <v>2727</v>
      </c>
      <c r="L1689" s="26" t="s">
        <v>2726</v>
      </c>
      <c r="M1689" s="26" t="s">
        <v>2727</v>
      </c>
      <c r="N1689" s="27">
        <v>2.57</v>
      </c>
      <c r="O1689" s="26" t="s">
        <v>2726</v>
      </c>
      <c r="P1689" s="26" t="s">
        <v>2727</v>
      </c>
      <c r="Q1689" s="27">
        <v>2.57</v>
      </c>
      <c r="R1689" s="171" t="str">
        <f t="shared" si="300"/>
        <v>A</v>
      </c>
      <c r="S1689" s="174">
        <f t="shared" si="301"/>
        <v>1</v>
      </c>
      <c r="T1689" s="174">
        <f t="shared" si="302"/>
        <v>1</v>
      </c>
      <c r="U1689" s="174">
        <f t="shared" si="303"/>
        <v>0</v>
      </c>
      <c r="V1689" s="178" t="str">
        <f t="shared" si="304"/>
        <v>Mannheimia haemolytica</v>
      </c>
      <c r="W1689" s="178" t="str">
        <f t="shared" si="305"/>
        <v>Mannheimia haemolytica</v>
      </c>
      <c r="X1689" s="174">
        <f t="shared" si="306"/>
        <v>0</v>
      </c>
      <c r="Y1689" s="174">
        <f t="shared" si="307"/>
        <v>0</v>
      </c>
      <c r="Z1689" s="174">
        <f t="shared" si="308"/>
        <v>0</v>
      </c>
      <c r="AA1689" s="174">
        <f t="shared" si="309"/>
        <v>0</v>
      </c>
    </row>
    <row r="1690" spans="4:27" ht="15" customHeight="1" x14ac:dyDescent="0.25">
      <c r="D1690" s="176">
        <v>1</v>
      </c>
      <c r="E1690" s="169">
        <f t="shared" si="299"/>
        <v>1</v>
      </c>
      <c r="F1690" s="26" t="s">
        <v>3192</v>
      </c>
      <c r="G1690" s="26" t="s">
        <v>3191</v>
      </c>
      <c r="H1690" s="26" t="s">
        <v>110</v>
      </c>
      <c r="I1690" s="29">
        <v>41464</v>
      </c>
      <c r="J1690" s="26" t="s">
        <v>2726</v>
      </c>
      <c r="K1690" s="26" t="s">
        <v>2727</v>
      </c>
      <c r="L1690" s="26" t="s">
        <v>2726</v>
      </c>
      <c r="M1690" s="26" t="s">
        <v>2727</v>
      </c>
      <c r="N1690" s="27">
        <v>2.64</v>
      </c>
      <c r="O1690" s="26" t="s">
        <v>2726</v>
      </c>
      <c r="P1690" s="26" t="s">
        <v>2727</v>
      </c>
      <c r="Q1690" s="27">
        <v>2.62</v>
      </c>
      <c r="R1690" s="171" t="str">
        <f t="shared" si="300"/>
        <v>A</v>
      </c>
      <c r="S1690" s="174">
        <f t="shared" si="301"/>
        <v>1</v>
      </c>
      <c r="T1690" s="174">
        <f t="shared" si="302"/>
        <v>1</v>
      </c>
      <c r="U1690" s="174">
        <f t="shared" si="303"/>
        <v>0</v>
      </c>
      <c r="V1690" s="178" t="str">
        <f t="shared" si="304"/>
        <v>Mannheimia haemolytica</v>
      </c>
      <c r="W1690" s="178" t="str">
        <f t="shared" si="305"/>
        <v>Mannheimia haemolytica</v>
      </c>
      <c r="X1690" s="174">
        <f t="shared" si="306"/>
        <v>0</v>
      </c>
      <c r="Y1690" s="174">
        <f t="shared" si="307"/>
        <v>0</v>
      </c>
      <c r="Z1690" s="174">
        <f t="shared" si="308"/>
        <v>0</v>
      </c>
      <c r="AA1690" s="174">
        <f t="shared" si="309"/>
        <v>0</v>
      </c>
    </row>
    <row r="1691" spans="4:27" ht="15" customHeight="1" x14ac:dyDescent="0.25">
      <c r="D1691" s="176">
        <v>1</v>
      </c>
      <c r="E1691" s="169">
        <f t="shared" si="299"/>
        <v>1</v>
      </c>
      <c r="F1691" s="26" t="s">
        <v>3193</v>
      </c>
      <c r="G1691" s="26" t="s">
        <v>3191</v>
      </c>
      <c r="H1691" s="26" t="s">
        <v>110</v>
      </c>
      <c r="I1691" s="29">
        <v>41464</v>
      </c>
      <c r="J1691" s="26" t="s">
        <v>2726</v>
      </c>
      <c r="K1691" s="26" t="s">
        <v>2727</v>
      </c>
      <c r="L1691" s="26" t="s">
        <v>2726</v>
      </c>
      <c r="M1691" s="26" t="s">
        <v>2727</v>
      </c>
      <c r="N1691" s="27">
        <v>2.5299999999999998</v>
      </c>
      <c r="O1691" s="26" t="s">
        <v>2726</v>
      </c>
      <c r="P1691" s="26" t="s">
        <v>2727</v>
      </c>
      <c r="Q1691" s="27">
        <v>2.4700000000000002</v>
      </c>
      <c r="R1691" s="171" t="str">
        <f t="shared" si="300"/>
        <v>A</v>
      </c>
      <c r="S1691" s="174">
        <f t="shared" si="301"/>
        <v>1</v>
      </c>
      <c r="T1691" s="174">
        <f t="shared" si="302"/>
        <v>1</v>
      </c>
      <c r="U1691" s="174">
        <f t="shared" si="303"/>
        <v>0</v>
      </c>
      <c r="V1691" s="178" t="str">
        <f t="shared" si="304"/>
        <v>Mannheimia haemolytica</v>
      </c>
      <c r="W1691" s="178" t="str">
        <f t="shared" si="305"/>
        <v>Mannheimia haemolytica</v>
      </c>
      <c r="X1691" s="174">
        <f t="shared" si="306"/>
        <v>0</v>
      </c>
      <c r="Y1691" s="174">
        <f t="shared" si="307"/>
        <v>0</v>
      </c>
      <c r="Z1691" s="174">
        <f t="shared" si="308"/>
        <v>0</v>
      </c>
      <c r="AA1691" s="174">
        <f t="shared" si="309"/>
        <v>0</v>
      </c>
    </row>
    <row r="1692" spans="4:27" ht="15" customHeight="1" x14ac:dyDescent="0.25">
      <c r="D1692" s="176">
        <v>1</v>
      </c>
      <c r="E1692" s="169">
        <f t="shared" si="299"/>
        <v>1</v>
      </c>
      <c r="F1692" s="26" t="s">
        <v>3194</v>
      </c>
      <c r="G1692" s="26" t="s">
        <v>3195</v>
      </c>
      <c r="H1692" s="26" t="s">
        <v>110</v>
      </c>
      <c r="I1692" s="29">
        <v>41530</v>
      </c>
      <c r="J1692" s="26" t="s">
        <v>2726</v>
      </c>
      <c r="K1692" s="26" t="s">
        <v>2727</v>
      </c>
      <c r="L1692" s="26" t="s">
        <v>2726</v>
      </c>
      <c r="M1692" s="26" t="s">
        <v>2727</v>
      </c>
      <c r="N1692" s="27">
        <v>2.57</v>
      </c>
      <c r="O1692" s="26" t="s">
        <v>2726</v>
      </c>
      <c r="P1692" s="26" t="s">
        <v>2727</v>
      </c>
      <c r="Q1692" s="27">
        <v>2.52</v>
      </c>
      <c r="R1692" s="171" t="str">
        <f t="shared" si="300"/>
        <v>A</v>
      </c>
      <c r="S1692" s="174">
        <f t="shared" si="301"/>
        <v>1</v>
      </c>
      <c r="T1692" s="174">
        <f t="shared" si="302"/>
        <v>1</v>
      </c>
      <c r="U1692" s="174">
        <f t="shared" si="303"/>
        <v>0</v>
      </c>
      <c r="V1692" s="178" t="str">
        <f t="shared" si="304"/>
        <v>Mannheimia haemolytica</v>
      </c>
      <c r="W1692" s="178" t="str">
        <f t="shared" si="305"/>
        <v>Mannheimia haemolytica</v>
      </c>
      <c r="X1692" s="174">
        <f t="shared" si="306"/>
        <v>0</v>
      </c>
      <c r="Y1692" s="174">
        <f t="shared" si="307"/>
        <v>0</v>
      </c>
      <c r="Z1692" s="174">
        <f t="shared" si="308"/>
        <v>0</v>
      </c>
      <c r="AA1692" s="174">
        <f t="shared" si="309"/>
        <v>0</v>
      </c>
    </row>
    <row r="1693" spans="4:27" ht="15" customHeight="1" x14ac:dyDescent="0.25">
      <c r="D1693" s="176">
        <v>1</v>
      </c>
      <c r="E1693" s="169">
        <f t="shared" si="299"/>
        <v>1</v>
      </c>
      <c r="F1693" s="26" t="s">
        <v>3196</v>
      </c>
      <c r="G1693" s="26" t="s">
        <v>124</v>
      </c>
      <c r="H1693" s="26" t="s">
        <v>114</v>
      </c>
      <c r="I1693" s="29">
        <v>43784</v>
      </c>
      <c r="J1693" s="26" t="s">
        <v>2726</v>
      </c>
      <c r="K1693" s="26" t="s">
        <v>3197</v>
      </c>
      <c r="L1693" s="26" t="s">
        <v>2726</v>
      </c>
      <c r="M1693" s="26" t="s">
        <v>3197</v>
      </c>
      <c r="N1693" s="27">
        <v>2.5099999999999998</v>
      </c>
      <c r="O1693" s="26" t="s">
        <v>2726</v>
      </c>
      <c r="P1693" s="26" t="s">
        <v>3197</v>
      </c>
      <c r="Q1693" s="27">
        <v>2.11</v>
      </c>
      <c r="R1693" s="171" t="str">
        <f t="shared" si="300"/>
        <v>A</v>
      </c>
      <c r="S1693" s="174">
        <f t="shared" si="301"/>
        <v>1</v>
      </c>
      <c r="T1693" s="174">
        <f t="shared" si="302"/>
        <v>1</v>
      </c>
      <c r="U1693" s="174">
        <f t="shared" si="303"/>
        <v>0</v>
      </c>
      <c r="V1693" s="178" t="str">
        <f t="shared" si="304"/>
        <v>Mannheimia pernigra</v>
      </c>
      <c r="W1693" s="178" t="str">
        <f t="shared" si="305"/>
        <v>Mannheimia pernigra</v>
      </c>
      <c r="X1693" s="174">
        <f t="shared" si="306"/>
        <v>0</v>
      </c>
      <c r="Y1693" s="174">
        <f t="shared" si="307"/>
        <v>0</v>
      </c>
      <c r="Z1693" s="174">
        <f t="shared" si="308"/>
        <v>0</v>
      </c>
      <c r="AA1693" s="174">
        <f t="shared" si="309"/>
        <v>0</v>
      </c>
    </row>
    <row r="1694" spans="4:27" ht="15" customHeight="1" x14ac:dyDescent="0.25">
      <c r="D1694" s="176">
        <v>1</v>
      </c>
      <c r="E1694" s="169">
        <f t="shared" si="299"/>
        <v>1</v>
      </c>
      <c r="F1694" s="26" t="s">
        <v>3198</v>
      </c>
      <c r="G1694" s="26" t="s">
        <v>124</v>
      </c>
      <c r="H1694" s="26" t="s">
        <v>114</v>
      </c>
      <c r="I1694" s="29">
        <v>44637</v>
      </c>
      <c r="J1694" s="26" t="s">
        <v>2726</v>
      </c>
      <c r="K1694" s="26" t="s">
        <v>3197</v>
      </c>
      <c r="L1694" s="26" t="s">
        <v>2726</v>
      </c>
      <c r="M1694" s="26" t="s">
        <v>3197</v>
      </c>
      <c r="N1694" s="27">
        <v>2.3199999999999998</v>
      </c>
      <c r="O1694" s="26" t="s">
        <v>2726</v>
      </c>
      <c r="P1694" s="26" t="s">
        <v>3197</v>
      </c>
      <c r="Q1694" s="27">
        <v>2.3199999999999998</v>
      </c>
      <c r="R1694" s="171" t="str">
        <f t="shared" si="300"/>
        <v>A</v>
      </c>
      <c r="S1694" s="174">
        <f t="shared" si="301"/>
        <v>1</v>
      </c>
      <c r="T1694" s="174">
        <f t="shared" si="302"/>
        <v>1</v>
      </c>
      <c r="U1694" s="174">
        <f t="shared" si="303"/>
        <v>0</v>
      </c>
      <c r="V1694" s="178" t="str">
        <f t="shared" si="304"/>
        <v>Mannheimia pernigra</v>
      </c>
      <c r="W1694" s="178" t="str">
        <f t="shared" si="305"/>
        <v>Mannheimia pernigra</v>
      </c>
      <c r="X1694" s="174">
        <f t="shared" si="306"/>
        <v>0</v>
      </c>
      <c r="Y1694" s="174">
        <f t="shared" si="307"/>
        <v>0</v>
      </c>
      <c r="Z1694" s="174">
        <f t="shared" si="308"/>
        <v>0</v>
      </c>
      <c r="AA1694" s="174">
        <f t="shared" si="309"/>
        <v>0</v>
      </c>
    </row>
    <row r="1695" spans="4:27" ht="15" customHeight="1" x14ac:dyDescent="0.25">
      <c r="D1695" s="176">
        <v>1</v>
      </c>
      <c r="E1695" s="169">
        <f t="shared" si="299"/>
        <v>1</v>
      </c>
      <c r="F1695" s="26" t="s">
        <v>3199</v>
      </c>
      <c r="G1695" s="26" t="s">
        <v>133</v>
      </c>
      <c r="H1695" s="26" t="s">
        <v>112</v>
      </c>
      <c r="I1695" s="29">
        <v>42481</v>
      </c>
      <c r="J1695" s="26" t="s">
        <v>2726</v>
      </c>
      <c r="K1695" s="26" t="s">
        <v>3200</v>
      </c>
      <c r="L1695" s="26" t="s">
        <v>2726</v>
      </c>
      <c r="M1695" s="26" t="s">
        <v>3200</v>
      </c>
      <c r="N1695" s="27">
        <v>2.57</v>
      </c>
      <c r="O1695" s="26" t="s">
        <v>2726</v>
      </c>
      <c r="P1695" s="26" t="s">
        <v>3200</v>
      </c>
      <c r="Q1695" s="27">
        <v>2.2999999999999998</v>
      </c>
      <c r="R1695" s="171" t="str">
        <f t="shared" si="300"/>
        <v>A</v>
      </c>
      <c r="S1695" s="174">
        <f t="shared" si="301"/>
        <v>1</v>
      </c>
      <c r="T1695" s="174">
        <f t="shared" si="302"/>
        <v>1</v>
      </c>
      <c r="U1695" s="174">
        <f t="shared" si="303"/>
        <v>0</v>
      </c>
      <c r="V1695" s="178" t="str">
        <f t="shared" si="304"/>
        <v>Mannheimia ruminalis</v>
      </c>
      <c r="W1695" s="178" t="str">
        <f t="shared" si="305"/>
        <v>Mannheimia ruminalis</v>
      </c>
      <c r="X1695" s="174">
        <f t="shared" si="306"/>
        <v>0</v>
      </c>
      <c r="Y1695" s="174">
        <f t="shared" si="307"/>
        <v>0</v>
      </c>
      <c r="Z1695" s="174">
        <f t="shared" si="308"/>
        <v>0</v>
      </c>
      <c r="AA1695" s="174">
        <f t="shared" si="309"/>
        <v>0</v>
      </c>
    </row>
    <row r="1696" spans="4:27" ht="15" customHeight="1" x14ac:dyDescent="0.25">
      <c r="D1696" s="176">
        <v>1</v>
      </c>
      <c r="E1696" s="169">
        <f t="shared" si="299"/>
        <v>1</v>
      </c>
      <c r="F1696" s="26" t="s">
        <v>3201</v>
      </c>
      <c r="G1696" s="26" t="s">
        <v>3202</v>
      </c>
      <c r="H1696" s="26" t="s">
        <v>114</v>
      </c>
      <c r="I1696" s="29">
        <v>42347</v>
      </c>
      <c r="J1696" s="26" t="s">
        <v>2726</v>
      </c>
      <c r="K1696" s="26" t="s">
        <v>3200</v>
      </c>
      <c r="L1696" s="26" t="s">
        <v>2726</v>
      </c>
      <c r="M1696" s="26" t="s">
        <v>3200</v>
      </c>
      <c r="N1696" s="27">
        <v>2.2999999999999998</v>
      </c>
      <c r="O1696" s="26" t="s">
        <v>2726</v>
      </c>
      <c r="P1696" s="26" t="s">
        <v>3200</v>
      </c>
      <c r="Q1696" s="27">
        <v>2.19</v>
      </c>
      <c r="R1696" s="171" t="str">
        <f t="shared" si="300"/>
        <v>A</v>
      </c>
      <c r="S1696" s="174">
        <f t="shared" si="301"/>
        <v>1</v>
      </c>
      <c r="T1696" s="174">
        <f t="shared" si="302"/>
        <v>1</v>
      </c>
      <c r="U1696" s="174">
        <f t="shared" si="303"/>
        <v>0</v>
      </c>
      <c r="V1696" s="178" t="str">
        <f t="shared" si="304"/>
        <v>Mannheimia ruminalis</v>
      </c>
      <c r="W1696" s="178" t="str">
        <f t="shared" si="305"/>
        <v>Mannheimia ruminalis</v>
      </c>
      <c r="X1696" s="174">
        <f t="shared" si="306"/>
        <v>0</v>
      </c>
      <c r="Y1696" s="174">
        <f t="shared" si="307"/>
        <v>0</v>
      </c>
      <c r="Z1696" s="174">
        <f t="shared" si="308"/>
        <v>0</v>
      </c>
      <c r="AA1696" s="174">
        <f t="shared" si="309"/>
        <v>0</v>
      </c>
    </row>
    <row r="1697" spans="4:27" ht="15" customHeight="1" x14ac:dyDescent="0.25">
      <c r="D1697" s="176">
        <v>1</v>
      </c>
      <c r="E1697" s="169">
        <f t="shared" si="299"/>
        <v>0</v>
      </c>
      <c r="F1697" s="26" t="s">
        <v>3203</v>
      </c>
      <c r="G1697" s="26" t="s">
        <v>124</v>
      </c>
      <c r="H1697" s="26" t="s">
        <v>112</v>
      </c>
      <c r="I1697" s="29">
        <v>43914</v>
      </c>
      <c r="J1697" s="26" t="s">
        <v>2726</v>
      </c>
      <c r="K1697" s="26" t="s">
        <v>3204</v>
      </c>
      <c r="L1697" s="26" t="s">
        <v>2726</v>
      </c>
      <c r="M1697" s="26" t="s">
        <v>3204</v>
      </c>
      <c r="N1697" s="27">
        <v>2.46</v>
      </c>
      <c r="O1697" s="26" t="s">
        <v>2726</v>
      </c>
      <c r="P1697" s="26" t="s">
        <v>210</v>
      </c>
      <c r="Q1697" s="27">
        <v>2.0299999999999998</v>
      </c>
      <c r="R1697" s="171" t="str">
        <f t="shared" si="300"/>
        <v>B</v>
      </c>
      <c r="S1697" s="174">
        <f t="shared" si="301"/>
        <v>0</v>
      </c>
      <c r="T1697" s="174">
        <f t="shared" si="302"/>
        <v>0</v>
      </c>
      <c r="U1697" s="174">
        <f t="shared" si="303"/>
        <v>1</v>
      </c>
      <c r="V1697" s="178" t="str">
        <f t="shared" si="304"/>
        <v>Mannheimia sp-10-12559-1</v>
      </c>
      <c r="W1697" s="178" t="str">
        <f t="shared" si="305"/>
        <v>Mannheimia caviae</v>
      </c>
      <c r="X1697" s="174">
        <f t="shared" si="306"/>
        <v>0</v>
      </c>
      <c r="Y1697" s="174">
        <f t="shared" si="307"/>
        <v>0</v>
      </c>
      <c r="Z1697" s="174">
        <f t="shared" si="308"/>
        <v>0</v>
      </c>
      <c r="AA1697" s="174">
        <f t="shared" si="309"/>
        <v>0</v>
      </c>
    </row>
    <row r="1698" spans="4:27" ht="15" customHeight="1" x14ac:dyDescent="0.25">
      <c r="D1698" s="176">
        <v>1</v>
      </c>
      <c r="E1698" s="169">
        <f t="shared" si="299"/>
        <v>1</v>
      </c>
      <c r="F1698" s="26" t="s">
        <v>3205</v>
      </c>
      <c r="G1698" s="26" t="s">
        <v>124</v>
      </c>
      <c r="H1698" s="26" t="s">
        <v>112</v>
      </c>
      <c r="I1698" s="29">
        <v>43903</v>
      </c>
      <c r="J1698" s="26" t="s">
        <v>2726</v>
      </c>
      <c r="K1698" s="26" t="s">
        <v>3188</v>
      </c>
      <c r="L1698" s="26" t="s">
        <v>2726</v>
      </c>
      <c r="M1698" s="26" t="s">
        <v>3188</v>
      </c>
      <c r="N1698" s="27">
        <v>2.64</v>
      </c>
      <c r="O1698" s="26" t="s">
        <v>2726</v>
      </c>
      <c r="P1698" s="26" t="s">
        <v>3188</v>
      </c>
      <c r="Q1698" s="27">
        <v>2.3199999999999998</v>
      </c>
      <c r="R1698" s="171" t="str">
        <f t="shared" si="300"/>
        <v>A</v>
      </c>
      <c r="S1698" s="174">
        <f t="shared" si="301"/>
        <v>1</v>
      </c>
      <c r="T1698" s="174">
        <f t="shared" si="302"/>
        <v>1</v>
      </c>
      <c r="U1698" s="174">
        <f t="shared" si="303"/>
        <v>0</v>
      </c>
      <c r="V1698" s="178" t="str">
        <f t="shared" si="304"/>
        <v>Mannheimia sp-14UCF195</v>
      </c>
      <c r="W1698" s="178" t="str">
        <f t="shared" si="305"/>
        <v>Mannheimia sp-14UCF195</v>
      </c>
      <c r="X1698" s="174">
        <f t="shared" si="306"/>
        <v>0</v>
      </c>
      <c r="Y1698" s="174">
        <f t="shared" si="307"/>
        <v>0</v>
      </c>
      <c r="Z1698" s="174">
        <f t="shared" si="308"/>
        <v>0</v>
      </c>
      <c r="AA1698" s="174">
        <f t="shared" si="309"/>
        <v>0</v>
      </c>
    </row>
    <row r="1699" spans="4:27" ht="15" customHeight="1" x14ac:dyDescent="0.25">
      <c r="D1699" s="176">
        <v>1</v>
      </c>
      <c r="E1699" s="169">
        <f t="shared" si="299"/>
        <v>1</v>
      </c>
      <c r="F1699" s="26" t="s">
        <v>3206</v>
      </c>
      <c r="G1699" s="26" t="s">
        <v>124</v>
      </c>
      <c r="H1699" s="26" t="s">
        <v>114</v>
      </c>
      <c r="I1699" s="29">
        <v>42347</v>
      </c>
      <c r="J1699" s="26" t="s">
        <v>2726</v>
      </c>
      <c r="K1699" s="26" t="s">
        <v>3188</v>
      </c>
      <c r="L1699" s="26" t="s">
        <v>2726</v>
      </c>
      <c r="M1699" s="26" t="s">
        <v>3188</v>
      </c>
      <c r="N1699" s="27">
        <v>2.68</v>
      </c>
      <c r="O1699" s="26" t="s">
        <v>2726</v>
      </c>
      <c r="P1699" s="26" t="s">
        <v>3188</v>
      </c>
      <c r="Q1699" s="27">
        <v>2.29</v>
      </c>
      <c r="R1699" s="171" t="str">
        <f t="shared" si="300"/>
        <v>A</v>
      </c>
      <c r="S1699" s="174">
        <f t="shared" si="301"/>
        <v>1</v>
      </c>
      <c r="T1699" s="174">
        <f t="shared" si="302"/>
        <v>1</v>
      </c>
      <c r="U1699" s="174">
        <f t="shared" si="303"/>
        <v>0</v>
      </c>
      <c r="V1699" s="178" t="str">
        <f t="shared" si="304"/>
        <v>Mannheimia sp-14UCF195</v>
      </c>
      <c r="W1699" s="178" t="str">
        <f t="shared" si="305"/>
        <v>Mannheimia sp-14UCF195</v>
      </c>
      <c r="X1699" s="174">
        <f t="shared" si="306"/>
        <v>0</v>
      </c>
      <c r="Y1699" s="174">
        <f t="shared" si="307"/>
        <v>0</v>
      </c>
      <c r="Z1699" s="174">
        <f t="shared" si="308"/>
        <v>0</v>
      </c>
      <c r="AA1699" s="174">
        <f t="shared" si="309"/>
        <v>0</v>
      </c>
    </row>
    <row r="1700" spans="4:27" ht="15" customHeight="1" x14ac:dyDescent="0.25">
      <c r="D1700" s="176">
        <v>1</v>
      </c>
      <c r="E1700" s="169">
        <f t="shared" si="299"/>
        <v>0</v>
      </c>
      <c r="F1700" s="26" t="s">
        <v>3207</v>
      </c>
      <c r="G1700" s="26" t="s">
        <v>124</v>
      </c>
      <c r="H1700" s="26" t="s">
        <v>112</v>
      </c>
      <c r="I1700" s="29">
        <v>43812</v>
      </c>
      <c r="J1700" s="26" t="s">
        <v>2726</v>
      </c>
      <c r="K1700" s="26" t="s">
        <v>3208</v>
      </c>
      <c r="L1700" s="26" t="s">
        <v>2726</v>
      </c>
      <c r="M1700" s="26" t="s">
        <v>3208</v>
      </c>
      <c r="N1700" s="27">
        <v>2.68</v>
      </c>
      <c r="O1700" s="26" t="s">
        <v>2726</v>
      </c>
      <c r="P1700" s="26" t="s">
        <v>3209</v>
      </c>
      <c r="Q1700" s="27">
        <v>2.46</v>
      </c>
      <c r="R1700" s="171" t="str">
        <f t="shared" si="300"/>
        <v>B</v>
      </c>
      <c r="S1700" s="174">
        <f t="shared" si="301"/>
        <v>0</v>
      </c>
      <c r="T1700" s="174">
        <f t="shared" si="302"/>
        <v>0</v>
      </c>
      <c r="U1700" s="174">
        <f t="shared" si="303"/>
        <v>1</v>
      </c>
      <c r="V1700" s="178" t="str">
        <f t="shared" si="304"/>
        <v>Mannheimia sp-15USF15</v>
      </c>
      <c r="W1700" s="178" t="str">
        <f t="shared" si="305"/>
        <v>Mannheimia indoligenes</v>
      </c>
      <c r="X1700" s="174">
        <f t="shared" si="306"/>
        <v>0</v>
      </c>
      <c r="Y1700" s="174">
        <f t="shared" si="307"/>
        <v>0</v>
      </c>
      <c r="Z1700" s="174">
        <f t="shared" si="308"/>
        <v>0</v>
      </c>
      <c r="AA1700" s="174">
        <f t="shared" si="309"/>
        <v>0</v>
      </c>
    </row>
    <row r="1701" spans="4:27" ht="15" customHeight="1" x14ac:dyDescent="0.25">
      <c r="D1701" s="176">
        <v>1</v>
      </c>
      <c r="E1701" s="169">
        <f t="shared" si="299"/>
        <v>0</v>
      </c>
      <c r="F1701" s="26" t="s">
        <v>3210</v>
      </c>
      <c r="G1701" s="26" t="s">
        <v>3202</v>
      </c>
      <c r="H1701" s="26" t="s">
        <v>134</v>
      </c>
      <c r="I1701" s="29">
        <v>42773</v>
      </c>
      <c r="J1701" s="26" t="s">
        <v>2726</v>
      </c>
      <c r="K1701" s="26" t="s">
        <v>3208</v>
      </c>
      <c r="L1701" s="26" t="s">
        <v>2726</v>
      </c>
      <c r="M1701" s="26" t="s">
        <v>3208</v>
      </c>
      <c r="N1701" s="27">
        <v>2.4900000000000002</v>
      </c>
      <c r="O1701" s="26" t="s">
        <v>2726</v>
      </c>
      <c r="P1701" s="26" t="s">
        <v>210</v>
      </c>
      <c r="Q1701" s="27">
        <v>2.13</v>
      </c>
      <c r="R1701" s="171" t="str">
        <f t="shared" si="300"/>
        <v>B</v>
      </c>
      <c r="S1701" s="174">
        <f t="shared" si="301"/>
        <v>0</v>
      </c>
      <c r="T1701" s="174">
        <f t="shared" si="302"/>
        <v>0</v>
      </c>
      <c r="U1701" s="174">
        <f t="shared" si="303"/>
        <v>1</v>
      </c>
      <c r="V1701" s="178" t="str">
        <f t="shared" si="304"/>
        <v>Mannheimia sp-15USF15</v>
      </c>
      <c r="W1701" s="178" t="str">
        <f t="shared" si="305"/>
        <v>Mannheimia caviae</v>
      </c>
      <c r="X1701" s="174">
        <f t="shared" si="306"/>
        <v>0</v>
      </c>
      <c r="Y1701" s="174">
        <f t="shared" si="307"/>
        <v>0</v>
      </c>
      <c r="Z1701" s="174">
        <f t="shared" si="308"/>
        <v>0</v>
      </c>
      <c r="AA1701" s="174">
        <f t="shared" si="309"/>
        <v>0</v>
      </c>
    </row>
    <row r="1702" spans="4:27" ht="15" customHeight="1" x14ac:dyDescent="0.25">
      <c r="D1702" s="176">
        <v>1</v>
      </c>
      <c r="E1702" s="169">
        <f t="shared" si="299"/>
        <v>1</v>
      </c>
      <c r="F1702" s="26" t="s">
        <v>3211</v>
      </c>
      <c r="G1702" s="26" t="s">
        <v>124</v>
      </c>
      <c r="H1702" s="26" t="s">
        <v>112</v>
      </c>
      <c r="I1702" s="29">
        <v>42629</v>
      </c>
      <c r="J1702" s="26" t="s">
        <v>2726</v>
      </c>
      <c r="K1702" s="26" t="s">
        <v>3212</v>
      </c>
      <c r="L1702" s="26" t="s">
        <v>2726</v>
      </c>
      <c r="M1702" s="26" t="s">
        <v>3212</v>
      </c>
      <c r="N1702" s="27">
        <v>2.65</v>
      </c>
      <c r="O1702" s="26" t="s">
        <v>2726</v>
      </c>
      <c r="P1702" s="26" t="s">
        <v>3208</v>
      </c>
      <c r="Q1702" s="27">
        <v>1.94</v>
      </c>
      <c r="R1702" s="171" t="str">
        <f t="shared" si="300"/>
        <v>A</v>
      </c>
      <c r="S1702" s="174">
        <f t="shared" si="301"/>
        <v>1</v>
      </c>
      <c r="T1702" s="174">
        <f t="shared" si="302"/>
        <v>1</v>
      </c>
      <c r="U1702" s="174">
        <f t="shared" si="303"/>
        <v>0</v>
      </c>
      <c r="V1702" s="178" t="str">
        <f t="shared" si="304"/>
        <v>Mannheimia sp-CVUAS-11240</v>
      </c>
      <c r="W1702" s="178" t="str">
        <f t="shared" si="305"/>
        <v>Mannheimia sp-15USF15</v>
      </c>
      <c r="X1702" s="174">
        <f t="shared" si="306"/>
        <v>0</v>
      </c>
      <c r="Y1702" s="174">
        <f t="shared" si="307"/>
        <v>0</v>
      </c>
      <c r="Z1702" s="174">
        <f t="shared" si="308"/>
        <v>0</v>
      </c>
      <c r="AA1702" s="174">
        <f t="shared" si="309"/>
        <v>0</v>
      </c>
    </row>
    <row r="1703" spans="4:27" ht="15" customHeight="1" x14ac:dyDescent="0.25">
      <c r="D1703" s="176">
        <v>1</v>
      </c>
      <c r="E1703" s="169">
        <f t="shared" si="299"/>
        <v>0</v>
      </c>
      <c r="F1703" s="26" t="s">
        <v>3213</v>
      </c>
      <c r="G1703" s="26" t="s">
        <v>124</v>
      </c>
      <c r="H1703" s="26" t="s">
        <v>112</v>
      </c>
      <c r="I1703" s="29">
        <v>41464</v>
      </c>
      <c r="J1703" s="26" t="s">
        <v>2726</v>
      </c>
      <c r="K1703" s="26" t="s">
        <v>3214</v>
      </c>
      <c r="L1703" s="26" t="s">
        <v>2726</v>
      </c>
      <c r="M1703" s="26" t="s">
        <v>3214</v>
      </c>
      <c r="N1703" s="27">
        <v>2.4700000000000002</v>
      </c>
      <c r="O1703" s="26" t="s">
        <v>2726</v>
      </c>
      <c r="P1703" s="26" t="s">
        <v>3183</v>
      </c>
      <c r="Q1703" s="27">
        <v>2.37</v>
      </c>
      <c r="R1703" s="171" t="str">
        <f t="shared" si="300"/>
        <v>B</v>
      </c>
      <c r="S1703" s="174">
        <f t="shared" si="301"/>
        <v>0</v>
      </c>
      <c r="T1703" s="174">
        <f t="shared" si="302"/>
        <v>0</v>
      </c>
      <c r="U1703" s="174">
        <f t="shared" si="303"/>
        <v>1</v>
      </c>
      <c r="V1703" s="178" t="str">
        <f t="shared" si="304"/>
        <v>Mannheimia sp-CVUAS-1496</v>
      </c>
      <c r="W1703" s="178" t="str">
        <f t="shared" si="305"/>
        <v>Mannheimia glucosida</v>
      </c>
      <c r="X1703" s="174">
        <f t="shared" si="306"/>
        <v>0</v>
      </c>
      <c r="Y1703" s="174">
        <f t="shared" si="307"/>
        <v>0</v>
      </c>
      <c r="Z1703" s="174">
        <f t="shared" si="308"/>
        <v>0</v>
      </c>
      <c r="AA1703" s="174">
        <f t="shared" si="309"/>
        <v>0</v>
      </c>
    </row>
    <row r="1704" spans="4:27" ht="15" customHeight="1" x14ac:dyDescent="0.25">
      <c r="D1704" s="176">
        <v>1</v>
      </c>
      <c r="E1704" s="169">
        <f t="shared" si="299"/>
        <v>1</v>
      </c>
      <c r="F1704" s="26" t="s">
        <v>3215</v>
      </c>
      <c r="G1704" s="26" t="s">
        <v>124</v>
      </c>
      <c r="H1704" s="26" t="s">
        <v>110</v>
      </c>
      <c r="I1704" s="29">
        <v>42082</v>
      </c>
      <c r="J1704" s="26" t="s">
        <v>3216</v>
      </c>
      <c r="K1704" s="26" t="s">
        <v>3217</v>
      </c>
      <c r="L1704" s="26" t="s">
        <v>3216</v>
      </c>
      <c r="M1704" s="26" t="s">
        <v>3217</v>
      </c>
      <c r="N1704" s="27">
        <v>2.5</v>
      </c>
      <c r="O1704" s="26" t="s">
        <v>3216</v>
      </c>
      <c r="P1704" s="26" t="s">
        <v>3217</v>
      </c>
      <c r="Q1704" s="27">
        <v>2.4300000000000002</v>
      </c>
      <c r="R1704" s="171" t="str">
        <f t="shared" si="300"/>
        <v>A</v>
      </c>
      <c r="S1704" s="174">
        <f t="shared" si="301"/>
        <v>1</v>
      </c>
      <c r="T1704" s="174">
        <f t="shared" si="302"/>
        <v>1</v>
      </c>
      <c r="U1704" s="174">
        <f t="shared" si="303"/>
        <v>0</v>
      </c>
      <c r="V1704" s="178" t="str">
        <f t="shared" si="304"/>
        <v>Necropsobacter rosorum</v>
      </c>
      <c r="W1704" s="178" t="str">
        <f t="shared" si="305"/>
        <v>Necropsobacter rosorum</v>
      </c>
      <c r="X1704" s="174">
        <f t="shared" si="306"/>
        <v>0</v>
      </c>
      <c r="Y1704" s="174">
        <f t="shared" si="307"/>
        <v>0</v>
      </c>
      <c r="Z1704" s="174">
        <f t="shared" si="308"/>
        <v>0</v>
      </c>
      <c r="AA1704" s="174">
        <f t="shared" si="309"/>
        <v>0</v>
      </c>
    </row>
    <row r="1705" spans="4:27" ht="15" customHeight="1" x14ac:dyDescent="0.25">
      <c r="D1705" s="176">
        <v>1</v>
      </c>
      <c r="E1705" s="169">
        <f t="shared" si="299"/>
        <v>1</v>
      </c>
      <c r="F1705" s="26" t="s">
        <v>3218</v>
      </c>
      <c r="G1705" s="26" t="s">
        <v>124</v>
      </c>
      <c r="H1705" s="26" t="s">
        <v>112</v>
      </c>
      <c r="I1705" s="29">
        <v>42291</v>
      </c>
      <c r="J1705" s="26" t="s">
        <v>3216</v>
      </c>
      <c r="K1705" s="26" t="s">
        <v>3217</v>
      </c>
      <c r="L1705" s="26" t="s">
        <v>3216</v>
      </c>
      <c r="M1705" s="26" t="s">
        <v>3217</v>
      </c>
      <c r="N1705" s="27">
        <v>2.36</v>
      </c>
      <c r="O1705" s="26" t="s">
        <v>3216</v>
      </c>
      <c r="P1705" s="26" t="s">
        <v>3217</v>
      </c>
      <c r="Q1705" s="27">
        <v>2.35</v>
      </c>
      <c r="R1705" s="171" t="str">
        <f t="shared" si="300"/>
        <v>A</v>
      </c>
      <c r="S1705" s="174">
        <f t="shared" si="301"/>
        <v>1</v>
      </c>
      <c r="T1705" s="174">
        <f t="shared" si="302"/>
        <v>1</v>
      </c>
      <c r="U1705" s="174">
        <f t="shared" si="303"/>
        <v>0</v>
      </c>
      <c r="V1705" s="178" t="str">
        <f t="shared" si="304"/>
        <v>Necropsobacter rosorum</v>
      </c>
      <c r="W1705" s="178" t="str">
        <f t="shared" si="305"/>
        <v>Necropsobacter rosorum</v>
      </c>
      <c r="X1705" s="174">
        <f t="shared" si="306"/>
        <v>0</v>
      </c>
      <c r="Y1705" s="174">
        <f t="shared" si="307"/>
        <v>0</v>
      </c>
      <c r="Z1705" s="174">
        <f t="shared" si="308"/>
        <v>0</v>
      </c>
      <c r="AA1705" s="174">
        <f t="shared" si="309"/>
        <v>0</v>
      </c>
    </row>
    <row r="1706" spans="4:27" ht="15" customHeight="1" x14ac:dyDescent="0.25">
      <c r="D1706" s="176">
        <v>1</v>
      </c>
      <c r="E1706" s="169">
        <f t="shared" si="299"/>
        <v>1</v>
      </c>
      <c r="F1706" s="26" t="s">
        <v>3219</v>
      </c>
      <c r="G1706" s="26" t="s">
        <v>124</v>
      </c>
      <c r="H1706" s="26" t="s">
        <v>114</v>
      </c>
      <c r="I1706" s="29">
        <v>43845</v>
      </c>
      <c r="J1706" s="26" t="s">
        <v>3220</v>
      </c>
      <c r="K1706" s="26" t="s">
        <v>3221</v>
      </c>
      <c r="L1706" s="26" t="s">
        <v>3220</v>
      </c>
      <c r="M1706" s="26" t="s">
        <v>3221</v>
      </c>
      <c r="N1706" s="27">
        <v>2.5499999999999998</v>
      </c>
      <c r="O1706" s="26" t="s">
        <v>3220</v>
      </c>
      <c r="P1706" s="26" t="s">
        <v>3221</v>
      </c>
      <c r="Q1706" s="27">
        <v>2.4300000000000002</v>
      </c>
      <c r="R1706" s="171" t="str">
        <f t="shared" si="300"/>
        <v>A</v>
      </c>
      <c r="S1706" s="174">
        <f t="shared" si="301"/>
        <v>1</v>
      </c>
      <c r="T1706" s="174">
        <f t="shared" si="302"/>
        <v>1</v>
      </c>
      <c r="U1706" s="174">
        <f t="shared" si="303"/>
        <v>0</v>
      </c>
      <c r="V1706" s="178" t="str">
        <f t="shared" si="304"/>
        <v>Nicoletella semolina</v>
      </c>
      <c r="W1706" s="178" t="str">
        <f t="shared" si="305"/>
        <v>Nicoletella semolina</v>
      </c>
      <c r="X1706" s="174">
        <f t="shared" si="306"/>
        <v>0</v>
      </c>
      <c r="Y1706" s="174">
        <f t="shared" si="307"/>
        <v>0</v>
      </c>
      <c r="Z1706" s="174">
        <f t="shared" si="308"/>
        <v>0</v>
      </c>
      <c r="AA1706" s="174">
        <f t="shared" si="309"/>
        <v>0</v>
      </c>
    </row>
    <row r="1707" spans="4:27" ht="15" customHeight="1" x14ac:dyDescent="0.25">
      <c r="D1707" s="176">
        <v>1</v>
      </c>
      <c r="E1707" s="169">
        <f t="shared" si="299"/>
        <v>1</v>
      </c>
      <c r="F1707" s="26" t="s">
        <v>3222</v>
      </c>
      <c r="G1707" s="26" t="s">
        <v>124</v>
      </c>
      <c r="H1707" s="26" t="s">
        <v>114</v>
      </c>
      <c r="I1707" s="29">
        <v>43860</v>
      </c>
      <c r="J1707" s="26" t="s">
        <v>3220</v>
      </c>
      <c r="K1707" s="26" t="s">
        <v>3221</v>
      </c>
      <c r="L1707" s="26" t="s">
        <v>3220</v>
      </c>
      <c r="M1707" s="26" t="s">
        <v>3221</v>
      </c>
      <c r="N1707" s="27">
        <v>2.46</v>
      </c>
      <c r="O1707" s="26" t="s">
        <v>3220</v>
      </c>
      <c r="P1707" s="26" t="s">
        <v>3221</v>
      </c>
      <c r="Q1707" s="27">
        <v>2.46</v>
      </c>
      <c r="R1707" s="171" t="str">
        <f t="shared" si="300"/>
        <v>A</v>
      </c>
      <c r="S1707" s="174">
        <f t="shared" si="301"/>
        <v>1</v>
      </c>
      <c r="T1707" s="174">
        <f t="shared" si="302"/>
        <v>1</v>
      </c>
      <c r="U1707" s="174">
        <f t="shared" si="303"/>
        <v>0</v>
      </c>
      <c r="V1707" s="178" t="str">
        <f t="shared" si="304"/>
        <v>Nicoletella semolina</v>
      </c>
      <c r="W1707" s="178" t="str">
        <f t="shared" si="305"/>
        <v>Nicoletella semolina</v>
      </c>
      <c r="X1707" s="174">
        <f t="shared" si="306"/>
        <v>0</v>
      </c>
      <c r="Y1707" s="174">
        <f t="shared" si="307"/>
        <v>0</v>
      </c>
      <c r="Z1707" s="174">
        <f t="shared" si="308"/>
        <v>0</v>
      </c>
      <c r="AA1707" s="174">
        <f t="shared" si="309"/>
        <v>0</v>
      </c>
    </row>
    <row r="1708" spans="4:27" ht="15" customHeight="1" x14ac:dyDescent="0.25">
      <c r="D1708" s="176">
        <v>1</v>
      </c>
      <c r="E1708" s="169">
        <f t="shared" si="299"/>
        <v>1</v>
      </c>
      <c r="F1708" s="26" t="s">
        <v>3223</v>
      </c>
      <c r="G1708" s="26" t="s">
        <v>124</v>
      </c>
      <c r="H1708" s="26" t="s">
        <v>114</v>
      </c>
      <c r="I1708" s="29">
        <v>43739</v>
      </c>
      <c r="J1708" s="26" t="s">
        <v>3103</v>
      </c>
      <c r="K1708" s="26" t="s">
        <v>2916</v>
      </c>
      <c r="L1708" s="26" t="s">
        <v>3103</v>
      </c>
      <c r="M1708" s="26" t="s">
        <v>2916</v>
      </c>
      <c r="N1708" s="27">
        <v>2.4700000000000002</v>
      </c>
      <c r="O1708" s="26" t="s">
        <v>3103</v>
      </c>
      <c r="P1708" s="26" t="s">
        <v>2916</v>
      </c>
      <c r="Q1708" s="27">
        <v>2.0499999999999998</v>
      </c>
      <c r="R1708" s="171" t="str">
        <f t="shared" si="300"/>
        <v>A</v>
      </c>
      <c r="S1708" s="174">
        <f t="shared" si="301"/>
        <v>1</v>
      </c>
      <c r="T1708" s="174">
        <f t="shared" si="302"/>
        <v>1</v>
      </c>
      <c r="U1708" s="174">
        <f t="shared" si="303"/>
        <v>0</v>
      </c>
      <c r="V1708" s="178" t="str">
        <f t="shared" si="304"/>
        <v>Pasteurella aerogenes</v>
      </c>
      <c r="W1708" s="178" t="str">
        <f t="shared" si="305"/>
        <v>Pasteurella aerogenes</v>
      </c>
      <c r="X1708" s="174">
        <f t="shared" si="306"/>
        <v>0</v>
      </c>
      <c r="Y1708" s="174">
        <f t="shared" si="307"/>
        <v>0</v>
      </c>
      <c r="Z1708" s="174">
        <f t="shared" si="308"/>
        <v>0</v>
      </c>
      <c r="AA1708" s="174">
        <f t="shared" si="309"/>
        <v>0</v>
      </c>
    </row>
    <row r="1709" spans="4:27" ht="15" customHeight="1" x14ac:dyDescent="0.25">
      <c r="D1709" s="176">
        <v>1</v>
      </c>
      <c r="E1709" s="169">
        <f t="shared" si="299"/>
        <v>1</v>
      </c>
      <c r="F1709" s="26" t="s">
        <v>3224</v>
      </c>
      <c r="G1709" s="26" t="s">
        <v>124</v>
      </c>
      <c r="H1709" s="26" t="s">
        <v>112</v>
      </c>
      <c r="I1709" s="29">
        <v>42291</v>
      </c>
      <c r="J1709" s="26" t="s">
        <v>3103</v>
      </c>
      <c r="K1709" s="26" t="s">
        <v>120</v>
      </c>
      <c r="L1709" s="26" t="s">
        <v>3103</v>
      </c>
      <c r="M1709" s="26" t="s">
        <v>120</v>
      </c>
      <c r="N1709" s="27">
        <v>2.0699999999999998</v>
      </c>
      <c r="O1709" s="26" t="s">
        <v>3103</v>
      </c>
      <c r="P1709" s="26" t="s">
        <v>120</v>
      </c>
      <c r="Q1709" s="27">
        <v>2.04</v>
      </c>
      <c r="R1709" s="171" t="str">
        <f t="shared" si="300"/>
        <v>A</v>
      </c>
      <c r="S1709" s="174">
        <f t="shared" si="301"/>
        <v>1</v>
      </c>
      <c r="T1709" s="174">
        <f t="shared" si="302"/>
        <v>1</v>
      </c>
      <c r="U1709" s="174">
        <f t="shared" si="303"/>
        <v>0</v>
      </c>
      <c r="V1709" s="178" t="str">
        <f t="shared" si="304"/>
        <v>Pasteurella canis</v>
      </c>
      <c r="W1709" s="178" t="str">
        <f t="shared" si="305"/>
        <v>Pasteurella canis</v>
      </c>
      <c r="X1709" s="174">
        <f t="shared" si="306"/>
        <v>0</v>
      </c>
      <c r="Y1709" s="174">
        <f t="shared" si="307"/>
        <v>0</v>
      </c>
      <c r="Z1709" s="174">
        <f t="shared" si="308"/>
        <v>0</v>
      </c>
      <c r="AA1709" s="174">
        <f t="shared" si="309"/>
        <v>0</v>
      </c>
    </row>
    <row r="1710" spans="4:27" ht="15" customHeight="1" x14ac:dyDescent="0.25">
      <c r="D1710" s="176">
        <v>1</v>
      </c>
      <c r="E1710" s="169">
        <f t="shared" si="299"/>
        <v>1</v>
      </c>
      <c r="F1710" s="26" t="s">
        <v>3225</v>
      </c>
      <c r="G1710" s="26" t="s">
        <v>165</v>
      </c>
      <c r="H1710" s="26" t="s">
        <v>112</v>
      </c>
      <c r="I1710" s="29">
        <v>43181</v>
      </c>
      <c r="J1710" s="26" t="s">
        <v>3103</v>
      </c>
      <c r="K1710" s="26" t="s">
        <v>3226</v>
      </c>
      <c r="L1710" s="26" t="s">
        <v>3103</v>
      </c>
      <c r="M1710" s="26" t="s">
        <v>3226</v>
      </c>
      <c r="N1710" s="27">
        <v>2.48</v>
      </c>
      <c r="O1710" s="26" t="s">
        <v>3103</v>
      </c>
      <c r="P1710" s="26" t="s">
        <v>3226</v>
      </c>
      <c r="Q1710" s="27">
        <v>2.33</v>
      </c>
      <c r="R1710" s="171" t="str">
        <f t="shared" si="300"/>
        <v>A</v>
      </c>
      <c r="S1710" s="174">
        <f t="shared" si="301"/>
        <v>1</v>
      </c>
      <c r="T1710" s="174">
        <f t="shared" si="302"/>
        <v>1</v>
      </c>
      <c r="U1710" s="174">
        <f t="shared" si="303"/>
        <v>0</v>
      </c>
      <c r="V1710" s="178" t="str">
        <f t="shared" si="304"/>
        <v>Pasteurella multocida</v>
      </c>
      <c r="W1710" s="178" t="str">
        <f t="shared" si="305"/>
        <v>Pasteurella multocida</v>
      </c>
      <c r="X1710" s="174">
        <f t="shared" si="306"/>
        <v>0</v>
      </c>
      <c r="Y1710" s="174">
        <f t="shared" si="307"/>
        <v>0</v>
      </c>
      <c r="Z1710" s="174">
        <f t="shared" si="308"/>
        <v>0</v>
      </c>
      <c r="AA1710" s="174">
        <f t="shared" si="309"/>
        <v>0</v>
      </c>
    </row>
    <row r="1711" spans="4:27" ht="15" customHeight="1" x14ac:dyDescent="0.25">
      <c r="D1711" s="176">
        <v>1</v>
      </c>
      <c r="E1711" s="169">
        <f t="shared" si="299"/>
        <v>1</v>
      </c>
      <c r="F1711" s="26" t="s">
        <v>3227</v>
      </c>
      <c r="G1711" s="26" t="s">
        <v>109</v>
      </c>
      <c r="H1711" s="26" t="s">
        <v>114</v>
      </c>
      <c r="I1711" s="29">
        <v>45560</v>
      </c>
      <c r="J1711" s="26" t="s">
        <v>3103</v>
      </c>
      <c r="K1711" s="26" t="s">
        <v>3226</v>
      </c>
      <c r="L1711" s="26" t="s">
        <v>3103</v>
      </c>
      <c r="M1711" s="26" t="s">
        <v>3226</v>
      </c>
      <c r="N1711" s="27">
        <v>2.67</v>
      </c>
      <c r="O1711" s="26" t="s">
        <v>3103</v>
      </c>
      <c r="P1711" s="26" t="s">
        <v>3226</v>
      </c>
      <c r="Q1711" s="27">
        <v>2.59</v>
      </c>
      <c r="R1711" s="171" t="str">
        <f t="shared" si="300"/>
        <v>A</v>
      </c>
      <c r="S1711" s="174">
        <f t="shared" si="301"/>
        <v>1</v>
      </c>
      <c r="T1711" s="174">
        <f t="shared" si="302"/>
        <v>1</v>
      </c>
      <c r="U1711" s="174">
        <f t="shared" si="303"/>
        <v>0</v>
      </c>
      <c r="V1711" s="178" t="str">
        <f t="shared" si="304"/>
        <v>Pasteurella multocida</v>
      </c>
      <c r="W1711" s="178" t="str">
        <f t="shared" si="305"/>
        <v>Pasteurella multocida</v>
      </c>
      <c r="X1711" s="174">
        <f t="shared" si="306"/>
        <v>0</v>
      </c>
      <c r="Y1711" s="174">
        <f t="shared" si="307"/>
        <v>0</v>
      </c>
      <c r="Z1711" s="174">
        <f t="shared" si="308"/>
        <v>0</v>
      </c>
      <c r="AA1711" s="174">
        <f t="shared" si="309"/>
        <v>0</v>
      </c>
    </row>
    <row r="1712" spans="4:27" ht="15" customHeight="1" x14ac:dyDescent="0.25">
      <c r="D1712" s="176">
        <v>1</v>
      </c>
      <c r="E1712" s="169">
        <f t="shared" si="299"/>
        <v>1</v>
      </c>
      <c r="F1712" s="26" t="s">
        <v>3228</v>
      </c>
      <c r="G1712" s="26" t="s">
        <v>109</v>
      </c>
      <c r="H1712" s="26" t="s">
        <v>110</v>
      </c>
      <c r="I1712" s="29">
        <v>41367</v>
      </c>
      <c r="J1712" s="26" t="s">
        <v>3103</v>
      </c>
      <c r="K1712" s="26" t="s">
        <v>3226</v>
      </c>
      <c r="L1712" s="26" t="s">
        <v>3103</v>
      </c>
      <c r="M1712" s="26" t="s">
        <v>3226</v>
      </c>
      <c r="N1712" s="27">
        <v>2.62</v>
      </c>
      <c r="O1712" s="26" t="s">
        <v>3103</v>
      </c>
      <c r="P1712" s="26" t="s">
        <v>3226</v>
      </c>
      <c r="Q1712" s="27">
        <v>2.52</v>
      </c>
      <c r="R1712" s="171" t="str">
        <f t="shared" si="300"/>
        <v>A</v>
      </c>
      <c r="S1712" s="174">
        <f t="shared" si="301"/>
        <v>1</v>
      </c>
      <c r="T1712" s="174">
        <f t="shared" si="302"/>
        <v>1</v>
      </c>
      <c r="U1712" s="174">
        <f t="shared" si="303"/>
        <v>0</v>
      </c>
      <c r="V1712" s="178" t="str">
        <f t="shared" si="304"/>
        <v>Pasteurella multocida</v>
      </c>
      <c r="W1712" s="178" t="str">
        <f t="shared" si="305"/>
        <v>Pasteurella multocida</v>
      </c>
      <c r="X1712" s="174">
        <f t="shared" si="306"/>
        <v>0</v>
      </c>
      <c r="Y1712" s="174">
        <f t="shared" si="307"/>
        <v>0</v>
      </c>
      <c r="Z1712" s="174">
        <f t="shared" si="308"/>
        <v>0</v>
      </c>
      <c r="AA1712" s="174">
        <f t="shared" si="309"/>
        <v>0</v>
      </c>
    </row>
    <row r="1713" spans="4:27" ht="15" customHeight="1" x14ac:dyDescent="0.25">
      <c r="D1713" s="176">
        <v>1</v>
      </c>
      <c r="E1713" s="169">
        <f t="shared" si="299"/>
        <v>1</v>
      </c>
      <c r="F1713" s="26" t="s">
        <v>3229</v>
      </c>
      <c r="G1713" s="26" t="s">
        <v>3230</v>
      </c>
      <c r="H1713" s="26" t="s">
        <v>112</v>
      </c>
      <c r="I1713" s="29">
        <v>42430</v>
      </c>
      <c r="J1713" s="26" t="s">
        <v>3103</v>
      </c>
      <c r="K1713" s="26" t="s">
        <v>3226</v>
      </c>
      <c r="L1713" s="26" t="s">
        <v>3103</v>
      </c>
      <c r="M1713" s="26" t="s">
        <v>3226</v>
      </c>
      <c r="N1713" s="27">
        <v>2.57</v>
      </c>
      <c r="O1713" s="26" t="s">
        <v>3103</v>
      </c>
      <c r="P1713" s="26" t="s">
        <v>3226</v>
      </c>
      <c r="Q1713" s="27">
        <v>2.56</v>
      </c>
      <c r="R1713" s="171" t="str">
        <f t="shared" si="300"/>
        <v>A</v>
      </c>
      <c r="S1713" s="174">
        <f t="shared" si="301"/>
        <v>1</v>
      </c>
      <c r="T1713" s="174">
        <f t="shared" si="302"/>
        <v>1</v>
      </c>
      <c r="U1713" s="174">
        <f t="shared" si="303"/>
        <v>0</v>
      </c>
      <c r="V1713" s="178" t="str">
        <f t="shared" si="304"/>
        <v>Pasteurella multocida</v>
      </c>
      <c r="W1713" s="178" t="str">
        <f t="shared" si="305"/>
        <v>Pasteurella multocida</v>
      </c>
      <c r="X1713" s="174">
        <f t="shared" si="306"/>
        <v>0</v>
      </c>
      <c r="Y1713" s="174">
        <f t="shared" si="307"/>
        <v>0</v>
      </c>
      <c r="Z1713" s="174">
        <f t="shared" si="308"/>
        <v>0</v>
      </c>
      <c r="AA1713" s="174">
        <f t="shared" si="309"/>
        <v>0</v>
      </c>
    </row>
    <row r="1714" spans="4:27" ht="15" customHeight="1" x14ac:dyDescent="0.25">
      <c r="D1714" s="176">
        <v>1</v>
      </c>
      <c r="E1714" s="169">
        <f t="shared" ref="E1714:E1777" si="310">D1714*S1714</f>
        <v>1</v>
      </c>
      <c r="F1714" s="26" t="s">
        <v>3231</v>
      </c>
      <c r="G1714" s="26" t="s">
        <v>3232</v>
      </c>
      <c r="H1714" s="26" t="s">
        <v>110</v>
      </c>
      <c r="I1714" s="29">
        <v>42430</v>
      </c>
      <c r="J1714" s="26" t="s">
        <v>3103</v>
      </c>
      <c r="K1714" s="26" t="s">
        <v>3226</v>
      </c>
      <c r="L1714" s="26" t="s">
        <v>3103</v>
      </c>
      <c r="M1714" s="26" t="s">
        <v>3226</v>
      </c>
      <c r="N1714" s="27">
        <v>2.5099999999999998</v>
      </c>
      <c r="O1714" s="26" t="s">
        <v>3103</v>
      </c>
      <c r="P1714" s="26" t="s">
        <v>3226</v>
      </c>
      <c r="Q1714" s="27">
        <v>2.5</v>
      </c>
      <c r="R1714" s="171" t="str">
        <f t="shared" si="300"/>
        <v>A</v>
      </c>
      <c r="S1714" s="174">
        <f t="shared" si="301"/>
        <v>1</v>
      </c>
      <c r="T1714" s="174">
        <f t="shared" si="302"/>
        <v>1</v>
      </c>
      <c r="U1714" s="174">
        <f t="shared" si="303"/>
        <v>0</v>
      </c>
      <c r="V1714" s="178" t="str">
        <f t="shared" si="304"/>
        <v>Pasteurella multocida</v>
      </c>
      <c r="W1714" s="178" t="str">
        <f t="shared" si="305"/>
        <v>Pasteurella multocida</v>
      </c>
      <c r="X1714" s="174">
        <f t="shared" si="306"/>
        <v>0</v>
      </c>
      <c r="Y1714" s="174">
        <f t="shared" si="307"/>
        <v>0</v>
      </c>
      <c r="Z1714" s="174">
        <f t="shared" si="308"/>
        <v>0</v>
      </c>
      <c r="AA1714" s="174">
        <f t="shared" si="309"/>
        <v>0</v>
      </c>
    </row>
    <row r="1715" spans="4:27" ht="15" customHeight="1" x14ac:dyDescent="0.25">
      <c r="D1715" s="176">
        <v>1</v>
      </c>
      <c r="E1715" s="169">
        <f t="shared" si="310"/>
        <v>1</v>
      </c>
      <c r="F1715" s="26" t="s">
        <v>3233</v>
      </c>
      <c r="G1715" s="26" t="s">
        <v>3234</v>
      </c>
      <c r="H1715" s="26" t="s">
        <v>112</v>
      </c>
      <c r="I1715" s="29">
        <v>43182</v>
      </c>
      <c r="J1715" s="26" t="s">
        <v>3103</v>
      </c>
      <c r="K1715" s="26" t="s">
        <v>3226</v>
      </c>
      <c r="L1715" s="26" t="s">
        <v>3103</v>
      </c>
      <c r="M1715" s="26" t="s">
        <v>3226</v>
      </c>
      <c r="N1715" s="27">
        <v>2.57</v>
      </c>
      <c r="O1715" s="26" t="s">
        <v>3103</v>
      </c>
      <c r="P1715" s="26" t="s">
        <v>3226</v>
      </c>
      <c r="Q1715" s="27">
        <v>2.4900000000000002</v>
      </c>
      <c r="R1715" s="171" t="str">
        <f t="shared" si="300"/>
        <v>A</v>
      </c>
      <c r="S1715" s="174">
        <f t="shared" si="301"/>
        <v>1</v>
      </c>
      <c r="T1715" s="174">
        <f t="shared" si="302"/>
        <v>1</v>
      </c>
      <c r="U1715" s="174">
        <f t="shared" si="303"/>
        <v>0</v>
      </c>
      <c r="V1715" s="178" t="str">
        <f t="shared" si="304"/>
        <v>Pasteurella multocida</v>
      </c>
      <c r="W1715" s="178" t="str">
        <f t="shared" si="305"/>
        <v>Pasteurella multocida</v>
      </c>
      <c r="X1715" s="174">
        <f t="shared" si="306"/>
        <v>0</v>
      </c>
      <c r="Y1715" s="174">
        <f t="shared" si="307"/>
        <v>0</v>
      </c>
      <c r="Z1715" s="174">
        <f t="shared" si="308"/>
        <v>0</v>
      </c>
      <c r="AA1715" s="174">
        <f t="shared" si="309"/>
        <v>0</v>
      </c>
    </row>
    <row r="1716" spans="4:27" ht="15" customHeight="1" x14ac:dyDescent="0.25">
      <c r="D1716" s="176">
        <v>1</v>
      </c>
      <c r="E1716" s="169">
        <f t="shared" si="310"/>
        <v>1</v>
      </c>
      <c r="F1716" s="26" t="s">
        <v>3235</v>
      </c>
      <c r="G1716" s="26" t="s">
        <v>124</v>
      </c>
      <c r="H1716" s="26" t="s">
        <v>110</v>
      </c>
      <c r="I1716" s="29">
        <v>41450</v>
      </c>
      <c r="J1716" s="26" t="s">
        <v>3236</v>
      </c>
      <c r="K1716" s="26" t="s">
        <v>3237</v>
      </c>
      <c r="L1716" s="26" t="s">
        <v>3236</v>
      </c>
      <c r="M1716" s="26" t="s">
        <v>3237</v>
      </c>
      <c r="N1716" s="27">
        <v>2.4500000000000002</v>
      </c>
      <c r="O1716" s="26" t="s">
        <v>871</v>
      </c>
      <c r="P1716" s="26" t="s">
        <v>3238</v>
      </c>
      <c r="Q1716" s="27">
        <v>1.36</v>
      </c>
      <c r="R1716" s="171" t="str">
        <f t="shared" si="300"/>
        <v>A</v>
      </c>
      <c r="S1716" s="174">
        <f t="shared" si="301"/>
        <v>1</v>
      </c>
      <c r="T1716" s="174">
        <f t="shared" si="302"/>
        <v>1</v>
      </c>
      <c r="U1716" s="174">
        <f t="shared" si="303"/>
        <v>0</v>
      </c>
      <c r="V1716" s="178" t="str">
        <f t="shared" si="304"/>
        <v>Pasteurellaceae Bisgaard-Taxon-40</v>
      </c>
      <c r="W1716" s="178" t="str">
        <f t="shared" si="305"/>
        <v>Haemophilus parainfluenzae</v>
      </c>
      <c r="X1716" s="174">
        <f t="shared" si="306"/>
        <v>0</v>
      </c>
      <c r="Y1716" s="174">
        <f t="shared" si="307"/>
        <v>0</v>
      </c>
      <c r="Z1716" s="174">
        <f t="shared" si="308"/>
        <v>0</v>
      </c>
      <c r="AA1716" s="174">
        <f t="shared" si="309"/>
        <v>0</v>
      </c>
    </row>
    <row r="1717" spans="4:27" ht="15" customHeight="1" x14ac:dyDescent="0.25">
      <c r="D1717" s="176">
        <v>1</v>
      </c>
      <c r="E1717" s="169">
        <f t="shared" si="310"/>
        <v>0</v>
      </c>
      <c r="F1717" s="26" t="s">
        <v>3239</v>
      </c>
      <c r="G1717" s="26" t="s">
        <v>124</v>
      </c>
      <c r="H1717" s="26" t="s">
        <v>112</v>
      </c>
      <c r="I1717" s="29">
        <v>42200</v>
      </c>
      <c r="J1717" s="26" t="s">
        <v>3236</v>
      </c>
      <c r="K1717" s="26" t="s">
        <v>3240</v>
      </c>
      <c r="L1717" s="26" t="s">
        <v>3236</v>
      </c>
      <c r="M1717" s="26" t="s">
        <v>3240</v>
      </c>
      <c r="N1717" s="27">
        <v>2.56</v>
      </c>
      <c r="O1717" s="26" t="s">
        <v>3163</v>
      </c>
      <c r="P1717" s="26" t="s">
        <v>3164</v>
      </c>
      <c r="Q1717" s="27">
        <v>1.83</v>
      </c>
      <c r="R1717" s="171" t="str">
        <f t="shared" si="300"/>
        <v>C</v>
      </c>
      <c r="S1717" s="174">
        <f t="shared" si="301"/>
        <v>0</v>
      </c>
      <c r="T1717" s="174">
        <f t="shared" si="302"/>
        <v>0</v>
      </c>
      <c r="U1717" s="174">
        <f t="shared" si="303"/>
        <v>1</v>
      </c>
      <c r="V1717" s="178" t="str">
        <f t="shared" si="304"/>
        <v>Pasteurellaceae canine-oral-taxon-080</v>
      </c>
      <c r="W1717" s="178" t="str">
        <f t="shared" si="305"/>
        <v>Frederiksenia canicola</v>
      </c>
      <c r="X1717" s="174">
        <f t="shared" si="306"/>
        <v>0</v>
      </c>
      <c r="Y1717" s="174">
        <f t="shared" si="307"/>
        <v>0</v>
      </c>
      <c r="Z1717" s="174">
        <f t="shared" si="308"/>
        <v>0</v>
      </c>
      <c r="AA1717" s="174">
        <f t="shared" si="309"/>
        <v>0</v>
      </c>
    </row>
    <row r="1718" spans="4:27" ht="15" customHeight="1" x14ac:dyDescent="0.25">
      <c r="D1718" s="176">
        <v>1</v>
      </c>
      <c r="E1718" s="169">
        <f t="shared" si="310"/>
        <v>1</v>
      </c>
      <c r="F1718" s="26" t="s">
        <v>3241</v>
      </c>
      <c r="G1718" s="26" t="s">
        <v>124</v>
      </c>
      <c r="H1718" s="26" t="s">
        <v>114</v>
      </c>
      <c r="I1718" s="29">
        <v>43164</v>
      </c>
      <c r="J1718" s="26" t="s">
        <v>3236</v>
      </c>
      <c r="K1718" s="26" t="s">
        <v>3242</v>
      </c>
      <c r="L1718" s="26" t="s">
        <v>3236</v>
      </c>
      <c r="M1718" s="26" t="s">
        <v>3242</v>
      </c>
      <c r="N1718" s="27">
        <v>2.64</v>
      </c>
      <c r="O1718" s="26" t="s">
        <v>656</v>
      </c>
      <c r="P1718" s="26" t="s">
        <v>657</v>
      </c>
      <c r="Q1718" s="27">
        <v>1.47</v>
      </c>
      <c r="R1718" s="171" t="str">
        <f t="shared" si="300"/>
        <v>A</v>
      </c>
      <c r="S1718" s="174">
        <f t="shared" si="301"/>
        <v>1</v>
      </c>
      <c r="T1718" s="174">
        <f t="shared" si="302"/>
        <v>1</v>
      </c>
      <c r="U1718" s="174">
        <f t="shared" si="303"/>
        <v>0</v>
      </c>
      <c r="V1718" s="178" t="str">
        <f t="shared" si="304"/>
        <v>Pasteurellaceae sp-CVUAS-261,4</v>
      </c>
      <c r="W1718" s="178" t="str">
        <f t="shared" si="305"/>
        <v>Klebsiella oxytoca</v>
      </c>
      <c r="X1718" s="174">
        <f t="shared" si="306"/>
        <v>0</v>
      </c>
      <c r="Y1718" s="174">
        <f t="shared" si="307"/>
        <v>0</v>
      </c>
      <c r="Z1718" s="174">
        <f t="shared" si="308"/>
        <v>0</v>
      </c>
      <c r="AA1718" s="174">
        <f t="shared" si="309"/>
        <v>0</v>
      </c>
    </row>
    <row r="1719" spans="4:27" ht="15" customHeight="1" x14ac:dyDescent="0.25">
      <c r="D1719" s="176">
        <v>1</v>
      </c>
      <c r="E1719" s="169">
        <f t="shared" si="310"/>
        <v>1</v>
      </c>
      <c r="F1719" s="26" t="s">
        <v>3243</v>
      </c>
      <c r="G1719" s="26" t="s">
        <v>791</v>
      </c>
      <c r="H1719" s="26" t="s">
        <v>114</v>
      </c>
      <c r="I1719" s="29">
        <v>43747</v>
      </c>
      <c r="J1719" s="26" t="s">
        <v>3236</v>
      </c>
      <c r="K1719" s="26" t="s">
        <v>3244</v>
      </c>
      <c r="L1719" s="26" t="s">
        <v>3236</v>
      </c>
      <c r="M1719" s="26" t="s">
        <v>3244</v>
      </c>
      <c r="N1719" s="27">
        <v>2.61</v>
      </c>
      <c r="O1719" s="26" t="s">
        <v>871</v>
      </c>
      <c r="P1719" s="26" t="s">
        <v>1819</v>
      </c>
      <c r="Q1719" s="27">
        <v>1.65</v>
      </c>
      <c r="R1719" s="171" t="str">
        <f t="shared" si="300"/>
        <v>A</v>
      </c>
      <c r="S1719" s="174">
        <f t="shared" si="301"/>
        <v>1</v>
      </c>
      <c r="T1719" s="174">
        <f t="shared" si="302"/>
        <v>1</v>
      </c>
      <c r="U1719" s="174">
        <f t="shared" si="303"/>
        <v>0</v>
      </c>
      <c r="V1719" s="178" t="str">
        <f t="shared" si="304"/>
        <v>Pasteurellaceae sp-CVUAS-31988</v>
      </c>
      <c r="W1719" s="178" t="str">
        <f t="shared" si="305"/>
        <v>Haemophilus haemolyticus</v>
      </c>
      <c r="X1719" s="174">
        <f t="shared" si="306"/>
        <v>0</v>
      </c>
      <c r="Y1719" s="174">
        <f t="shared" si="307"/>
        <v>0</v>
      </c>
      <c r="Z1719" s="174">
        <f t="shared" si="308"/>
        <v>0</v>
      </c>
      <c r="AA1719" s="174">
        <f t="shared" si="309"/>
        <v>0</v>
      </c>
    </row>
    <row r="1720" spans="4:27" ht="15" customHeight="1" x14ac:dyDescent="0.25">
      <c r="D1720" s="176">
        <v>1</v>
      </c>
      <c r="E1720" s="169">
        <f t="shared" si="310"/>
        <v>1</v>
      </c>
      <c r="F1720" s="26" t="s">
        <v>3245</v>
      </c>
      <c r="G1720" s="26" t="s">
        <v>791</v>
      </c>
      <c r="H1720" s="26" t="s">
        <v>162</v>
      </c>
      <c r="I1720" s="29">
        <v>44778</v>
      </c>
      <c r="J1720" s="26" t="s">
        <v>3236</v>
      </c>
      <c r="K1720" s="26" t="s">
        <v>3246</v>
      </c>
      <c r="L1720" s="26" t="s">
        <v>3236</v>
      </c>
      <c r="M1720" s="26" t="s">
        <v>3246</v>
      </c>
      <c r="N1720" s="27">
        <v>2.59</v>
      </c>
      <c r="O1720" s="26" t="s">
        <v>2726</v>
      </c>
      <c r="P1720" s="26" t="s">
        <v>3209</v>
      </c>
      <c r="Q1720" s="27">
        <v>1.57</v>
      </c>
      <c r="R1720" s="171" t="str">
        <f t="shared" si="300"/>
        <v>A</v>
      </c>
      <c r="S1720" s="174">
        <f t="shared" si="301"/>
        <v>1</v>
      </c>
      <c r="T1720" s="174">
        <f t="shared" si="302"/>
        <v>1</v>
      </c>
      <c r="U1720" s="174">
        <f t="shared" si="303"/>
        <v>0</v>
      </c>
      <c r="V1720" s="178" t="str">
        <f t="shared" si="304"/>
        <v>Pasteurellaceae sp-CVUAS-34093</v>
      </c>
      <c r="W1720" s="178" t="str">
        <f t="shared" si="305"/>
        <v>Mannheimia indoligenes</v>
      </c>
      <c r="X1720" s="174">
        <f t="shared" si="306"/>
        <v>0</v>
      </c>
      <c r="Y1720" s="174">
        <f t="shared" si="307"/>
        <v>0</v>
      </c>
      <c r="Z1720" s="174">
        <f t="shared" si="308"/>
        <v>0</v>
      </c>
      <c r="AA1720" s="174">
        <f t="shared" si="309"/>
        <v>0</v>
      </c>
    </row>
    <row r="1721" spans="4:27" ht="15" customHeight="1" x14ac:dyDescent="0.25">
      <c r="D1721" s="176">
        <v>1</v>
      </c>
      <c r="E1721" s="169">
        <f t="shared" si="310"/>
        <v>1</v>
      </c>
      <c r="F1721" s="26" t="s">
        <v>3247</v>
      </c>
      <c r="G1721" s="26" t="s">
        <v>124</v>
      </c>
      <c r="H1721" s="26" t="s">
        <v>110</v>
      </c>
      <c r="I1721" s="29">
        <v>41450</v>
      </c>
      <c r="J1721" s="26" t="s">
        <v>3236</v>
      </c>
      <c r="K1721" s="26" t="s">
        <v>3248</v>
      </c>
      <c r="L1721" s="26" t="s">
        <v>3236</v>
      </c>
      <c r="M1721" s="26" t="s">
        <v>3248</v>
      </c>
      <c r="N1721" s="27">
        <v>2.54</v>
      </c>
      <c r="O1721" s="26" t="s">
        <v>1280</v>
      </c>
      <c r="P1721" s="26" t="s">
        <v>1970</v>
      </c>
      <c r="Q1721" s="27">
        <v>1.34</v>
      </c>
      <c r="R1721" s="171" t="str">
        <f t="shared" si="300"/>
        <v>A</v>
      </c>
      <c r="S1721" s="174">
        <f t="shared" si="301"/>
        <v>1</v>
      </c>
      <c r="T1721" s="174">
        <f t="shared" si="302"/>
        <v>1</v>
      </c>
      <c r="U1721" s="174">
        <f t="shared" si="303"/>
        <v>0</v>
      </c>
      <c r="V1721" s="178" t="str">
        <f t="shared" si="304"/>
        <v>Pasteurellaceae sp-CVUAS-4868</v>
      </c>
      <c r="W1721" s="178" t="str">
        <f t="shared" si="305"/>
        <v>Enterococcus faecalis</v>
      </c>
      <c r="X1721" s="174">
        <f t="shared" si="306"/>
        <v>0</v>
      </c>
      <c r="Y1721" s="174">
        <f t="shared" si="307"/>
        <v>0</v>
      </c>
      <c r="Z1721" s="174">
        <f t="shared" si="308"/>
        <v>0</v>
      </c>
      <c r="AA1721" s="174">
        <f t="shared" si="309"/>
        <v>0</v>
      </c>
    </row>
    <row r="1722" spans="4:27" ht="15" customHeight="1" x14ac:dyDescent="0.25">
      <c r="D1722" s="176">
        <v>1</v>
      </c>
      <c r="E1722" s="169">
        <f t="shared" si="310"/>
        <v>1</v>
      </c>
      <c r="F1722" s="26" t="s">
        <v>3249</v>
      </c>
      <c r="G1722" s="26" t="s">
        <v>124</v>
      </c>
      <c r="H1722" s="26" t="s">
        <v>112</v>
      </c>
      <c r="I1722" s="29">
        <v>42556</v>
      </c>
      <c r="J1722" s="26" t="s">
        <v>3236</v>
      </c>
      <c r="K1722" s="26" t="s">
        <v>3250</v>
      </c>
      <c r="L1722" s="26" t="s">
        <v>3236</v>
      </c>
      <c r="M1722" s="26" t="s">
        <v>3250</v>
      </c>
      <c r="N1722" s="27">
        <v>2.6</v>
      </c>
      <c r="O1722" s="26" t="s">
        <v>3251</v>
      </c>
      <c r="P1722" s="26" t="s">
        <v>3252</v>
      </c>
      <c r="Q1722" s="27">
        <v>1.47</v>
      </c>
      <c r="R1722" s="171" t="str">
        <f t="shared" si="300"/>
        <v>A</v>
      </c>
      <c r="S1722" s="174">
        <f t="shared" si="301"/>
        <v>1</v>
      </c>
      <c r="T1722" s="174">
        <f t="shared" si="302"/>
        <v>1</v>
      </c>
      <c r="U1722" s="174">
        <f t="shared" si="303"/>
        <v>0</v>
      </c>
      <c r="V1722" s="178" t="str">
        <f t="shared" si="304"/>
        <v>Pasteurellaceae sp-CVUAS-724,3</v>
      </c>
      <c r="W1722" s="178" t="str">
        <f t="shared" si="305"/>
        <v>Rodentibacter heylii</v>
      </c>
      <c r="X1722" s="174">
        <f t="shared" si="306"/>
        <v>0</v>
      </c>
      <c r="Y1722" s="174">
        <f t="shared" si="307"/>
        <v>0</v>
      </c>
      <c r="Z1722" s="174">
        <f t="shared" si="308"/>
        <v>0</v>
      </c>
      <c r="AA1722" s="174">
        <f t="shared" si="309"/>
        <v>0</v>
      </c>
    </row>
    <row r="1723" spans="4:27" ht="15" customHeight="1" x14ac:dyDescent="0.25">
      <c r="D1723" s="176">
        <v>1</v>
      </c>
      <c r="E1723" s="169">
        <f t="shared" si="310"/>
        <v>1</v>
      </c>
      <c r="F1723" s="26" t="s">
        <v>3253</v>
      </c>
      <c r="G1723" s="26" t="s">
        <v>124</v>
      </c>
      <c r="H1723" s="26" t="s">
        <v>110</v>
      </c>
      <c r="I1723" s="29">
        <v>42871</v>
      </c>
      <c r="J1723" s="26" t="s">
        <v>3236</v>
      </c>
      <c r="K1723" s="26" t="s">
        <v>3254</v>
      </c>
      <c r="L1723" s="26" t="s">
        <v>3236</v>
      </c>
      <c r="M1723" s="26" t="s">
        <v>3254</v>
      </c>
      <c r="N1723" s="27">
        <v>2.65</v>
      </c>
      <c r="O1723" s="26" t="s">
        <v>3107</v>
      </c>
      <c r="P1723" s="26" t="s">
        <v>3115</v>
      </c>
      <c r="Q1723" s="27">
        <v>1.41</v>
      </c>
      <c r="R1723" s="171" t="str">
        <f t="shared" si="300"/>
        <v>A</v>
      </c>
      <c r="S1723" s="174">
        <f t="shared" si="301"/>
        <v>1</v>
      </c>
      <c r="T1723" s="174">
        <f t="shared" si="302"/>
        <v>1</v>
      </c>
      <c r="U1723" s="174">
        <f t="shared" si="303"/>
        <v>0</v>
      </c>
      <c r="V1723" s="178" t="str">
        <f t="shared" si="304"/>
        <v>Pasteurellaceae sp-CVUAS-9305</v>
      </c>
      <c r="W1723" s="178" t="str">
        <f t="shared" si="305"/>
        <v>Actinobacillus equuli</v>
      </c>
      <c r="X1723" s="174">
        <f t="shared" si="306"/>
        <v>0</v>
      </c>
      <c r="Y1723" s="174">
        <f t="shared" si="307"/>
        <v>0</v>
      </c>
      <c r="Z1723" s="174">
        <f t="shared" si="308"/>
        <v>0</v>
      </c>
      <c r="AA1723" s="174">
        <f t="shared" si="309"/>
        <v>0</v>
      </c>
    </row>
    <row r="1724" spans="4:27" ht="15" customHeight="1" x14ac:dyDescent="0.25">
      <c r="D1724" s="176">
        <v>1</v>
      </c>
      <c r="E1724" s="169">
        <f t="shared" si="310"/>
        <v>0</v>
      </c>
      <c r="F1724" s="26" t="s">
        <v>3255</v>
      </c>
      <c r="G1724" s="26" t="s">
        <v>124</v>
      </c>
      <c r="H1724" s="26" t="s">
        <v>114</v>
      </c>
      <c r="I1724" s="29">
        <v>41989</v>
      </c>
      <c r="J1724" s="26" t="s">
        <v>3236</v>
      </c>
      <c r="K1724" s="26" t="s">
        <v>3256</v>
      </c>
      <c r="L1724" s="26" t="s">
        <v>3236</v>
      </c>
      <c r="M1724" s="26" t="s">
        <v>3256</v>
      </c>
      <c r="N1724" s="27">
        <v>2.4500000000000002</v>
      </c>
      <c r="O1724" s="26" t="s">
        <v>871</v>
      </c>
      <c r="P1724" s="26" t="s">
        <v>1819</v>
      </c>
      <c r="Q1724" s="27">
        <v>1.74</v>
      </c>
      <c r="R1724" s="171" t="str">
        <f t="shared" si="300"/>
        <v>C</v>
      </c>
      <c r="S1724" s="174">
        <f t="shared" si="301"/>
        <v>0</v>
      </c>
      <c r="T1724" s="174">
        <f t="shared" si="302"/>
        <v>0</v>
      </c>
      <c r="U1724" s="174">
        <f t="shared" si="303"/>
        <v>1</v>
      </c>
      <c r="V1724" s="178" t="str">
        <f t="shared" si="304"/>
        <v>Pasteurellaceae sp-CVUAS-9967,2</v>
      </c>
      <c r="W1724" s="178" t="str">
        <f t="shared" si="305"/>
        <v>Haemophilus haemolyticus</v>
      </c>
      <c r="X1724" s="174">
        <f t="shared" si="306"/>
        <v>0</v>
      </c>
      <c r="Y1724" s="174">
        <f t="shared" si="307"/>
        <v>0</v>
      </c>
      <c r="Z1724" s="174">
        <f t="shared" si="308"/>
        <v>0</v>
      </c>
      <c r="AA1724" s="174">
        <f t="shared" si="309"/>
        <v>0</v>
      </c>
    </row>
    <row r="1725" spans="4:27" ht="15" customHeight="1" x14ac:dyDescent="0.25">
      <c r="D1725" s="176">
        <v>1</v>
      </c>
      <c r="E1725" s="169">
        <f t="shared" si="310"/>
        <v>1</v>
      </c>
      <c r="F1725" s="26" t="s">
        <v>3257</v>
      </c>
      <c r="G1725" s="26" t="s">
        <v>124</v>
      </c>
      <c r="H1725" s="26" t="s">
        <v>112</v>
      </c>
      <c r="I1725" s="29">
        <v>43949</v>
      </c>
      <c r="J1725" s="26" t="s">
        <v>3236</v>
      </c>
      <c r="K1725" s="26" t="s">
        <v>3258</v>
      </c>
      <c r="L1725" s="26" t="s">
        <v>3236</v>
      </c>
      <c r="M1725" s="26" t="s">
        <v>3258</v>
      </c>
      <c r="N1725" s="27">
        <v>2.36</v>
      </c>
      <c r="O1725" s="26" t="s">
        <v>3236</v>
      </c>
      <c r="P1725" s="26" t="s">
        <v>3258</v>
      </c>
      <c r="Q1725" s="27">
        <v>2.13</v>
      </c>
      <c r="R1725" s="171" t="str">
        <f t="shared" si="300"/>
        <v>A</v>
      </c>
      <c r="S1725" s="174">
        <f t="shared" si="301"/>
        <v>1</v>
      </c>
      <c r="T1725" s="174">
        <f t="shared" si="302"/>
        <v>1</v>
      </c>
      <c r="U1725" s="174">
        <f t="shared" si="303"/>
        <v>0</v>
      </c>
      <c r="V1725" s="178" t="str">
        <f t="shared" si="304"/>
        <v>Pasteurellaceae sp-LHL-U-309</v>
      </c>
      <c r="W1725" s="178" t="str">
        <f t="shared" si="305"/>
        <v>Pasteurellaceae sp-LHL-U-309</v>
      </c>
      <c r="X1725" s="174">
        <f t="shared" si="306"/>
        <v>0</v>
      </c>
      <c r="Y1725" s="174">
        <f t="shared" si="307"/>
        <v>0</v>
      </c>
      <c r="Z1725" s="174">
        <f t="shared" si="308"/>
        <v>0</v>
      </c>
      <c r="AA1725" s="174">
        <f t="shared" si="309"/>
        <v>0</v>
      </c>
    </row>
    <row r="1726" spans="4:27" ht="15" customHeight="1" x14ac:dyDescent="0.25">
      <c r="D1726" s="176">
        <v>1</v>
      </c>
      <c r="E1726" s="169">
        <f t="shared" si="310"/>
        <v>1</v>
      </c>
      <c r="F1726" s="26" t="s">
        <v>3259</v>
      </c>
      <c r="G1726" s="26" t="s">
        <v>133</v>
      </c>
      <c r="H1726" s="26" t="s">
        <v>110</v>
      </c>
      <c r="I1726" s="29">
        <v>41561</v>
      </c>
      <c r="J1726" s="26" t="s">
        <v>3236</v>
      </c>
      <c r="K1726" s="26" t="s">
        <v>3258</v>
      </c>
      <c r="L1726" s="26" t="s">
        <v>3236</v>
      </c>
      <c r="M1726" s="26" t="s">
        <v>3258</v>
      </c>
      <c r="N1726" s="27">
        <v>2.46</v>
      </c>
      <c r="O1726" s="26" t="s">
        <v>3236</v>
      </c>
      <c r="P1726" s="26" t="s">
        <v>3258</v>
      </c>
      <c r="Q1726" s="27">
        <v>2.2200000000000002</v>
      </c>
      <c r="R1726" s="171" t="str">
        <f t="shared" si="300"/>
        <v>A</v>
      </c>
      <c r="S1726" s="174">
        <f t="shared" si="301"/>
        <v>1</v>
      </c>
      <c r="T1726" s="174">
        <f t="shared" si="302"/>
        <v>1</v>
      </c>
      <c r="U1726" s="174">
        <f t="shared" si="303"/>
        <v>0</v>
      </c>
      <c r="V1726" s="178" t="str">
        <f t="shared" si="304"/>
        <v>Pasteurellaceae sp-LHL-U-309</v>
      </c>
      <c r="W1726" s="178" t="str">
        <f t="shared" si="305"/>
        <v>Pasteurellaceae sp-LHL-U-309</v>
      </c>
      <c r="X1726" s="174">
        <f t="shared" si="306"/>
        <v>0</v>
      </c>
      <c r="Y1726" s="174">
        <f t="shared" si="307"/>
        <v>0</v>
      </c>
      <c r="Z1726" s="174">
        <f t="shared" si="308"/>
        <v>0</v>
      </c>
      <c r="AA1726" s="174">
        <f t="shared" si="309"/>
        <v>0</v>
      </c>
    </row>
    <row r="1727" spans="4:27" ht="15" customHeight="1" x14ac:dyDescent="0.25">
      <c r="D1727" s="176">
        <v>1</v>
      </c>
      <c r="E1727" s="169">
        <f t="shared" si="310"/>
        <v>1</v>
      </c>
      <c r="F1727" s="26" t="s">
        <v>3260</v>
      </c>
      <c r="G1727" s="26" t="s">
        <v>133</v>
      </c>
      <c r="H1727" s="26" t="s">
        <v>110</v>
      </c>
      <c r="I1727" s="29">
        <v>41561</v>
      </c>
      <c r="J1727" s="26" t="s">
        <v>3236</v>
      </c>
      <c r="K1727" s="26" t="s">
        <v>3261</v>
      </c>
      <c r="L1727" s="26" t="s">
        <v>3236</v>
      </c>
      <c r="M1727" s="26" t="s">
        <v>3261</v>
      </c>
      <c r="N1727" s="27">
        <v>2.54</v>
      </c>
      <c r="O1727" s="26" t="s">
        <v>3152</v>
      </c>
      <c r="P1727" s="26" t="s">
        <v>3153</v>
      </c>
      <c r="Q1727" s="27">
        <v>1.54</v>
      </c>
      <c r="R1727" s="171" t="str">
        <f t="shared" si="300"/>
        <v>A</v>
      </c>
      <c r="S1727" s="174">
        <f t="shared" si="301"/>
        <v>1</v>
      </c>
      <c r="T1727" s="174">
        <f t="shared" si="302"/>
        <v>1</v>
      </c>
      <c r="U1727" s="174">
        <f t="shared" si="303"/>
        <v>0</v>
      </c>
      <c r="V1727" s="178" t="str">
        <f t="shared" si="304"/>
        <v>Pasteurellaceae sp-LHL-U-3444</v>
      </c>
      <c r="W1727" s="178" t="str">
        <f t="shared" si="305"/>
        <v>Chelonobacter oris</v>
      </c>
      <c r="X1727" s="174">
        <f t="shared" si="306"/>
        <v>0</v>
      </c>
      <c r="Y1727" s="174">
        <f t="shared" si="307"/>
        <v>0</v>
      </c>
      <c r="Z1727" s="174">
        <f t="shared" si="308"/>
        <v>0</v>
      </c>
      <c r="AA1727" s="174">
        <f t="shared" si="309"/>
        <v>0</v>
      </c>
    </row>
    <row r="1728" spans="4:27" ht="15" customHeight="1" x14ac:dyDescent="0.25">
      <c r="D1728" s="176">
        <v>1</v>
      </c>
      <c r="E1728" s="169">
        <f t="shared" si="310"/>
        <v>1</v>
      </c>
      <c r="F1728" s="26" t="s">
        <v>3262</v>
      </c>
      <c r="G1728" s="26" t="s">
        <v>124</v>
      </c>
      <c r="H1728" s="26" t="s">
        <v>110</v>
      </c>
      <c r="I1728" s="29">
        <v>41528</v>
      </c>
      <c r="J1728" s="26" t="s">
        <v>3236</v>
      </c>
      <c r="K1728" s="26" t="s">
        <v>3263</v>
      </c>
      <c r="L1728" s="26" t="s">
        <v>3236</v>
      </c>
      <c r="M1728" s="26" t="s">
        <v>3263</v>
      </c>
      <c r="N1728" s="27">
        <v>2.54</v>
      </c>
      <c r="O1728" s="26" t="s">
        <v>871</v>
      </c>
      <c r="P1728" s="26" t="s">
        <v>3264</v>
      </c>
      <c r="Q1728" s="27">
        <v>1.53</v>
      </c>
      <c r="R1728" s="171" t="str">
        <f t="shared" si="300"/>
        <v>A</v>
      </c>
      <c r="S1728" s="174">
        <f t="shared" si="301"/>
        <v>1</v>
      </c>
      <c r="T1728" s="174">
        <f t="shared" si="302"/>
        <v>1</v>
      </c>
      <c r="U1728" s="174">
        <f t="shared" si="303"/>
        <v>0</v>
      </c>
      <c r="V1728" s="178" t="str">
        <f t="shared" si="304"/>
        <v>Pasteurellaceae sp-MCCM-2539</v>
      </c>
      <c r="W1728" s="178" t="str">
        <f t="shared" si="305"/>
        <v>Haemophilus pittmaniae</v>
      </c>
      <c r="X1728" s="174">
        <f t="shared" si="306"/>
        <v>0</v>
      </c>
      <c r="Y1728" s="174">
        <f t="shared" si="307"/>
        <v>0</v>
      </c>
      <c r="Z1728" s="174">
        <f t="shared" si="308"/>
        <v>0</v>
      </c>
      <c r="AA1728" s="174">
        <f t="shared" si="309"/>
        <v>0</v>
      </c>
    </row>
    <row r="1729" spans="4:27" ht="15" customHeight="1" x14ac:dyDescent="0.25">
      <c r="D1729" s="176">
        <v>1</v>
      </c>
      <c r="E1729" s="169">
        <f t="shared" si="310"/>
        <v>1</v>
      </c>
      <c r="F1729" s="26" t="s">
        <v>3265</v>
      </c>
      <c r="G1729" s="26" t="s">
        <v>124</v>
      </c>
      <c r="H1729" s="26" t="s">
        <v>110</v>
      </c>
      <c r="I1729" s="29">
        <v>41367</v>
      </c>
      <c r="J1729" s="26" t="s">
        <v>3251</v>
      </c>
      <c r="K1729" s="26" t="s">
        <v>3252</v>
      </c>
      <c r="L1729" s="26" t="s">
        <v>3251</v>
      </c>
      <c r="M1729" s="26" t="s">
        <v>3252</v>
      </c>
      <c r="N1729" s="27">
        <v>2.48</v>
      </c>
      <c r="O1729" s="26" t="s">
        <v>3251</v>
      </c>
      <c r="P1729" s="26" t="s">
        <v>3252</v>
      </c>
      <c r="Q1729" s="27">
        <v>2.4</v>
      </c>
      <c r="R1729" s="171" t="str">
        <f t="shared" si="300"/>
        <v>A</v>
      </c>
      <c r="S1729" s="174">
        <f t="shared" si="301"/>
        <v>1</v>
      </c>
      <c r="T1729" s="174">
        <f t="shared" si="302"/>
        <v>1</v>
      </c>
      <c r="U1729" s="174">
        <f t="shared" si="303"/>
        <v>0</v>
      </c>
      <c r="V1729" s="178" t="str">
        <f t="shared" si="304"/>
        <v>Rodentibacter heylii</v>
      </c>
      <c r="W1729" s="178" t="str">
        <f t="shared" si="305"/>
        <v>Rodentibacter heylii</v>
      </c>
      <c r="X1729" s="174">
        <f t="shared" si="306"/>
        <v>0</v>
      </c>
      <c r="Y1729" s="174">
        <f t="shared" si="307"/>
        <v>0</v>
      </c>
      <c r="Z1729" s="174">
        <f t="shared" si="308"/>
        <v>0</v>
      </c>
      <c r="AA1729" s="174">
        <f t="shared" si="309"/>
        <v>0</v>
      </c>
    </row>
    <row r="1730" spans="4:27" ht="15" customHeight="1" x14ac:dyDescent="0.25">
      <c r="D1730" s="176">
        <v>1</v>
      </c>
      <c r="E1730" s="169">
        <f t="shared" si="310"/>
        <v>1</v>
      </c>
      <c r="F1730" s="26" t="s">
        <v>3266</v>
      </c>
      <c r="G1730" s="26" t="s">
        <v>124</v>
      </c>
      <c r="H1730" s="26" t="s">
        <v>110</v>
      </c>
      <c r="I1730" s="29">
        <v>41367</v>
      </c>
      <c r="J1730" s="26" t="s">
        <v>3251</v>
      </c>
      <c r="K1730" s="26" t="s">
        <v>3252</v>
      </c>
      <c r="L1730" s="26" t="s">
        <v>3251</v>
      </c>
      <c r="M1730" s="26" t="s">
        <v>3252</v>
      </c>
      <c r="N1730" s="27">
        <v>2.5499999999999998</v>
      </c>
      <c r="O1730" s="26" t="s">
        <v>3251</v>
      </c>
      <c r="P1730" s="26" t="s">
        <v>3252</v>
      </c>
      <c r="Q1730" s="27">
        <v>2.5</v>
      </c>
      <c r="R1730" s="171" t="str">
        <f t="shared" si="300"/>
        <v>A</v>
      </c>
      <c r="S1730" s="174">
        <f t="shared" si="301"/>
        <v>1</v>
      </c>
      <c r="T1730" s="174">
        <f t="shared" si="302"/>
        <v>1</v>
      </c>
      <c r="U1730" s="174">
        <f t="shared" si="303"/>
        <v>0</v>
      </c>
      <c r="V1730" s="178" t="str">
        <f t="shared" si="304"/>
        <v>Rodentibacter heylii</v>
      </c>
      <c r="W1730" s="178" t="str">
        <f t="shared" si="305"/>
        <v>Rodentibacter heylii</v>
      </c>
      <c r="X1730" s="174">
        <f t="shared" si="306"/>
        <v>0</v>
      </c>
      <c r="Y1730" s="174">
        <f t="shared" si="307"/>
        <v>0</v>
      </c>
      <c r="Z1730" s="174">
        <f t="shared" si="308"/>
        <v>0</v>
      </c>
      <c r="AA1730" s="174">
        <f t="shared" si="309"/>
        <v>0</v>
      </c>
    </row>
    <row r="1731" spans="4:27" ht="15" customHeight="1" x14ac:dyDescent="0.25">
      <c r="D1731" s="176">
        <v>1</v>
      </c>
      <c r="E1731" s="169">
        <f t="shared" si="310"/>
        <v>1</v>
      </c>
      <c r="F1731" s="26" t="s">
        <v>3267</v>
      </c>
      <c r="G1731" s="26" t="s">
        <v>124</v>
      </c>
      <c r="H1731" s="26" t="s">
        <v>110</v>
      </c>
      <c r="I1731" s="29">
        <v>41438</v>
      </c>
      <c r="J1731" s="26" t="s">
        <v>3268</v>
      </c>
      <c r="K1731" s="26" t="s">
        <v>2268</v>
      </c>
      <c r="L1731" s="26" t="s">
        <v>3268</v>
      </c>
      <c r="M1731" s="26" t="s">
        <v>2268</v>
      </c>
      <c r="N1731" s="27">
        <v>2.39</v>
      </c>
      <c r="O1731" s="26" t="s">
        <v>3268</v>
      </c>
      <c r="P1731" s="26" t="s">
        <v>2268</v>
      </c>
      <c r="Q1731" s="27">
        <v>2.2999999999999998</v>
      </c>
      <c r="R1731" s="171" t="str">
        <f t="shared" ref="R1731:R1760" si="311">IF(OR(AND(N1731&gt;=$B$20,Q1731&lt;$B$21),AND(L1731=O1731,M1731=P1731,N1731&gt;=$B$20,Q1731&gt;=$B$20),AND(L1731=O1731,N1731&gt;=$B$20,Q1731&lt;2,Q1731&gt;=$B$21)),"A",IF(OR(AND(N1731&lt;$B$20,Q1731&lt;$B$21),AND(L1731=O1731,OR(M1731&lt;&gt;P1731,M1731=P1731),N1731&gt;=$B$21,Q1731&gt;=$B$21)),"B",
IF(AND(L1731&lt;&gt;O1731,N1731&gt;=$B$21,Q1731&gt;=$B$21),"C",0)))</f>
        <v>A</v>
      </c>
      <c r="S1731" s="174">
        <f t="shared" ref="S1731:S1760" si="312">1-U1731+Z1731</f>
        <v>1</v>
      </c>
      <c r="T1731" s="174">
        <f t="shared" ref="T1731:T1760" si="313">IF(AND(L1731=J1731,M1731=K1731,N1731&gt;=$B$20,R1731="A"),1,0)</f>
        <v>1</v>
      </c>
      <c r="U1731" s="174">
        <f t="shared" ref="U1731:U1760" si="314">IF(T1731=1,0,1)</f>
        <v>0</v>
      </c>
      <c r="V1731" s="178" t="str">
        <f t="shared" ref="V1731:V1760" si="315">L1731&amp;" "&amp;M1731</f>
        <v>Spirabiliibacterium mucosae</v>
      </c>
      <c r="W1731" s="178" t="str">
        <f t="shared" ref="W1731:W1760" si="316">O1731&amp;" "&amp;P1731</f>
        <v>Spirabiliibacterium mucosae</v>
      </c>
      <c r="X1731" s="174">
        <f t="shared" ref="X1731:X1760" si="317">IF(AND(V1731=$B$1,N1731&gt;=$B$20),1,0)</f>
        <v>0</v>
      </c>
      <c r="Y1731" s="174">
        <f t="shared" ref="Y1731:Y1760" si="318">IF(AND(W1731=$B$1,Q1731&gt;=$B$20),1,0)</f>
        <v>0</v>
      </c>
      <c r="Z1731" s="174">
        <f t="shared" ref="Z1731:Z1760" si="319">IF(AND(V1731=$B$1,N1731&gt;=$B$20,R1731="A"),1,0)</f>
        <v>0</v>
      </c>
      <c r="AA1731" s="174">
        <f t="shared" ref="AA1731:AA1760" si="320">IF(1-(X1731+Y1731)&gt;0,0,1)</f>
        <v>0</v>
      </c>
    </row>
    <row r="1732" spans="4:27" ht="15" customHeight="1" x14ac:dyDescent="0.25">
      <c r="D1732" s="176">
        <v>1</v>
      </c>
      <c r="E1732" s="169">
        <f t="shared" si="310"/>
        <v>1</v>
      </c>
      <c r="F1732" s="26" t="s">
        <v>3269</v>
      </c>
      <c r="G1732" s="26" t="s">
        <v>124</v>
      </c>
      <c r="H1732" s="26" t="s">
        <v>112</v>
      </c>
      <c r="I1732" s="29">
        <v>44273</v>
      </c>
      <c r="J1732" s="26" t="s">
        <v>3268</v>
      </c>
      <c r="K1732" s="26" t="s">
        <v>2268</v>
      </c>
      <c r="L1732" s="26" t="s">
        <v>3268</v>
      </c>
      <c r="M1732" s="26" t="s">
        <v>2268</v>
      </c>
      <c r="N1732" s="27">
        <v>2.4900000000000002</v>
      </c>
      <c r="O1732" s="26" t="s">
        <v>3268</v>
      </c>
      <c r="P1732" s="26" t="s">
        <v>2268</v>
      </c>
      <c r="Q1732" s="27">
        <v>2.4500000000000002</v>
      </c>
      <c r="R1732" s="171" t="str">
        <f t="shared" si="311"/>
        <v>A</v>
      </c>
      <c r="S1732" s="174">
        <f t="shared" si="312"/>
        <v>1</v>
      </c>
      <c r="T1732" s="174">
        <f t="shared" si="313"/>
        <v>1</v>
      </c>
      <c r="U1732" s="174">
        <f t="shared" si="314"/>
        <v>0</v>
      </c>
      <c r="V1732" s="178" t="str">
        <f t="shared" si="315"/>
        <v>Spirabiliibacterium mucosae</v>
      </c>
      <c r="W1732" s="178" t="str">
        <f t="shared" si="316"/>
        <v>Spirabiliibacterium mucosae</v>
      </c>
      <c r="X1732" s="174">
        <f t="shared" si="317"/>
        <v>0</v>
      </c>
      <c r="Y1732" s="174">
        <f t="shared" si="318"/>
        <v>0</v>
      </c>
      <c r="Z1732" s="174">
        <f t="shared" si="319"/>
        <v>0</v>
      </c>
      <c r="AA1732" s="174">
        <f t="shared" si="320"/>
        <v>0</v>
      </c>
    </row>
    <row r="1733" spans="4:27" ht="15" customHeight="1" x14ac:dyDescent="0.25">
      <c r="D1733" s="176">
        <v>1</v>
      </c>
      <c r="E1733" s="169">
        <f t="shared" si="310"/>
        <v>0</v>
      </c>
      <c r="F1733" s="26" t="s">
        <v>3270</v>
      </c>
      <c r="G1733" s="26" t="s">
        <v>124</v>
      </c>
      <c r="H1733" s="26" t="s">
        <v>110</v>
      </c>
      <c r="I1733" s="29">
        <v>41478</v>
      </c>
      <c r="J1733" s="26" t="s">
        <v>3098</v>
      </c>
      <c r="K1733" s="26" t="s">
        <v>3100</v>
      </c>
      <c r="L1733" s="26" t="s">
        <v>3098</v>
      </c>
      <c r="M1733" s="26" t="s">
        <v>3100</v>
      </c>
      <c r="N1733" s="27">
        <v>2.4300000000000002</v>
      </c>
      <c r="O1733" s="26" t="s">
        <v>3098</v>
      </c>
      <c r="P1733" s="26" t="s">
        <v>3099</v>
      </c>
      <c r="Q1733" s="27">
        <v>2.21</v>
      </c>
      <c r="R1733" s="171" t="str">
        <f t="shared" si="311"/>
        <v>B</v>
      </c>
      <c r="S1733" s="174">
        <f t="shared" si="312"/>
        <v>0</v>
      </c>
      <c r="T1733" s="174">
        <f t="shared" si="313"/>
        <v>0</v>
      </c>
      <c r="U1733" s="174">
        <f t="shared" si="314"/>
        <v>1</v>
      </c>
      <c r="V1733" s="178" t="str">
        <f t="shared" si="315"/>
        <v>Volucribacter amazonae</v>
      </c>
      <c r="W1733" s="178" t="str">
        <f t="shared" si="316"/>
        <v>Volucribacter psittacicida</v>
      </c>
      <c r="X1733" s="174">
        <f t="shared" si="317"/>
        <v>0</v>
      </c>
      <c r="Y1733" s="174">
        <f t="shared" si="318"/>
        <v>0</v>
      </c>
      <c r="Z1733" s="174">
        <f t="shared" si="319"/>
        <v>0</v>
      </c>
      <c r="AA1733" s="174">
        <f t="shared" si="320"/>
        <v>0</v>
      </c>
    </row>
    <row r="1734" spans="4:27" ht="15" customHeight="1" x14ac:dyDescent="0.25">
      <c r="D1734" s="176">
        <v>1</v>
      </c>
      <c r="E1734" s="169">
        <f t="shared" si="310"/>
        <v>1</v>
      </c>
      <c r="F1734" s="26" t="s">
        <v>3271</v>
      </c>
      <c r="G1734" s="26" t="s">
        <v>124</v>
      </c>
      <c r="H1734" s="26" t="s">
        <v>110</v>
      </c>
      <c r="I1734" s="29">
        <v>41584</v>
      </c>
      <c r="J1734" s="26" t="s">
        <v>3272</v>
      </c>
      <c r="K1734" s="26" t="s">
        <v>3273</v>
      </c>
      <c r="L1734" s="26" t="s">
        <v>3272</v>
      </c>
      <c r="M1734" s="26" t="s">
        <v>3273</v>
      </c>
      <c r="N1734" s="27">
        <v>2.57</v>
      </c>
      <c r="O1734" s="26" t="s">
        <v>879</v>
      </c>
      <c r="P1734" s="26" t="s">
        <v>3274</v>
      </c>
      <c r="Q1734" s="27">
        <v>1.43</v>
      </c>
      <c r="R1734" s="171" t="str">
        <f t="shared" si="311"/>
        <v>A</v>
      </c>
      <c r="S1734" s="174">
        <f t="shared" si="312"/>
        <v>1</v>
      </c>
      <c r="T1734" s="174">
        <f t="shared" si="313"/>
        <v>1</v>
      </c>
      <c r="U1734" s="174">
        <f t="shared" si="314"/>
        <v>0</v>
      </c>
      <c r="V1734" s="178" t="str">
        <f t="shared" si="315"/>
        <v>Psittacicella hinzii</v>
      </c>
      <c r="W1734" s="178" t="str">
        <f t="shared" si="316"/>
        <v>Agromyces cerinus</v>
      </c>
      <c r="X1734" s="174">
        <f t="shared" si="317"/>
        <v>0</v>
      </c>
      <c r="Y1734" s="174">
        <f t="shared" si="318"/>
        <v>0</v>
      </c>
      <c r="Z1734" s="174">
        <f t="shared" si="319"/>
        <v>0</v>
      </c>
      <c r="AA1734" s="174">
        <f t="shared" si="320"/>
        <v>0</v>
      </c>
    </row>
    <row r="1735" spans="4:27" ht="15" customHeight="1" x14ac:dyDescent="0.25">
      <c r="D1735" s="176">
        <v>0</v>
      </c>
      <c r="E1735" s="169">
        <f t="shared" si="310"/>
        <v>0</v>
      </c>
      <c r="F1735" s="26" t="s">
        <v>3275</v>
      </c>
      <c r="G1735" s="26" t="s">
        <v>3276</v>
      </c>
      <c r="H1735" s="26" t="s">
        <v>757</v>
      </c>
      <c r="I1735" s="29">
        <v>42718</v>
      </c>
      <c r="J1735" s="26" t="s">
        <v>2220</v>
      </c>
      <c r="K1735" s="26" t="s">
        <v>3277</v>
      </c>
      <c r="L1735" s="26" t="s">
        <v>2220</v>
      </c>
      <c r="M1735" s="26" t="s">
        <v>3277</v>
      </c>
      <c r="N1735" s="27">
        <v>2.5099999999999998</v>
      </c>
      <c r="O1735" s="26" t="s">
        <v>2220</v>
      </c>
      <c r="P1735" s="26" t="s">
        <v>3277</v>
      </c>
      <c r="Q1735" s="27">
        <v>2.48</v>
      </c>
      <c r="R1735" s="171" t="str">
        <f t="shared" si="311"/>
        <v>A</v>
      </c>
      <c r="S1735" s="174">
        <f t="shared" si="312"/>
        <v>1</v>
      </c>
      <c r="T1735" s="174">
        <f t="shared" si="313"/>
        <v>1</v>
      </c>
      <c r="U1735" s="174">
        <f t="shared" si="314"/>
        <v>0</v>
      </c>
      <c r="V1735" s="178" t="str">
        <f t="shared" si="315"/>
        <v>Acinetobacter baumannii</v>
      </c>
      <c r="W1735" s="178" t="str">
        <f t="shared" si="316"/>
        <v>Acinetobacter baumannii</v>
      </c>
      <c r="X1735" s="174">
        <f t="shared" si="317"/>
        <v>0</v>
      </c>
      <c r="Y1735" s="174">
        <f t="shared" si="318"/>
        <v>0</v>
      </c>
      <c r="Z1735" s="174">
        <f t="shared" si="319"/>
        <v>0</v>
      </c>
      <c r="AA1735" s="174">
        <f t="shared" si="320"/>
        <v>0</v>
      </c>
    </row>
    <row r="1736" spans="4:27" ht="15" customHeight="1" x14ac:dyDescent="0.25">
      <c r="D1736" s="176">
        <v>0</v>
      </c>
      <c r="E1736" s="169">
        <f t="shared" si="310"/>
        <v>0</v>
      </c>
      <c r="F1736" s="26" t="s">
        <v>3278</v>
      </c>
      <c r="G1736" s="26" t="s">
        <v>3276</v>
      </c>
      <c r="H1736" s="26" t="s">
        <v>757</v>
      </c>
      <c r="I1736" s="29">
        <v>41885</v>
      </c>
      <c r="J1736" s="26" t="s">
        <v>2220</v>
      </c>
      <c r="K1736" s="26" t="s">
        <v>3277</v>
      </c>
      <c r="L1736" s="26" t="s">
        <v>2220</v>
      </c>
      <c r="M1736" s="26" t="s">
        <v>3277</v>
      </c>
      <c r="N1736" s="27">
        <v>2.46</v>
      </c>
      <c r="O1736" s="26" t="s">
        <v>2220</v>
      </c>
      <c r="P1736" s="26" t="s">
        <v>3277</v>
      </c>
      <c r="Q1736" s="27">
        <v>2.41</v>
      </c>
      <c r="R1736" s="171" t="str">
        <f t="shared" si="311"/>
        <v>A</v>
      </c>
      <c r="S1736" s="174">
        <f t="shared" si="312"/>
        <v>1</v>
      </c>
      <c r="T1736" s="174">
        <f t="shared" si="313"/>
        <v>1</v>
      </c>
      <c r="U1736" s="174">
        <f t="shared" si="314"/>
        <v>0</v>
      </c>
      <c r="V1736" s="178" t="str">
        <f t="shared" si="315"/>
        <v>Acinetobacter baumannii</v>
      </c>
      <c r="W1736" s="178" t="str">
        <f t="shared" si="316"/>
        <v>Acinetobacter baumannii</v>
      </c>
      <c r="X1736" s="174">
        <f t="shared" si="317"/>
        <v>0</v>
      </c>
      <c r="Y1736" s="174">
        <f t="shared" si="318"/>
        <v>0</v>
      </c>
      <c r="Z1736" s="174">
        <f t="shared" si="319"/>
        <v>0</v>
      </c>
      <c r="AA1736" s="174">
        <f t="shared" si="320"/>
        <v>0</v>
      </c>
    </row>
    <row r="1737" spans="4:27" ht="15" customHeight="1" x14ac:dyDescent="0.25">
      <c r="D1737" s="176">
        <v>1</v>
      </c>
      <c r="E1737" s="169">
        <f t="shared" si="310"/>
        <v>1</v>
      </c>
      <c r="F1737" s="26" t="s">
        <v>3279</v>
      </c>
      <c r="G1737" s="26" t="s">
        <v>124</v>
      </c>
      <c r="H1737" s="26" t="s">
        <v>114</v>
      </c>
      <c r="I1737" s="29">
        <v>43700</v>
      </c>
      <c r="J1737" s="26" t="s">
        <v>2220</v>
      </c>
      <c r="K1737" s="26" t="s">
        <v>3280</v>
      </c>
      <c r="L1737" s="26" t="s">
        <v>2220</v>
      </c>
      <c r="M1737" s="26" t="s">
        <v>3280</v>
      </c>
      <c r="N1737" s="27">
        <v>2.42</v>
      </c>
      <c r="O1737" s="26" t="s">
        <v>2220</v>
      </c>
      <c r="P1737" s="26" t="s">
        <v>3280</v>
      </c>
      <c r="Q1737" s="27">
        <v>2.16</v>
      </c>
      <c r="R1737" s="171" t="str">
        <f t="shared" si="311"/>
        <v>A</v>
      </c>
      <c r="S1737" s="174">
        <f t="shared" si="312"/>
        <v>1</v>
      </c>
      <c r="T1737" s="174">
        <f t="shared" si="313"/>
        <v>1</v>
      </c>
      <c r="U1737" s="174">
        <f t="shared" si="314"/>
        <v>0</v>
      </c>
      <c r="V1737" s="178" t="str">
        <f t="shared" si="315"/>
        <v>Acinetobacter defluvii</v>
      </c>
      <c r="W1737" s="178" t="str">
        <f t="shared" si="316"/>
        <v>Acinetobacter defluvii</v>
      </c>
      <c r="X1737" s="174">
        <f t="shared" si="317"/>
        <v>0</v>
      </c>
      <c r="Y1737" s="174">
        <f t="shared" si="318"/>
        <v>0</v>
      </c>
      <c r="Z1737" s="174">
        <f t="shared" si="319"/>
        <v>0</v>
      </c>
      <c r="AA1737" s="174">
        <f t="shared" si="320"/>
        <v>0</v>
      </c>
    </row>
    <row r="1738" spans="4:27" ht="15" customHeight="1" x14ac:dyDescent="0.25">
      <c r="D1738" s="176">
        <v>1</v>
      </c>
      <c r="E1738" s="169">
        <f t="shared" si="310"/>
        <v>1</v>
      </c>
      <c r="F1738" s="26" t="s">
        <v>3281</v>
      </c>
      <c r="G1738" s="26" t="s">
        <v>124</v>
      </c>
      <c r="H1738" s="26" t="s">
        <v>110</v>
      </c>
      <c r="I1738" s="29">
        <v>41535</v>
      </c>
      <c r="J1738" s="26" t="s">
        <v>2220</v>
      </c>
      <c r="K1738" s="26" t="s">
        <v>3282</v>
      </c>
      <c r="L1738" s="26" t="s">
        <v>2220</v>
      </c>
      <c r="M1738" s="26" t="s">
        <v>3282</v>
      </c>
      <c r="N1738" s="27">
        <v>2.34</v>
      </c>
      <c r="O1738" s="26" t="s">
        <v>2220</v>
      </c>
      <c r="P1738" s="26" t="s">
        <v>3282</v>
      </c>
      <c r="Q1738" s="27">
        <v>2.2400000000000002</v>
      </c>
      <c r="R1738" s="171" t="str">
        <f t="shared" si="311"/>
        <v>A</v>
      </c>
      <c r="S1738" s="174">
        <f t="shared" si="312"/>
        <v>1</v>
      </c>
      <c r="T1738" s="174">
        <f t="shared" si="313"/>
        <v>1</v>
      </c>
      <c r="U1738" s="174">
        <f t="shared" si="314"/>
        <v>0</v>
      </c>
      <c r="V1738" s="178" t="str">
        <f t="shared" si="315"/>
        <v>Acinetobacter guillouiae</v>
      </c>
      <c r="W1738" s="178" t="str">
        <f t="shared" si="316"/>
        <v>Acinetobacter guillouiae</v>
      </c>
      <c r="X1738" s="174">
        <f t="shared" si="317"/>
        <v>0</v>
      </c>
      <c r="Y1738" s="174">
        <f t="shared" si="318"/>
        <v>0</v>
      </c>
      <c r="Z1738" s="174">
        <f t="shared" si="319"/>
        <v>0</v>
      </c>
      <c r="AA1738" s="174">
        <f t="shared" si="320"/>
        <v>0</v>
      </c>
    </row>
    <row r="1739" spans="4:27" ht="15" customHeight="1" x14ac:dyDescent="0.25">
      <c r="D1739" s="176">
        <v>1</v>
      </c>
      <c r="E1739" s="169">
        <f t="shared" si="310"/>
        <v>1</v>
      </c>
      <c r="F1739" s="26" t="s">
        <v>3283</v>
      </c>
      <c r="G1739" s="26" t="s">
        <v>133</v>
      </c>
      <c r="H1739" s="26" t="s">
        <v>110</v>
      </c>
      <c r="I1739" s="29">
        <v>41535</v>
      </c>
      <c r="J1739" s="26" t="s">
        <v>2220</v>
      </c>
      <c r="K1739" s="26" t="s">
        <v>1995</v>
      </c>
      <c r="L1739" s="26" t="s">
        <v>2220</v>
      </c>
      <c r="M1739" s="26" t="s">
        <v>1995</v>
      </c>
      <c r="N1739" s="27">
        <v>2.2999999999999998</v>
      </c>
      <c r="O1739" s="26" t="s">
        <v>2220</v>
      </c>
      <c r="P1739" s="26" t="s">
        <v>1995</v>
      </c>
      <c r="Q1739" s="27">
        <v>2.2599999999999998</v>
      </c>
      <c r="R1739" s="171" t="str">
        <f t="shared" si="311"/>
        <v>A</v>
      </c>
      <c r="S1739" s="174">
        <f t="shared" si="312"/>
        <v>1</v>
      </c>
      <c r="T1739" s="174">
        <f t="shared" si="313"/>
        <v>1</v>
      </c>
      <c r="U1739" s="174">
        <f t="shared" si="314"/>
        <v>0</v>
      </c>
      <c r="V1739" s="178" t="str">
        <f t="shared" si="315"/>
        <v>Acinetobacter johnsonii</v>
      </c>
      <c r="W1739" s="178" t="str">
        <f t="shared" si="316"/>
        <v>Acinetobacter johnsonii</v>
      </c>
      <c r="X1739" s="174">
        <f t="shared" si="317"/>
        <v>0</v>
      </c>
      <c r="Y1739" s="174">
        <f t="shared" si="318"/>
        <v>0</v>
      </c>
      <c r="Z1739" s="174">
        <f t="shared" si="319"/>
        <v>0</v>
      </c>
      <c r="AA1739" s="174">
        <f t="shared" si="320"/>
        <v>0</v>
      </c>
    </row>
    <row r="1740" spans="4:27" ht="15" customHeight="1" x14ac:dyDescent="0.25">
      <c r="D1740" s="176">
        <v>1</v>
      </c>
      <c r="E1740" s="169">
        <f t="shared" si="310"/>
        <v>1</v>
      </c>
      <c r="F1740" s="26" t="s">
        <v>3284</v>
      </c>
      <c r="G1740" s="26" t="s">
        <v>133</v>
      </c>
      <c r="H1740" s="26" t="s">
        <v>110</v>
      </c>
      <c r="I1740" s="29">
        <v>41535</v>
      </c>
      <c r="J1740" s="26" t="s">
        <v>2220</v>
      </c>
      <c r="K1740" s="26" t="s">
        <v>3285</v>
      </c>
      <c r="L1740" s="26" t="s">
        <v>2220</v>
      </c>
      <c r="M1740" s="26" t="s">
        <v>3285</v>
      </c>
      <c r="N1740" s="27">
        <v>2.33</v>
      </c>
      <c r="O1740" s="26" t="s">
        <v>2220</v>
      </c>
      <c r="P1740" s="26" t="s">
        <v>3285</v>
      </c>
      <c r="Q1740" s="27">
        <v>2.31</v>
      </c>
      <c r="R1740" s="171" t="str">
        <f t="shared" si="311"/>
        <v>A</v>
      </c>
      <c r="S1740" s="174">
        <f t="shared" si="312"/>
        <v>1</v>
      </c>
      <c r="T1740" s="174">
        <f t="shared" si="313"/>
        <v>1</v>
      </c>
      <c r="U1740" s="174">
        <f t="shared" si="314"/>
        <v>0</v>
      </c>
      <c r="V1740" s="178" t="str">
        <f t="shared" si="315"/>
        <v>Acinetobacter junii</v>
      </c>
      <c r="W1740" s="178" t="str">
        <f t="shared" si="316"/>
        <v>Acinetobacter junii</v>
      </c>
      <c r="X1740" s="174">
        <f t="shared" si="317"/>
        <v>0</v>
      </c>
      <c r="Y1740" s="174">
        <f t="shared" si="318"/>
        <v>0</v>
      </c>
      <c r="Z1740" s="174">
        <f t="shared" si="319"/>
        <v>0</v>
      </c>
      <c r="AA1740" s="174">
        <f t="shared" si="320"/>
        <v>0</v>
      </c>
    </row>
    <row r="1741" spans="4:27" ht="15" customHeight="1" x14ac:dyDescent="0.25">
      <c r="D1741" s="176">
        <v>1</v>
      </c>
      <c r="E1741" s="169">
        <f t="shared" si="310"/>
        <v>1</v>
      </c>
      <c r="F1741" s="26" t="s">
        <v>3286</v>
      </c>
      <c r="G1741" s="26" t="s">
        <v>133</v>
      </c>
      <c r="H1741" s="26" t="s">
        <v>110</v>
      </c>
      <c r="I1741" s="29">
        <v>41535</v>
      </c>
      <c r="J1741" s="26" t="s">
        <v>2220</v>
      </c>
      <c r="K1741" s="26" t="s">
        <v>3285</v>
      </c>
      <c r="L1741" s="26" t="s">
        <v>2220</v>
      </c>
      <c r="M1741" s="26" t="s">
        <v>3285</v>
      </c>
      <c r="N1741" s="27">
        <v>2.4900000000000002</v>
      </c>
      <c r="O1741" s="26" t="s">
        <v>2220</v>
      </c>
      <c r="P1741" s="26" t="s">
        <v>3285</v>
      </c>
      <c r="Q1741" s="27">
        <v>2.4500000000000002</v>
      </c>
      <c r="R1741" s="171" t="str">
        <f t="shared" si="311"/>
        <v>A</v>
      </c>
      <c r="S1741" s="174">
        <f t="shared" si="312"/>
        <v>1</v>
      </c>
      <c r="T1741" s="174">
        <f t="shared" si="313"/>
        <v>1</v>
      </c>
      <c r="U1741" s="174">
        <f t="shared" si="314"/>
        <v>0</v>
      </c>
      <c r="V1741" s="178" t="str">
        <f t="shared" si="315"/>
        <v>Acinetobacter junii</v>
      </c>
      <c r="W1741" s="178" t="str">
        <f t="shared" si="316"/>
        <v>Acinetobacter junii</v>
      </c>
      <c r="X1741" s="174">
        <f t="shared" si="317"/>
        <v>0</v>
      </c>
      <c r="Y1741" s="174">
        <f t="shared" si="318"/>
        <v>0</v>
      </c>
      <c r="Z1741" s="174">
        <f t="shared" si="319"/>
        <v>0</v>
      </c>
      <c r="AA1741" s="174">
        <f t="shared" si="320"/>
        <v>0</v>
      </c>
    </row>
    <row r="1742" spans="4:27" ht="15" customHeight="1" x14ac:dyDescent="0.25">
      <c r="D1742" s="176">
        <v>1</v>
      </c>
      <c r="E1742" s="169">
        <f t="shared" si="310"/>
        <v>1</v>
      </c>
      <c r="F1742" s="26" t="s">
        <v>3287</v>
      </c>
      <c r="G1742" s="26" t="s">
        <v>133</v>
      </c>
      <c r="H1742" s="26" t="s">
        <v>110</v>
      </c>
      <c r="I1742" s="29">
        <v>41535</v>
      </c>
      <c r="J1742" s="26" t="s">
        <v>2220</v>
      </c>
      <c r="K1742" s="26" t="s">
        <v>3288</v>
      </c>
      <c r="L1742" s="26" t="s">
        <v>2220</v>
      </c>
      <c r="M1742" s="26" t="s">
        <v>3288</v>
      </c>
      <c r="N1742" s="27">
        <v>2.35</v>
      </c>
      <c r="O1742" s="26" t="s">
        <v>2220</v>
      </c>
      <c r="P1742" s="26" t="s">
        <v>3288</v>
      </c>
      <c r="Q1742" s="27">
        <v>2.27</v>
      </c>
      <c r="R1742" s="171" t="str">
        <f t="shared" si="311"/>
        <v>A</v>
      </c>
      <c r="S1742" s="174">
        <f t="shared" si="312"/>
        <v>1</v>
      </c>
      <c r="T1742" s="174">
        <f t="shared" si="313"/>
        <v>1</v>
      </c>
      <c r="U1742" s="174">
        <f t="shared" si="314"/>
        <v>0</v>
      </c>
      <c r="V1742" s="178" t="str">
        <f t="shared" si="315"/>
        <v>Acinetobacter lwoffii</v>
      </c>
      <c r="W1742" s="178" t="str">
        <f t="shared" si="316"/>
        <v>Acinetobacter lwoffii</v>
      </c>
      <c r="X1742" s="174">
        <f t="shared" si="317"/>
        <v>0</v>
      </c>
      <c r="Y1742" s="174">
        <f t="shared" si="318"/>
        <v>0</v>
      </c>
      <c r="Z1742" s="174">
        <f t="shared" si="319"/>
        <v>0</v>
      </c>
      <c r="AA1742" s="174">
        <f t="shared" si="320"/>
        <v>0</v>
      </c>
    </row>
    <row r="1743" spans="4:27" ht="15" customHeight="1" x14ac:dyDescent="0.25">
      <c r="D1743" s="176">
        <v>0</v>
      </c>
      <c r="E1743" s="169">
        <f t="shared" si="310"/>
        <v>0</v>
      </c>
      <c r="F1743" s="26" t="s">
        <v>3289</v>
      </c>
      <c r="G1743" s="26" t="s">
        <v>165</v>
      </c>
      <c r="H1743" s="26" t="s">
        <v>3290</v>
      </c>
      <c r="I1743" s="29">
        <v>44762</v>
      </c>
      <c r="J1743" s="26" t="s">
        <v>2220</v>
      </c>
      <c r="K1743" s="26" t="s">
        <v>3288</v>
      </c>
      <c r="L1743" s="26" t="s">
        <v>2220</v>
      </c>
      <c r="M1743" s="26" t="s">
        <v>3288</v>
      </c>
      <c r="N1743" s="27">
        <v>2.13</v>
      </c>
      <c r="O1743" s="26" t="s">
        <v>2220</v>
      </c>
      <c r="P1743" s="26" t="s">
        <v>3288</v>
      </c>
      <c r="Q1743" s="27">
        <v>1.9</v>
      </c>
      <c r="R1743" s="171" t="str">
        <f t="shared" si="311"/>
        <v>A</v>
      </c>
      <c r="S1743" s="174">
        <f t="shared" si="312"/>
        <v>1</v>
      </c>
      <c r="T1743" s="174">
        <f t="shared" si="313"/>
        <v>1</v>
      </c>
      <c r="U1743" s="174">
        <f t="shared" si="314"/>
        <v>0</v>
      </c>
      <c r="V1743" s="178" t="str">
        <f t="shared" si="315"/>
        <v>Acinetobacter lwoffii</v>
      </c>
      <c r="W1743" s="178" t="str">
        <f t="shared" si="316"/>
        <v>Acinetobacter lwoffii</v>
      </c>
      <c r="X1743" s="174">
        <f t="shared" si="317"/>
        <v>0</v>
      </c>
      <c r="Y1743" s="174">
        <f t="shared" si="318"/>
        <v>0</v>
      </c>
      <c r="Z1743" s="174">
        <f t="shared" si="319"/>
        <v>0</v>
      </c>
      <c r="AA1743" s="174">
        <f t="shared" si="320"/>
        <v>0</v>
      </c>
    </row>
    <row r="1744" spans="4:27" ht="15" customHeight="1" x14ac:dyDescent="0.25">
      <c r="D1744" s="176">
        <v>0</v>
      </c>
      <c r="E1744" s="169">
        <f t="shared" si="310"/>
        <v>0</v>
      </c>
      <c r="F1744" s="26" t="s">
        <v>3291</v>
      </c>
      <c r="G1744" s="26" t="s">
        <v>165</v>
      </c>
      <c r="H1744" s="26" t="s">
        <v>3292</v>
      </c>
      <c r="I1744" s="29">
        <v>44687</v>
      </c>
      <c r="J1744" s="26" t="s">
        <v>2220</v>
      </c>
      <c r="K1744" s="26" t="s">
        <v>3293</v>
      </c>
      <c r="L1744" s="26" t="s">
        <v>2220</v>
      </c>
      <c r="M1744" s="26" t="s">
        <v>3293</v>
      </c>
      <c r="N1744" s="27">
        <v>2.4</v>
      </c>
      <c r="O1744" s="26" t="s">
        <v>2220</v>
      </c>
      <c r="P1744" s="26" t="s">
        <v>3293</v>
      </c>
      <c r="Q1744" s="27">
        <v>2.36</v>
      </c>
      <c r="R1744" s="171" t="str">
        <f t="shared" si="311"/>
        <v>A</v>
      </c>
      <c r="S1744" s="174">
        <f t="shared" si="312"/>
        <v>1</v>
      </c>
      <c r="T1744" s="174">
        <f t="shared" si="313"/>
        <v>1</v>
      </c>
      <c r="U1744" s="174">
        <f t="shared" si="314"/>
        <v>0</v>
      </c>
      <c r="V1744" s="178" t="str">
        <f t="shared" si="315"/>
        <v>Acinetobacter pittii</v>
      </c>
      <c r="W1744" s="178" t="str">
        <f t="shared" si="316"/>
        <v>Acinetobacter pittii</v>
      </c>
      <c r="X1744" s="174">
        <f t="shared" si="317"/>
        <v>0</v>
      </c>
      <c r="Y1744" s="174">
        <f t="shared" si="318"/>
        <v>0</v>
      </c>
      <c r="Z1744" s="174">
        <f t="shared" si="319"/>
        <v>0</v>
      </c>
      <c r="AA1744" s="174">
        <f t="shared" si="320"/>
        <v>0</v>
      </c>
    </row>
    <row r="1745" spans="4:27" ht="15" customHeight="1" x14ac:dyDescent="0.25">
      <c r="D1745" s="176">
        <v>0</v>
      </c>
      <c r="E1745" s="169">
        <f t="shared" si="310"/>
        <v>0</v>
      </c>
      <c r="F1745" s="26" t="s">
        <v>3294</v>
      </c>
      <c r="G1745" s="26" t="s">
        <v>165</v>
      </c>
      <c r="H1745" s="26" t="s">
        <v>3295</v>
      </c>
      <c r="I1745" s="29">
        <v>44762</v>
      </c>
      <c r="J1745" s="26" t="s">
        <v>2220</v>
      </c>
      <c r="K1745" s="26" t="s">
        <v>3293</v>
      </c>
      <c r="L1745" s="26" t="s">
        <v>2220</v>
      </c>
      <c r="M1745" s="26" t="s">
        <v>3293</v>
      </c>
      <c r="N1745" s="27">
        <v>2.77</v>
      </c>
      <c r="O1745" s="26" t="s">
        <v>2220</v>
      </c>
      <c r="P1745" s="26" t="s">
        <v>3296</v>
      </c>
      <c r="Q1745" s="27">
        <v>2.2799999999999998</v>
      </c>
      <c r="R1745" s="171" t="str">
        <f t="shared" si="311"/>
        <v>B</v>
      </c>
      <c r="S1745" s="174">
        <f t="shared" si="312"/>
        <v>0</v>
      </c>
      <c r="T1745" s="174">
        <f t="shared" si="313"/>
        <v>0</v>
      </c>
      <c r="U1745" s="174">
        <f t="shared" si="314"/>
        <v>1</v>
      </c>
      <c r="V1745" s="178" t="str">
        <f t="shared" si="315"/>
        <v>Acinetobacter pittii</v>
      </c>
      <c r="W1745" s="178" t="str">
        <f t="shared" si="316"/>
        <v>Acinetobacter lactucae</v>
      </c>
      <c r="X1745" s="174">
        <f t="shared" si="317"/>
        <v>0</v>
      </c>
      <c r="Y1745" s="174">
        <f t="shared" si="318"/>
        <v>0</v>
      </c>
      <c r="Z1745" s="174">
        <f t="shared" si="319"/>
        <v>0</v>
      </c>
      <c r="AA1745" s="174">
        <f t="shared" si="320"/>
        <v>0</v>
      </c>
    </row>
    <row r="1746" spans="4:27" ht="15" customHeight="1" x14ac:dyDescent="0.25">
      <c r="D1746" s="176">
        <v>1</v>
      </c>
      <c r="E1746" s="169">
        <f t="shared" si="310"/>
        <v>1</v>
      </c>
      <c r="F1746" s="26" t="s">
        <v>3297</v>
      </c>
      <c r="G1746" s="26" t="s">
        <v>2385</v>
      </c>
      <c r="H1746" s="26" t="s">
        <v>112</v>
      </c>
      <c r="I1746" s="29">
        <v>42053</v>
      </c>
      <c r="J1746" s="26" t="s">
        <v>2220</v>
      </c>
      <c r="K1746" s="26" t="s">
        <v>3298</v>
      </c>
      <c r="L1746" s="26" t="s">
        <v>2220</v>
      </c>
      <c r="M1746" s="26" t="s">
        <v>3298</v>
      </c>
      <c r="N1746" s="27">
        <v>2.29</v>
      </c>
      <c r="O1746" s="26" t="s">
        <v>2220</v>
      </c>
      <c r="P1746" s="26" t="s">
        <v>3298</v>
      </c>
      <c r="Q1746" s="27">
        <v>2.2599999999999998</v>
      </c>
      <c r="R1746" s="171" t="str">
        <f t="shared" si="311"/>
        <v>A</v>
      </c>
      <c r="S1746" s="174">
        <f t="shared" si="312"/>
        <v>1</v>
      </c>
      <c r="T1746" s="174">
        <f t="shared" si="313"/>
        <v>1</v>
      </c>
      <c r="U1746" s="174">
        <f t="shared" si="314"/>
        <v>0</v>
      </c>
      <c r="V1746" s="178" t="str">
        <f t="shared" si="315"/>
        <v>Acinetobacter pseudolwoffii</v>
      </c>
      <c r="W1746" s="178" t="str">
        <f t="shared" si="316"/>
        <v>Acinetobacter pseudolwoffii</v>
      </c>
      <c r="X1746" s="174">
        <f t="shared" si="317"/>
        <v>0</v>
      </c>
      <c r="Y1746" s="174">
        <f t="shared" si="318"/>
        <v>0</v>
      </c>
      <c r="Z1746" s="174">
        <f t="shared" si="319"/>
        <v>0</v>
      </c>
      <c r="AA1746" s="174">
        <f t="shared" si="320"/>
        <v>0</v>
      </c>
    </row>
    <row r="1747" spans="4:27" ht="15" customHeight="1" x14ac:dyDescent="0.25">
      <c r="D1747" s="176">
        <v>1</v>
      </c>
      <c r="E1747" s="169">
        <f t="shared" si="310"/>
        <v>1</v>
      </c>
      <c r="F1747" s="26" t="s">
        <v>3299</v>
      </c>
      <c r="G1747" s="26" t="s">
        <v>133</v>
      </c>
      <c r="H1747" s="26" t="s">
        <v>110</v>
      </c>
      <c r="I1747" s="29">
        <v>41535</v>
      </c>
      <c r="J1747" s="26" t="s">
        <v>2220</v>
      </c>
      <c r="K1747" s="26" t="s">
        <v>3298</v>
      </c>
      <c r="L1747" s="26" t="s">
        <v>2220</v>
      </c>
      <c r="M1747" s="26" t="s">
        <v>3298</v>
      </c>
      <c r="N1747" s="27">
        <v>2.08</v>
      </c>
      <c r="O1747" s="26" t="s">
        <v>2220</v>
      </c>
      <c r="P1747" s="26" t="s">
        <v>3298</v>
      </c>
      <c r="Q1747" s="27">
        <v>2.0699999999999998</v>
      </c>
      <c r="R1747" s="171" t="str">
        <f t="shared" si="311"/>
        <v>A</v>
      </c>
      <c r="S1747" s="174">
        <f t="shared" si="312"/>
        <v>1</v>
      </c>
      <c r="T1747" s="174">
        <f t="shared" si="313"/>
        <v>1</v>
      </c>
      <c r="U1747" s="174">
        <f t="shared" si="314"/>
        <v>0</v>
      </c>
      <c r="V1747" s="178" t="str">
        <f t="shared" si="315"/>
        <v>Acinetobacter pseudolwoffii</v>
      </c>
      <c r="W1747" s="178" t="str">
        <f t="shared" si="316"/>
        <v>Acinetobacter pseudolwoffii</v>
      </c>
      <c r="X1747" s="174">
        <f t="shared" si="317"/>
        <v>0</v>
      </c>
      <c r="Y1747" s="174">
        <f t="shared" si="318"/>
        <v>0</v>
      </c>
      <c r="Z1747" s="174">
        <f t="shared" si="319"/>
        <v>0</v>
      </c>
      <c r="AA1747" s="174">
        <f t="shared" si="320"/>
        <v>0</v>
      </c>
    </row>
    <row r="1748" spans="4:27" ht="15" customHeight="1" x14ac:dyDescent="0.25">
      <c r="D1748" s="176">
        <v>1</v>
      </c>
      <c r="E1748" s="169">
        <f t="shared" si="310"/>
        <v>1</v>
      </c>
      <c r="F1748" s="26" t="s">
        <v>3300</v>
      </c>
      <c r="G1748" s="26" t="s">
        <v>133</v>
      </c>
      <c r="H1748" s="26" t="s">
        <v>112</v>
      </c>
      <c r="I1748" s="29">
        <v>44001</v>
      </c>
      <c r="J1748" s="26" t="s">
        <v>2220</v>
      </c>
      <c r="K1748" s="26" t="s">
        <v>3301</v>
      </c>
      <c r="L1748" s="26" t="s">
        <v>2220</v>
      </c>
      <c r="M1748" s="26" t="s">
        <v>3301</v>
      </c>
      <c r="N1748" s="27">
        <v>2.61</v>
      </c>
      <c r="O1748" s="26" t="s">
        <v>599</v>
      </c>
      <c r="P1748" s="26" t="s">
        <v>602</v>
      </c>
      <c r="Q1748" s="27">
        <v>1.47</v>
      </c>
      <c r="R1748" s="171" t="str">
        <f t="shared" si="311"/>
        <v>A</v>
      </c>
      <c r="S1748" s="174">
        <f t="shared" si="312"/>
        <v>1</v>
      </c>
      <c r="T1748" s="174">
        <f t="shared" si="313"/>
        <v>1</v>
      </c>
      <c r="U1748" s="174">
        <f t="shared" si="314"/>
        <v>0</v>
      </c>
      <c r="V1748" s="178" t="str">
        <f t="shared" si="315"/>
        <v>Acinetobacter sp-CVUAS-32366</v>
      </c>
      <c r="W1748" s="178" t="str">
        <f t="shared" si="316"/>
        <v>Clostridium baratii</v>
      </c>
      <c r="X1748" s="174">
        <f t="shared" si="317"/>
        <v>0</v>
      </c>
      <c r="Y1748" s="174">
        <f t="shared" si="318"/>
        <v>0</v>
      </c>
      <c r="Z1748" s="174">
        <f t="shared" si="319"/>
        <v>0</v>
      </c>
      <c r="AA1748" s="174">
        <f t="shared" si="320"/>
        <v>0</v>
      </c>
    </row>
    <row r="1749" spans="4:27" ht="15" customHeight="1" x14ac:dyDescent="0.25">
      <c r="D1749" s="176">
        <v>1</v>
      </c>
      <c r="E1749" s="169">
        <f t="shared" si="310"/>
        <v>1</v>
      </c>
      <c r="F1749" s="26" t="s">
        <v>3302</v>
      </c>
      <c r="G1749" s="26" t="s">
        <v>133</v>
      </c>
      <c r="H1749" s="26" t="s">
        <v>110</v>
      </c>
      <c r="I1749" s="29">
        <v>41535</v>
      </c>
      <c r="J1749" s="26" t="s">
        <v>2220</v>
      </c>
      <c r="K1749" s="26" t="s">
        <v>3303</v>
      </c>
      <c r="L1749" s="26" t="s">
        <v>2220</v>
      </c>
      <c r="M1749" s="26" t="s">
        <v>3303</v>
      </c>
      <c r="N1749" s="27">
        <v>2.35</v>
      </c>
      <c r="O1749" s="26" t="s">
        <v>2220</v>
      </c>
      <c r="P1749" s="26" t="s">
        <v>3303</v>
      </c>
      <c r="Q1749" s="27">
        <v>2.17</v>
      </c>
      <c r="R1749" s="171" t="str">
        <f t="shared" si="311"/>
        <v>A</v>
      </c>
      <c r="S1749" s="174">
        <f t="shared" si="312"/>
        <v>1</v>
      </c>
      <c r="T1749" s="174">
        <f t="shared" si="313"/>
        <v>1</v>
      </c>
      <c r="U1749" s="174">
        <f t="shared" si="314"/>
        <v>0</v>
      </c>
      <c r="V1749" s="178" t="str">
        <f t="shared" si="315"/>
        <v>Acinetobacter variabilis</v>
      </c>
      <c r="W1749" s="178" t="str">
        <f t="shared" si="316"/>
        <v>Acinetobacter variabilis</v>
      </c>
      <c r="X1749" s="174">
        <f t="shared" si="317"/>
        <v>0</v>
      </c>
      <c r="Y1749" s="174">
        <f t="shared" si="318"/>
        <v>0</v>
      </c>
      <c r="Z1749" s="174">
        <f t="shared" si="319"/>
        <v>0</v>
      </c>
      <c r="AA1749" s="174">
        <f t="shared" si="320"/>
        <v>0</v>
      </c>
    </row>
    <row r="1750" spans="4:27" ht="15" customHeight="1" x14ac:dyDescent="0.25">
      <c r="D1750" s="176">
        <v>1</v>
      </c>
      <c r="E1750" s="169">
        <f t="shared" si="310"/>
        <v>0</v>
      </c>
      <c r="F1750" s="26" t="s">
        <v>3304</v>
      </c>
      <c r="G1750" s="26" t="s">
        <v>124</v>
      </c>
      <c r="H1750" s="26" t="s">
        <v>112</v>
      </c>
      <c r="I1750" s="29">
        <v>41528</v>
      </c>
      <c r="J1750" s="26" t="s">
        <v>3305</v>
      </c>
      <c r="K1750" s="26" t="s">
        <v>3306</v>
      </c>
      <c r="L1750" s="26" t="s">
        <v>3305</v>
      </c>
      <c r="M1750" s="26" t="s">
        <v>267</v>
      </c>
      <c r="N1750" s="27">
        <v>2.44</v>
      </c>
      <c r="O1750" s="26" t="s">
        <v>3305</v>
      </c>
      <c r="P1750" s="26" t="s">
        <v>3306</v>
      </c>
      <c r="Q1750" s="27">
        <v>2.16</v>
      </c>
      <c r="R1750" s="171" t="str">
        <f t="shared" si="311"/>
        <v>B</v>
      </c>
      <c r="S1750" s="174">
        <f t="shared" si="312"/>
        <v>0</v>
      </c>
      <c r="T1750" s="174">
        <f t="shared" si="313"/>
        <v>0</v>
      </c>
      <c r="U1750" s="174">
        <f t="shared" si="314"/>
        <v>1</v>
      </c>
      <c r="V1750" s="178" t="str">
        <f t="shared" si="315"/>
        <v>Moraxella ovis</v>
      </c>
      <c r="W1750" s="178" t="str">
        <f t="shared" si="316"/>
        <v>Moraxella bovoculi</v>
      </c>
      <c r="X1750" s="174">
        <f t="shared" si="317"/>
        <v>0</v>
      </c>
      <c r="Y1750" s="174">
        <f t="shared" si="318"/>
        <v>0</v>
      </c>
      <c r="Z1750" s="174">
        <f t="shared" si="319"/>
        <v>0</v>
      </c>
      <c r="AA1750" s="174">
        <f t="shared" si="320"/>
        <v>0</v>
      </c>
    </row>
    <row r="1751" spans="4:27" ht="15" customHeight="1" x14ac:dyDescent="0.25">
      <c r="D1751" s="176">
        <v>1</v>
      </c>
      <c r="E1751" s="169">
        <f t="shared" si="310"/>
        <v>0</v>
      </c>
      <c r="F1751" s="26" t="s">
        <v>3307</v>
      </c>
      <c r="G1751" s="26" t="s">
        <v>124</v>
      </c>
      <c r="H1751" s="26" t="s">
        <v>112</v>
      </c>
      <c r="I1751" s="29">
        <v>41528</v>
      </c>
      <c r="J1751" s="26" t="s">
        <v>3305</v>
      </c>
      <c r="K1751" s="26" t="s">
        <v>3306</v>
      </c>
      <c r="L1751" s="26" t="s">
        <v>3305</v>
      </c>
      <c r="M1751" s="26" t="s">
        <v>267</v>
      </c>
      <c r="N1751" s="27">
        <v>2.09</v>
      </c>
      <c r="O1751" s="26" t="s">
        <v>3305</v>
      </c>
      <c r="P1751" s="26" t="s">
        <v>3306</v>
      </c>
      <c r="Q1751" s="27">
        <v>2.06</v>
      </c>
      <c r="R1751" s="171" t="str">
        <f t="shared" si="311"/>
        <v>B</v>
      </c>
      <c r="S1751" s="174">
        <f t="shared" si="312"/>
        <v>0</v>
      </c>
      <c r="T1751" s="174">
        <f t="shared" si="313"/>
        <v>0</v>
      </c>
      <c r="U1751" s="174">
        <f t="shared" si="314"/>
        <v>1</v>
      </c>
      <c r="V1751" s="178" t="str">
        <f t="shared" si="315"/>
        <v>Moraxella ovis</v>
      </c>
      <c r="W1751" s="178" t="str">
        <f t="shared" si="316"/>
        <v>Moraxella bovoculi</v>
      </c>
      <c r="X1751" s="174">
        <f t="shared" si="317"/>
        <v>0</v>
      </c>
      <c r="Y1751" s="174">
        <f t="shared" si="318"/>
        <v>0</v>
      </c>
      <c r="Z1751" s="174">
        <f t="shared" si="319"/>
        <v>0</v>
      </c>
      <c r="AA1751" s="174">
        <f t="shared" si="320"/>
        <v>0</v>
      </c>
    </row>
    <row r="1752" spans="4:27" ht="15" customHeight="1" x14ac:dyDescent="0.25">
      <c r="D1752" s="176">
        <v>1</v>
      </c>
      <c r="E1752" s="169">
        <f t="shared" si="310"/>
        <v>1</v>
      </c>
      <c r="F1752" s="26" t="s">
        <v>3308</v>
      </c>
      <c r="G1752" s="26" t="s">
        <v>124</v>
      </c>
      <c r="H1752" s="26" t="s">
        <v>112</v>
      </c>
      <c r="I1752" s="29">
        <v>41528</v>
      </c>
      <c r="J1752" s="26" t="s">
        <v>3305</v>
      </c>
      <c r="K1752" s="26" t="s">
        <v>3309</v>
      </c>
      <c r="L1752" s="26" t="s">
        <v>3305</v>
      </c>
      <c r="M1752" s="26" t="s">
        <v>3309</v>
      </c>
      <c r="N1752" s="27">
        <v>2.5299999999999998</v>
      </c>
      <c r="O1752" s="26" t="s">
        <v>3305</v>
      </c>
      <c r="P1752" s="26" t="s">
        <v>3309</v>
      </c>
      <c r="Q1752" s="27">
        <v>2.5099999999999998</v>
      </c>
      <c r="R1752" s="171" t="str">
        <f t="shared" si="311"/>
        <v>A</v>
      </c>
      <c r="S1752" s="174">
        <f t="shared" si="312"/>
        <v>1</v>
      </c>
      <c r="T1752" s="174">
        <f t="shared" si="313"/>
        <v>1</v>
      </c>
      <c r="U1752" s="174">
        <f t="shared" si="314"/>
        <v>0</v>
      </c>
      <c r="V1752" s="178" t="str">
        <f t="shared" si="315"/>
        <v>Moraxella catarrhalis</v>
      </c>
      <c r="W1752" s="178" t="str">
        <f t="shared" si="316"/>
        <v>Moraxella catarrhalis</v>
      </c>
      <c r="X1752" s="174">
        <f t="shared" si="317"/>
        <v>0</v>
      </c>
      <c r="Y1752" s="174">
        <f t="shared" si="318"/>
        <v>0</v>
      </c>
      <c r="Z1752" s="174">
        <f t="shared" si="319"/>
        <v>0</v>
      </c>
      <c r="AA1752" s="174">
        <f t="shared" si="320"/>
        <v>0</v>
      </c>
    </row>
    <row r="1753" spans="4:27" ht="15" customHeight="1" x14ac:dyDescent="0.25">
      <c r="D1753" s="176">
        <v>1</v>
      </c>
      <c r="E1753" s="169">
        <f t="shared" si="310"/>
        <v>1</v>
      </c>
      <c r="F1753" s="26" t="s">
        <v>3310</v>
      </c>
      <c r="G1753" s="26" t="s">
        <v>124</v>
      </c>
      <c r="H1753" s="26" t="s">
        <v>112</v>
      </c>
      <c r="I1753" s="29">
        <v>44642</v>
      </c>
      <c r="J1753" s="26" t="s">
        <v>3305</v>
      </c>
      <c r="K1753" s="26" t="s">
        <v>217</v>
      </c>
      <c r="L1753" s="26" t="s">
        <v>3305</v>
      </c>
      <c r="M1753" s="26" t="s">
        <v>217</v>
      </c>
      <c r="N1753" s="27">
        <v>2.5499999999999998</v>
      </c>
      <c r="O1753" s="26" t="s">
        <v>3305</v>
      </c>
      <c r="P1753" s="26" t="s">
        <v>3309</v>
      </c>
      <c r="Q1753" s="27">
        <v>1.63</v>
      </c>
      <c r="R1753" s="171" t="str">
        <f t="shared" si="311"/>
        <v>A</v>
      </c>
      <c r="S1753" s="174">
        <f t="shared" si="312"/>
        <v>1</v>
      </c>
      <c r="T1753" s="174">
        <f t="shared" si="313"/>
        <v>1</v>
      </c>
      <c r="U1753" s="174">
        <f t="shared" si="314"/>
        <v>0</v>
      </c>
      <c r="V1753" s="178" t="str">
        <f t="shared" si="315"/>
        <v>Moraxella cuniculi</v>
      </c>
      <c r="W1753" s="178" t="str">
        <f t="shared" si="316"/>
        <v>Moraxella catarrhalis</v>
      </c>
      <c r="X1753" s="174">
        <f t="shared" si="317"/>
        <v>0</v>
      </c>
      <c r="Y1753" s="174">
        <f t="shared" si="318"/>
        <v>0</v>
      </c>
      <c r="Z1753" s="174">
        <f t="shared" si="319"/>
        <v>0</v>
      </c>
      <c r="AA1753" s="174">
        <f t="shared" si="320"/>
        <v>0</v>
      </c>
    </row>
    <row r="1754" spans="4:27" ht="15" customHeight="1" x14ac:dyDescent="0.25">
      <c r="D1754" s="176">
        <v>1</v>
      </c>
      <c r="E1754" s="169">
        <f t="shared" si="310"/>
        <v>1</v>
      </c>
      <c r="F1754" s="26" t="s">
        <v>3311</v>
      </c>
      <c r="G1754" s="26" t="s">
        <v>430</v>
      </c>
      <c r="H1754" s="26" t="s">
        <v>162</v>
      </c>
      <c r="I1754" s="29">
        <v>43711</v>
      </c>
      <c r="J1754" s="26" t="s">
        <v>3305</v>
      </c>
      <c r="K1754" s="26" t="s">
        <v>3312</v>
      </c>
      <c r="L1754" s="26" t="s">
        <v>3305</v>
      </c>
      <c r="M1754" s="26" t="s">
        <v>3312</v>
      </c>
      <c r="N1754" s="27">
        <v>2.5299999999999998</v>
      </c>
      <c r="O1754" s="26" t="s">
        <v>3305</v>
      </c>
      <c r="P1754" s="26" t="s">
        <v>3312</v>
      </c>
      <c r="Q1754" s="27">
        <v>1.94</v>
      </c>
      <c r="R1754" s="171" t="str">
        <f t="shared" si="311"/>
        <v>A</v>
      </c>
      <c r="S1754" s="174">
        <f t="shared" si="312"/>
        <v>1</v>
      </c>
      <c r="T1754" s="174">
        <f t="shared" si="313"/>
        <v>1</v>
      </c>
      <c r="U1754" s="174">
        <f t="shared" si="314"/>
        <v>0</v>
      </c>
      <c r="V1754" s="178" t="str">
        <f t="shared" si="315"/>
        <v>Moraxella osloensis</v>
      </c>
      <c r="W1754" s="178" t="str">
        <f t="shared" si="316"/>
        <v>Moraxella osloensis</v>
      </c>
      <c r="X1754" s="174">
        <f t="shared" si="317"/>
        <v>0</v>
      </c>
      <c r="Y1754" s="174">
        <f t="shared" si="318"/>
        <v>0</v>
      </c>
      <c r="Z1754" s="174">
        <f t="shared" si="319"/>
        <v>0</v>
      </c>
      <c r="AA1754" s="174">
        <f t="shared" si="320"/>
        <v>0</v>
      </c>
    </row>
    <row r="1755" spans="4:27" ht="15" customHeight="1" x14ac:dyDescent="0.25">
      <c r="D1755" s="176">
        <v>1</v>
      </c>
      <c r="E1755" s="169">
        <f t="shared" si="310"/>
        <v>0</v>
      </c>
      <c r="F1755" s="26" t="s">
        <v>3313</v>
      </c>
      <c r="G1755" s="26" t="s">
        <v>133</v>
      </c>
      <c r="H1755" s="26" t="s">
        <v>110</v>
      </c>
      <c r="I1755" s="29">
        <v>41528</v>
      </c>
      <c r="J1755" s="26" t="s">
        <v>3305</v>
      </c>
      <c r="K1755" s="26" t="s">
        <v>267</v>
      </c>
      <c r="L1755" s="26" t="s">
        <v>3305</v>
      </c>
      <c r="M1755" s="26" t="s">
        <v>267</v>
      </c>
      <c r="N1755" s="27">
        <v>2.39</v>
      </c>
      <c r="O1755" s="26" t="s">
        <v>3305</v>
      </c>
      <c r="P1755" s="26" t="s">
        <v>3306</v>
      </c>
      <c r="Q1755" s="27">
        <v>2.3199999999999998</v>
      </c>
      <c r="R1755" s="171" t="str">
        <f t="shared" si="311"/>
        <v>B</v>
      </c>
      <c r="S1755" s="174">
        <f t="shared" si="312"/>
        <v>0</v>
      </c>
      <c r="T1755" s="174">
        <f t="shared" si="313"/>
        <v>0</v>
      </c>
      <c r="U1755" s="174">
        <f t="shared" si="314"/>
        <v>1</v>
      </c>
      <c r="V1755" s="178" t="str">
        <f t="shared" si="315"/>
        <v>Moraxella ovis</v>
      </c>
      <c r="W1755" s="178" t="str">
        <f t="shared" si="316"/>
        <v>Moraxella bovoculi</v>
      </c>
      <c r="X1755" s="174">
        <f t="shared" si="317"/>
        <v>0</v>
      </c>
      <c r="Y1755" s="174">
        <f t="shared" si="318"/>
        <v>0</v>
      </c>
      <c r="Z1755" s="174">
        <f t="shared" si="319"/>
        <v>0</v>
      </c>
      <c r="AA1755" s="174">
        <f t="shared" si="320"/>
        <v>0</v>
      </c>
    </row>
    <row r="1756" spans="4:27" ht="15" customHeight="1" x14ac:dyDescent="0.25">
      <c r="D1756" s="176">
        <v>1</v>
      </c>
      <c r="E1756" s="169">
        <f t="shared" si="310"/>
        <v>1</v>
      </c>
      <c r="F1756" s="26" t="s">
        <v>3314</v>
      </c>
      <c r="G1756" s="26" t="s">
        <v>3315</v>
      </c>
      <c r="H1756" s="26" t="s">
        <v>112</v>
      </c>
      <c r="I1756" s="29">
        <v>41661</v>
      </c>
      <c r="J1756" s="26" t="s">
        <v>3316</v>
      </c>
      <c r="K1756" s="26" t="s">
        <v>3317</v>
      </c>
      <c r="L1756" s="26" t="s">
        <v>3316</v>
      </c>
      <c r="M1756" s="26" t="s">
        <v>3317</v>
      </c>
      <c r="N1756" s="27">
        <v>2.4900000000000002</v>
      </c>
      <c r="O1756" s="26" t="s">
        <v>3316</v>
      </c>
      <c r="P1756" s="26" t="s">
        <v>3318</v>
      </c>
      <c r="Q1756" s="27">
        <v>1.47</v>
      </c>
      <c r="R1756" s="171" t="str">
        <f t="shared" si="311"/>
        <v>A</v>
      </c>
      <c r="S1756" s="174">
        <f t="shared" si="312"/>
        <v>1</v>
      </c>
      <c r="T1756" s="174">
        <f t="shared" si="313"/>
        <v>1</v>
      </c>
      <c r="U1756" s="174">
        <f t="shared" si="314"/>
        <v>0</v>
      </c>
      <c r="V1756" s="178" t="str">
        <f t="shared" si="315"/>
        <v>Psychrobacter frigidicola</v>
      </c>
      <c r="W1756" s="178" t="str">
        <f t="shared" si="316"/>
        <v>Psychrobacter pulmonis</v>
      </c>
      <c r="X1756" s="174">
        <f t="shared" si="317"/>
        <v>0</v>
      </c>
      <c r="Y1756" s="174">
        <f t="shared" si="318"/>
        <v>0</v>
      </c>
      <c r="Z1756" s="174">
        <f t="shared" si="319"/>
        <v>0</v>
      </c>
      <c r="AA1756" s="174">
        <f t="shared" si="320"/>
        <v>0</v>
      </c>
    </row>
    <row r="1757" spans="4:27" ht="15" customHeight="1" x14ac:dyDescent="0.25">
      <c r="D1757" s="176">
        <v>1</v>
      </c>
      <c r="E1757" s="169">
        <f t="shared" si="310"/>
        <v>1</v>
      </c>
      <c r="F1757" s="26" t="s">
        <v>3319</v>
      </c>
      <c r="G1757" s="26" t="s">
        <v>124</v>
      </c>
      <c r="H1757" s="26" t="s">
        <v>114</v>
      </c>
      <c r="I1757" s="29">
        <v>42732</v>
      </c>
      <c r="J1757" s="26" t="s">
        <v>3316</v>
      </c>
      <c r="K1757" s="26" t="s">
        <v>3320</v>
      </c>
      <c r="L1757" s="26" t="s">
        <v>3316</v>
      </c>
      <c r="M1757" s="26" t="s">
        <v>3320</v>
      </c>
      <c r="N1757" s="27">
        <v>2.52</v>
      </c>
      <c r="O1757" s="26" t="s">
        <v>3316</v>
      </c>
      <c r="P1757" s="26" t="s">
        <v>3320</v>
      </c>
      <c r="Q1757" s="27">
        <v>2.04</v>
      </c>
      <c r="R1757" s="171" t="str">
        <f t="shared" si="311"/>
        <v>A</v>
      </c>
      <c r="S1757" s="174">
        <f t="shared" si="312"/>
        <v>1</v>
      </c>
      <c r="T1757" s="174">
        <f t="shared" si="313"/>
        <v>1</v>
      </c>
      <c r="U1757" s="174">
        <f t="shared" si="314"/>
        <v>0</v>
      </c>
      <c r="V1757" s="178" t="str">
        <f t="shared" si="315"/>
        <v>Psychrobacter pasteurii</v>
      </c>
      <c r="W1757" s="178" t="str">
        <f t="shared" si="316"/>
        <v>Psychrobacter pasteurii</v>
      </c>
      <c r="X1757" s="174">
        <f t="shared" si="317"/>
        <v>0</v>
      </c>
      <c r="Y1757" s="174">
        <f t="shared" si="318"/>
        <v>0</v>
      </c>
      <c r="Z1757" s="174">
        <f t="shared" si="319"/>
        <v>0</v>
      </c>
      <c r="AA1757" s="174">
        <f t="shared" si="320"/>
        <v>0</v>
      </c>
    </row>
    <row r="1758" spans="4:27" ht="15" customHeight="1" x14ac:dyDescent="0.25">
      <c r="D1758" s="176">
        <v>1</v>
      </c>
      <c r="E1758" s="169">
        <f t="shared" si="310"/>
        <v>1</v>
      </c>
      <c r="F1758" s="26" t="s">
        <v>3321</v>
      </c>
      <c r="G1758" s="26" t="s">
        <v>3315</v>
      </c>
      <c r="H1758" s="26" t="s">
        <v>112</v>
      </c>
      <c r="I1758" s="29">
        <v>41661</v>
      </c>
      <c r="J1758" s="26" t="s">
        <v>3316</v>
      </c>
      <c r="K1758" s="26" t="s">
        <v>3318</v>
      </c>
      <c r="L1758" s="26" t="s">
        <v>3316</v>
      </c>
      <c r="M1758" s="26" t="s">
        <v>3318</v>
      </c>
      <c r="N1758" s="27">
        <v>2.58</v>
      </c>
      <c r="O1758" s="26" t="s">
        <v>3316</v>
      </c>
      <c r="P1758" s="26" t="s">
        <v>3318</v>
      </c>
      <c r="Q1758" s="27">
        <v>2.35</v>
      </c>
      <c r="R1758" s="171" t="str">
        <f t="shared" si="311"/>
        <v>A</v>
      </c>
      <c r="S1758" s="174">
        <f t="shared" si="312"/>
        <v>1</v>
      </c>
      <c r="T1758" s="174">
        <f t="shared" si="313"/>
        <v>1</v>
      </c>
      <c r="U1758" s="174">
        <f t="shared" si="314"/>
        <v>0</v>
      </c>
      <c r="V1758" s="178" t="str">
        <f t="shared" si="315"/>
        <v>Psychrobacter pulmonis</v>
      </c>
      <c r="W1758" s="178" t="str">
        <f t="shared" si="316"/>
        <v>Psychrobacter pulmonis</v>
      </c>
      <c r="X1758" s="174">
        <f t="shared" si="317"/>
        <v>0</v>
      </c>
      <c r="Y1758" s="174">
        <f t="shared" si="318"/>
        <v>0</v>
      </c>
      <c r="Z1758" s="174">
        <f t="shared" si="319"/>
        <v>0</v>
      </c>
      <c r="AA1758" s="174">
        <f t="shared" si="320"/>
        <v>0</v>
      </c>
    </row>
    <row r="1759" spans="4:27" ht="15" customHeight="1" x14ac:dyDescent="0.25">
      <c r="D1759" s="176">
        <v>1</v>
      </c>
      <c r="E1759" s="169">
        <f t="shared" si="310"/>
        <v>1</v>
      </c>
      <c r="F1759" s="26" t="s">
        <v>3322</v>
      </c>
      <c r="G1759" s="26" t="s">
        <v>3315</v>
      </c>
      <c r="H1759" s="26" t="s">
        <v>112</v>
      </c>
      <c r="I1759" s="29">
        <v>41661</v>
      </c>
      <c r="J1759" s="26" t="s">
        <v>3316</v>
      </c>
      <c r="K1759" s="26" t="s">
        <v>3318</v>
      </c>
      <c r="L1759" s="26" t="s">
        <v>3316</v>
      </c>
      <c r="M1759" s="26" t="s">
        <v>3318</v>
      </c>
      <c r="N1759" s="27">
        <v>2.2999999999999998</v>
      </c>
      <c r="O1759" s="26" t="s">
        <v>3316</v>
      </c>
      <c r="P1759" s="26" t="s">
        <v>1970</v>
      </c>
      <c r="Q1759" s="27">
        <v>1.83</v>
      </c>
      <c r="R1759" s="171" t="str">
        <f t="shared" si="311"/>
        <v>A</v>
      </c>
      <c r="S1759" s="174">
        <f t="shared" si="312"/>
        <v>1</v>
      </c>
      <c r="T1759" s="174">
        <f t="shared" si="313"/>
        <v>1</v>
      </c>
      <c r="U1759" s="174">
        <f t="shared" si="314"/>
        <v>0</v>
      </c>
      <c r="V1759" s="178" t="str">
        <f t="shared" si="315"/>
        <v>Psychrobacter pulmonis</v>
      </c>
      <c r="W1759" s="178" t="str">
        <f t="shared" si="316"/>
        <v>Psychrobacter faecalis</v>
      </c>
      <c r="X1759" s="174">
        <f t="shared" si="317"/>
        <v>0</v>
      </c>
      <c r="Y1759" s="174">
        <f t="shared" si="318"/>
        <v>0</v>
      </c>
      <c r="Z1759" s="174">
        <f t="shared" si="319"/>
        <v>0</v>
      </c>
      <c r="AA1759" s="174">
        <f t="shared" si="320"/>
        <v>0</v>
      </c>
    </row>
    <row r="1760" spans="4:27" ht="15" customHeight="1" x14ac:dyDescent="0.25">
      <c r="D1760" s="176">
        <v>1</v>
      </c>
      <c r="E1760" s="169">
        <f t="shared" si="310"/>
        <v>0</v>
      </c>
      <c r="F1760" s="26" t="s">
        <v>3323</v>
      </c>
      <c r="G1760" s="26" t="s">
        <v>2432</v>
      </c>
      <c r="H1760" s="26" t="s">
        <v>114</v>
      </c>
      <c r="I1760" s="29">
        <v>43368</v>
      </c>
      <c r="J1760" s="26" t="s">
        <v>220</v>
      </c>
      <c r="K1760" s="26" t="s">
        <v>3324</v>
      </c>
      <c r="L1760" s="26" t="s">
        <v>220</v>
      </c>
      <c r="M1760" s="26" t="s">
        <v>3325</v>
      </c>
      <c r="N1760" s="27">
        <v>2.4</v>
      </c>
      <c r="O1760" s="26" t="s">
        <v>220</v>
      </c>
      <c r="P1760" s="26" t="s">
        <v>3326</v>
      </c>
      <c r="Q1760" s="27">
        <v>1.59</v>
      </c>
      <c r="R1760" s="171" t="str">
        <f t="shared" si="311"/>
        <v>A</v>
      </c>
      <c r="S1760" s="174">
        <f t="shared" si="312"/>
        <v>0</v>
      </c>
      <c r="T1760" s="174">
        <f t="shared" si="313"/>
        <v>0</v>
      </c>
      <c r="U1760" s="174">
        <f t="shared" si="314"/>
        <v>1</v>
      </c>
      <c r="V1760" s="178" t="str">
        <f t="shared" si="315"/>
        <v>Pseudomonas alkylphenolica</v>
      </c>
      <c r="W1760" s="178" t="str">
        <f t="shared" si="316"/>
        <v>Pseudomonas japonica</v>
      </c>
      <c r="X1760" s="174">
        <f t="shared" si="317"/>
        <v>0</v>
      </c>
      <c r="Y1760" s="174">
        <f t="shared" si="318"/>
        <v>0</v>
      </c>
      <c r="Z1760" s="174">
        <f t="shared" si="319"/>
        <v>0</v>
      </c>
      <c r="AA1760" s="174">
        <f t="shared" si="320"/>
        <v>0</v>
      </c>
    </row>
    <row r="1761" spans="4:27" ht="15" customHeight="1" x14ac:dyDescent="0.25">
      <c r="D1761" s="176">
        <v>1</v>
      </c>
      <c r="E1761" s="169">
        <f t="shared" si="310"/>
        <v>0</v>
      </c>
      <c r="F1761" s="26" t="s">
        <v>3327</v>
      </c>
      <c r="G1761" s="26" t="s">
        <v>791</v>
      </c>
      <c r="H1761" s="26" t="s">
        <v>114</v>
      </c>
      <c r="I1761" s="29">
        <v>43853</v>
      </c>
      <c r="J1761" s="26" t="s">
        <v>220</v>
      </c>
      <c r="K1761" s="26" t="s">
        <v>3328</v>
      </c>
      <c r="L1761" s="26" t="s">
        <v>220</v>
      </c>
      <c r="M1761" s="26" t="s">
        <v>3329</v>
      </c>
      <c r="N1761" s="27">
        <v>2.66</v>
      </c>
      <c r="O1761" s="26" t="s">
        <v>220</v>
      </c>
      <c r="P1761" s="26" t="s">
        <v>670</v>
      </c>
      <c r="Q1761" s="27">
        <v>2.06</v>
      </c>
      <c r="R1761" s="171" t="str">
        <f t="shared" ref="R1761:R1807" si="321">IF(OR(AND(N1761&gt;=$B$20,Q1761&lt;$B$21),AND(L1761=O1761,M1761=P1761,N1761&gt;=$B$20,Q1761&gt;=$B$20),AND(L1761=O1761,N1761&gt;=$B$20,Q1761&lt;2,Q1761&gt;=$B$21)),"A",IF(OR(AND(N1761&lt;$B$20,Q1761&lt;$B$21),AND(L1761=O1761,OR(M1761&lt;&gt;P1761,M1761=P1761),N1761&gt;=$B$21,Q1761&gt;=$B$21)),"B",
IF(AND(L1761&lt;&gt;O1761,N1761&gt;=$B$21,Q1761&gt;=$B$21),"C",0)))</f>
        <v>B</v>
      </c>
      <c r="S1761" s="174">
        <f t="shared" ref="S1761:S1807" si="322">1-U1761+Z1761</f>
        <v>0</v>
      </c>
      <c r="T1761" s="174">
        <f t="shared" ref="T1761:T1807" si="323">IF(AND(L1761=J1761,M1761=K1761,N1761&gt;=$B$20,R1761="A"),1,0)</f>
        <v>0</v>
      </c>
      <c r="U1761" s="174">
        <f t="shared" ref="U1761:U1807" si="324">IF(T1761=1,0,1)</f>
        <v>1</v>
      </c>
      <c r="V1761" s="178" t="str">
        <f t="shared" ref="V1761:V1807" si="325">L1761&amp;" "&amp;M1761</f>
        <v>Pseudomonas baetica</v>
      </c>
      <c r="W1761" s="178" t="str">
        <f t="shared" ref="W1761:W1807" si="326">O1761&amp;" "&amp;P1761</f>
        <v>Pseudomonas koreensis</v>
      </c>
      <c r="X1761" s="174">
        <f t="shared" ref="X1761:X1807" si="327">IF(AND(V1761=$B$1,N1761&gt;=$B$20),1,0)</f>
        <v>0</v>
      </c>
      <c r="Y1761" s="174">
        <f t="shared" ref="Y1761:Y1807" si="328">IF(AND(W1761=$B$1,Q1761&gt;=$B$20),1,0)</f>
        <v>0</v>
      </c>
      <c r="Z1761" s="174">
        <f t="shared" ref="Z1761:Z1807" si="329">IF(AND(V1761=$B$1,N1761&gt;=$B$20,R1761="A"),1,0)</f>
        <v>0</v>
      </c>
      <c r="AA1761" s="174">
        <f t="shared" ref="AA1761:AA1807" si="330">IF(1-(X1761+Y1761)&gt;0,0,1)</f>
        <v>0</v>
      </c>
    </row>
    <row r="1762" spans="4:27" ht="15" customHeight="1" x14ac:dyDescent="0.25">
      <c r="D1762" s="176">
        <v>1</v>
      </c>
      <c r="E1762" s="169">
        <f t="shared" si="310"/>
        <v>1</v>
      </c>
      <c r="F1762" s="26" t="s">
        <v>3330</v>
      </c>
      <c r="G1762" s="26" t="s">
        <v>167</v>
      </c>
      <c r="H1762" s="26" t="s">
        <v>112</v>
      </c>
      <c r="I1762" s="29">
        <v>42109</v>
      </c>
      <c r="J1762" s="26" t="s">
        <v>220</v>
      </c>
      <c r="K1762" s="26" t="s">
        <v>843</v>
      </c>
      <c r="L1762" s="26" t="s">
        <v>220</v>
      </c>
      <c r="M1762" s="26" t="s">
        <v>843</v>
      </c>
      <c r="N1762" s="27">
        <v>2.33</v>
      </c>
      <c r="O1762" s="26" t="s">
        <v>220</v>
      </c>
      <c r="P1762" s="26" t="s">
        <v>843</v>
      </c>
      <c r="Q1762" s="27">
        <v>2.2799999999999998</v>
      </c>
      <c r="R1762" s="171" t="str">
        <f t="shared" si="321"/>
        <v>A</v>
      </c>
      <c r="S1762" s="174">
        <f t="shared" si="322"/>
        <v>1</v>
      </c>
      <c r="T1762" s="174">
        <f t="shared" si="323"/>
        <v>1</v>
      </c>
      <c r="U1762" s="174">
        <f t="shared" si="324"/>
        <v>0</v>
      </c>
      <c r="V1762" s="178" t="str">
        <f t="shared" si="325"/>
        <v>Pseudomonas aeruginosa</v>
      </c>
      <c r="W1762" s="178" t="str">
        <f t="shared" si="326"/>
        <v>Pseudomonas aeruginosa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10"/>
        <v>0</v>
      </c>
      <c r="F1763" s="26" t="s">
        <v>3331</v>
      </c>
      <c r="G1763" s="26" t="s">
        <v>118</v>
      </c>
      <c r="H1763" s="26" t="s">
        <v>757</v>
      </c>
      <c r="I1763" s="29">
        <v>39092</v>
      </c>
      <c r="J1763" s="26" t="s">
        <v>220</v>
      </c>
      <c r="K1763" s="26" t="s">
        <v>843</v>
      </c>
      <c r="L1763" s="26" t="s">
        <v>220</v>
      </c>
      <c r="M1763" s="26" t="s">
        <v>843</v>
      </c>
      <c r="N1763" s="27">
        <v>2.46</v>
      </c>
      <c r="O1763" s="26" t="s">
        <v>220</v>
      </c>
      <c r="P1763" s="26" t="s">
        <v>843</v>
      </c>
      <c r="Q1763" s="27">
        <v>2.38</v>
      </c>
      <c r="R1763" s="171" t="str">
        <f t="shared" si="321"/>
        <v>A</v>
      </c>
      <c r="S1763" s="174">
        <f t="shared" si="322"/>
        <v>1</v>
      </c>
      <c r="T1763" s="174">
        <f t="shared" si="323"/>
        <v>1</v>
      </c>
      <c r="U1763" s="174">
        <f t="shared" si="324"/>
        <v>0</v>
      </c>
      <c r="V1763" s="178" t="str">
        <f t="shared" si="325"/>
        <v>Pseudomonas aeruginosa</v>
      </c>
      <c r="W1763" s="178" t="str">
        <f t="shared" si="326"/>
        <v>Pseudomonas aeruginosa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10"/>
        <v>0</v>
      </c>
      <c r="F1764" s="26" t="s">
        <v>3332</v>
      </c>
      <c r="G1764" s="26" t="s">
        <v>165</v>
      </c>
      <c r="H1764" s="26" t="s">
        <v>193</v>
      </c>
      <c r="I1764" s="29">
        <v>39498</v>
      </c>
      <c r="J1764" s="26" t="s">
        <v>220</v>
      </c>
      <c r="K1764" s="26" t="s">
        <v>3333</v>
      </c>
      <c r="L1764" s="26" t="s">
        <v>220</v>
      </c>
      <c r="M1764" s="26" t="s">
        <v>3333</v>
      </c>
      <c r="N1764" s="27">
        <v>2.44</v>
      </c>
      <c r="O1764" s="26" t="s">
        <v>220</v>
      </c>
      <c r="P1764" s="26" t="s">
        <v>3333</v>
      </c>
      <c r="Q1764" s="27">
        <v>2.2999999999999998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Pseudomonas chlororaphis</v>
      </c>
      <c r="W1764" s="178" t="str">
        <f t="shared" si="326"/>
        <v>Pseudomonas chlororaphis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0</v>
      </c>
      <c r="E1765" s="169">
        <f t="shared" si="310"/>
        <v>0</v>
      </c>
      <c r="F1765" s="26" t="s">
        <v>3334</v>
      </c>
      <c r="G1765" s="26" t="s">
        <v>165</v>
      </c>
      <c r="H1765" s="26" t="s">
        <v>2128</v>
      </c>
      <c r="I1765" s="29">
        <v>44447</v>
      </c>
      <c r="J1765" s="26" t="s">
        <v>220</v>
      </c>
      <c r="K1765" s="26" t="s">
        <v>673</v>
      </c>
      <c r="L1765" s="26" t="s">
        <v>220</v>
      </c>
      <c r="M1765" s="26" t="s">
        <v>673</v>
      </c>
      <c r="N1765" s="27">
        <v>2.33</v>
      </c>
      <c r="O1765" s="26" t="s">
        <v>220</v>
      </c>
      <c r="P1765" s="26" t="s">
        <v>673</v>
      </c>
      <c r="Q1765" s="27">
        <v>2.2200000000000002</v>
      </c>
      <c r="R1765" s="171" t="str">
        <f t="shared" si="321"/>
        <v>A</v>
      </c>
      <c r="S1765" s="174">
        <f t="shared" si="322"/>
        <v>1</v>
      </c>
      <c r="T1765" s="174">
        <f t="shared" si="323"/>
        <v>1</v>
      </c>
      <c r="U1765" s="174">
        <f t="shared" si="324"/>
        <v>0</v>
      </c>
      <c r="V1765" s="178" t="str">
        <f t="shared" si="325"/>
        <v>Pseudomonas putida</v>
      </c>
      <c r="W1765" s="178" t="str">
        <f t="shared" si="326"/>
        <v>Pseudomonas putida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0</v>
      </c>
      <c r="E1766" s="169">
        <f t="shared" si="310"/>
        <v>0</v>
      </c>
      <c r="F1766" s="26" t="s">
        <v>3335</v>
      </c>
      <c r="G1766" s="26" t="s">
        <v>176</v>
      </c>
      <c r="H1766" s="26" t="s">
        <v>2128</v>
      </c>
      <c r="I1766" s="29">
        <v>44716</v>
      </c>
      <c r="J1766" s="26" t="s">
        <v>220</v>
      </c>
      <c r="K1766" s="26" t="s">
        <v>3336</v>
      </c>
      <c r="L1766" s="26" t="s">
        <v>220</v>
      </c>
      <c r="M1766" s="26" t="s">
        <v>3336</v>
      </c>
      <c r="N1766" s="27">
        <v>2.61</v>
      </c>
      <c r="O1766" s="26" t="s">
        <v>220</v>
      </c>
      <c r="P1766" s="26" t="s">
        <v>3336</v>
      </c>
      <c r="Q1766" s="27">
        <v>2.27</v>
      </c>
      <c r="R1766" s="171" t="str">
        <f t="shared" si="321"/>
        <v>A</v>
      </c>
      <c r="S1766" s="174">
        <f t="shared" si="322"/>
        <v>1</v>
      </c>
      <c r="T1766" s="174">
        <f t="shared" si="323"/>
        <v>1</v>
      </c>
      <c r="U1766" s="174">
        <f t="shared" si="324"/>
        <v>0</v>
      </c>
      <c r="V1766" s="178" t="str">
        <f t="shared" si="325"/>
        <v>Pseudomonas stutzeri</v>
      </c>
      <c r="W1766" s="178" t="str">
        <f t="shared" si="326"/>
        <v>Pseudomonas stutzeri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0</v>
      </c>
      <c r="E1767" s="169">
        <f t="shared" si="310"/>
        <v>0</v>
      </c>
      <c r="F1767" s="26" t="s">
        <v>3337</v>
      </c>
      <c r="G1767" s="26" t="s">
        <v>176</v>
      </c>
      <c r="H1767" s="26" t="s">
        <v>3338</v>
      </c>
      <c r="I1767" s="29">
        <v>42716</v>
      </c>
      <c r="J1767" s="26" t="s">
        <v>3339</v>
      </c>
      <c r="K1767" s="26" t="s">
        <v>3340</v>
      </c>
      <c r="L1767" s="26" t="s">
        <v>3339</v>
      </c>
      <c r="M1767" s="26" t="s">
        <v>3340</v>
      </c>
      <c r="N1767" s="27">
        <v>2.69</v>
      </c>
      <c r="O1767" s="26" t="s">
        <v>2521</v>
      </c>
      <c r="P1767" s="26" t="s">
        <v>2542</v>
      </c>
      <c r="Q1767" s="27">
        <v>1.33</v>
      </c>
      <c r="R1767" s="171" t="str">
        <f t="shared" si="321"/>
        <v>A</v>
      </c>
      <c r="S1767" s="174">
        <f t="shared" si="322"/>
        <v>1</v>
      </c>
      <c r="T1767" s="174">
        <f t="shared" si="323"/>
        <v>1</v>
      </c>
      <c r="U1767" s="174">
        <f t="shared" si="324"/>
        <v>0</v>
      </c>
      <c r="V1767" s="178" t="str">
        <f t="shared" si="325"/>
        <v>Allofrancisella guangzhouensis</v>
      </c>
      <c r="W1767" s="178" t="str">
        <f t="shared" si="326"/>
        <v>Paracoccus denitrificans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0</v>
      </c>
      <c r="E1768" s="169">
        <f t="shared" si="310"/>
        <v>0</v>
      </c>
      <c r="F1768" s="26" t="s">
        <v>3341</v>
      </c>
      <c r="G1768" s="26" t="s">
        <v>176</v>
      </c>
      <c r="H1768" s="26" t="s">
        <v>3342</v>
      </c>
      <c r="I1768" s="29">
        <v>42326</v>
      </c>
      <c r="J1768" s="26" t="s">
        <v>411</v>
      </c>
      <c r="K1768" s="26" t="s">
        <v>3343</v>
      </c>
      <c r="L1768" s="26" t="s">
        <v>411</v>
      </c>
      <c r="M1768" s="26" t="s">
        <v>3343</v>
      </c>
      <c r="N1768" s="27">
        <v>2.75</v>
      </c>
      <c r="O1768" s="26" t="s">
        <v>411</v>
      </c>
      <c r="P1768" s="26" t="s">
        <v>412</v>
      </c>
      <c r="Q1768" s="27">
        <v>1.99</v>
      </c>
      <c r="R1768" s="171" t="str">
        <f t="shared" si="321"/>
        <v>A</v>
      </c>
      <c r="S1768" s="174">
        <f t="shared" si="322"/>
        <v>1</v>
      </c>
      <c r="T1768" s="174">
        <f t="shared" si="323"/>
        <v>1</v>
      </c>
      <c r="U1768" s="174">
        <f t="shared" si="324"/>
        <v>0</v>
      </c>
      <c r="V1768" s="178" t="str">
        <f t="shared" si="325"/>
        <v>Francisella hispaniensis</v>
      </c>
      <c r="W1768" s="178" t="str">
        <f t="shared" si="326"/>
        <v>Francisella tularensis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0</v>
      </c>
      <c r="E1769" s="169">
        <f t="shared" si="310"/>
        <v>0</v>
      </c>
      <c r="F1769" s="26" t="s">
        <v>3344</v>
      </c>
      <c r="G1769" s="26" t="s">
        <v>2587</v>
      </c>
      <c r="H1769" s="26" t="s">
        <v>114</v>
      </c>
      <c r="I1769" s="29">
        <v>41445</v>
      </c>
      <c r="J1769" s="26" t="s">
        <v>411</v>
      </c>
      <c r="K1769" s="26" t="s">
        <v>3345</v>
      </c>
      <c r="L1769" s="26" t="s">
        <v>411</v>
      </c>
      <c r="M1769" s="26" t="s">
        <v>3345</v>
      </c>
      <c r="N1769" s="27">
        <v>2.73</v>
      </c>
      <c r="O1769" s="26" t="s">
        <v>411</v>
      </c>
      <c r="P1769" s="26" t="s">
        <v>3346</v>
      </c>
      <c r="Q1769" s="27">
        <v>1.78</v>
      </c>
      <c r="R1769" s="171" t="str">
        <f t="shared" si="321"/>
        <v>A</v>
      </c>
      <c r="S1769" s="174">
        <f t="shared" si="322"/>
        <v>1</v>
      </c>
      <c r="T1769" s="174">
        <f t="shared" si="323"/>
        <v>1</v>
      </c>
      <c r="U1769" s="174">
        <f t="shared" si="324"/>
        <v>0</v>
      </c>
      <c r="V1769" s="178" t="str">
        <f t="shared" si="325"/>
        <v>Francisella noatunensis</v>
      </c>
      <c r="W1769" s="178" t="str">
        <f t="shared" si="326"/>
        <v>Francisella philomiragia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0</v>
      </c>
      <c r="E1770" s="169">
        <f t="shared" si="310"/>
        <v>0</v>
      </c>
      <c r="F1770" s="26" t="s">
        <v>3347</v>
      </c>
      <c r="G1770" s="26" t="s">
        <v>176</v>
      </c>
      <c r="H1770" s="26" t="s">
        <v>3342</v>
      </c>
      <c r="I1770" s="29">
        <v>42333</v>
      </c>
      <c r="J1770" s="26" t="s">
        <v>411</v>
      </c>
      <c r="K1770" s="26" t="s">
        <v>2744</v>
      </c>
      <c r="L1770" s="26" t="s">
        <v>411</v>
      </c>
      <c r="M1770" s="26" t="s">
        <v>2744</v>
      </c>
      <c r="N1770" s="27">
        <v>2.81</v>
      </c>
      <c r="O1770" s="26" t="s">
        <v>411</v>
      </c>
      <c r="P1770" s="26" t="s">
        <v>3346</v>
      </c>
      <c r="Q1770" s="27">
        <v>1.57</v>
      </c>
      <c r="R1770" s="171" t="str">
        <f t="shared" si="321"/>
        <v>A</v>
      </c>
      <c r="S1770" s="174">
        <f t="shared" si="322"/>
        <v>1</v>
      </c>
      <c r="T1770" s="174">
        <f t="shared" si="323"/>
        <v>1</v>
      </c>
      <c r="U1770" s="174">
        <f t="shared" si="324"/>
        <v>0</v>
      </c>
      <c r="V1770" s="178" t="str">
        <f t="shared" si="325"/>
        <v>Francisella orientalis</v>
      </c>
      <c r="W1770" s="178" t="str">
        <f t="shared" si="326"/>
        <v>Francisella philomiragia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0</v>
      </c>
      <c r="E1771" s="169">
        <f t="shared" si="310"/>
        <v>0</v>
      </c>
      <c r="F1771" s="26" t="s">
        <v>3348</v>
      </c>
      <c r="G1771" s="26" t="s">
        <v>176</v>
      </c>
      <c r="H1771" s="26" t="s">
        <v>114</v>
      </c>
      <c r="I1771" s="29">
        <v>41445</v>
      </c>
      <c r="J1771" s="26" t="s">
        <v>411</v>
      </c>
      <c r="K1771" s="26" t="s">
        <v>3346</v>
      </c>
      <c r="L1771" s="26" t="s">
        <v>411</v>
      </c>
      <c r="M1771" s="26" t="s">
        <v>3346</v>
      </c>
      <c r="N1771" s="27">
        <v>2.62</v>
      </c>
      <c r="O1771" s="26" t="s">
        <v>411</v>
      </c>
      <c r="P1771" s="26" t="s">
        <v>3346</v>
      </c>
      <c r="Q1771" s="27">
        <v>1.9</v>
      </c>
      <c r="R1771" s="171" t="str">
        <f t="shared" si="321"/>
        <v>A</v>
      </c>
      <c r="S1771" s="174">
        <f t="shared" si="322"/>
        <v>1</v>
      </c>
      <c r="T1771" s="174">
        <f t="shared" si="323"/>
        <v>1</v>
      </c>
      <c r="U1771" s="174">
        <f t="shared" si="324"/>
        <v>0</v>
      </c>
      <c r="V1771" s="178" t="str">
        <f t="shared" si="325"/>
        <v>Francisella philomiragia</v>
      </c>
      <c r="W1771" s="178" t="str">
        <f t="shared" si="326"/>
        <v>Francisella philomiragia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0</v>
      </c>
      <c r="E1772" s="169">
        <f t="shared" si="310"/>
        <v>0</v>
      </c>
      <c r="F1772" s="26" t="s">
        <v>3349</v>
      </c>
      <c r="G1772" s="26" t="s">
        <v>176</v>
      </c>
      <c r="H1772" s="26" t="s">
        <v>110</v>
      </c>
      <c r="I1772" s="29">
        <v>43709</v>
      </c>
      <c r="J1772" s="26" t="s">
        <v>3350</v>
      </c>
      <c r="K1772" s="26" t="s">
        <v>3351</v>
      </c>
      <c r="L1772" s="26" t="s">
        <v>3350</v>
      </c>
      <c r="M1772" s="26" t="s">
        <v>3351</v>
      </c>
      <c r="N1772" s="27">
        <v>2.52</v>
      </c>
      <c r="O1772" s="26" t="s">
        <v>3350</v>
      </c>
      <c r="P1772" s="26" t="s">
        <v>3351</v>
      </c>
      <c r="Q1772" s="27">
        <v>2.5</v>
      </c>
      <c r="R1772" s="171" t="str">
        <f t="shared" si="321"/>
        <v>A</v>
      </c>
      <c r="S1772" s="174">
        <f t="shared" si="322"/>
        <v>1</v>
      </c>
      <c r="T1772" s="174">
        <f t="shared" si="323"/>
        <v>1</v>
      </c>
      <c r="U1772" s="174">
        <f t="shared" si="324"/>
        <v>0</v>
      </c>
      <c r="V1772" s="178" t="str">
        <f t="shared" si="325"/>
        <v>Vibrio aestuarianus</v>
      </c>
      <c r="W1772" s="178" t="str">
        <f t="shared" si="326"/>
        <v>Vibrio aestuarianus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0</v>
      </c>
      <c r="E1773" s="169">
        <f t="shared" si="310"/>
        <v>0</v>
      </c>
      <c r="F1773" s="26" t="s">
        <v>3352</v>
      </c>
      <c r="G1773" s="26" t="s">
        <v>3353</v>
      </c>
      <c r="H1773" s="26" t="s">
        <v>110</v>
      </c>
      <c r="I1773" s="29">
        <v>42753</v>
      </c>
      <c r="J1773" s="26" t="s">
        <v>3350</v>
      </c>
      <c r="K1773" s="26" t="s">
        <v>3354</v>
      </c>
      <c r="L1773" s="26" t="s">
        <v>3350</v>
      </c>
      <c r="M1773" s="26" t="s">
        <v>3354</v>
      </c>
      <c r="N1773" s="27">
        <v>2.34</v>
      </c>
      <c r="O1773" s="26" t="s">
        <v>3350</v>
      </c>
      <c r="P1773" s="26" t="s">
        <v>3354</v>
      </c>
      <c r="Q1773" s="27">
        <v>2.2999999999999998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Vibrio anguillarum</v>
      </c>
      <c r="W1773" s="178" t="str">
        <f t="shared" si="326"/>
        <v>Vibrio anguillarum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0</v>
      </c>
      <c r="E1774" s="169">
        <f t="shared" si="310"/>
        <v>0</v>
      </c>
      <c r="F1774" s="26" t="s">
        <v>3355</v>
      </c>
      <c r="G1774" s="26" t="s">
        <v>3356</v>
      </c>
      <c r="H1774" s="26" t="s">
        <v>110</v>
      </c>
      <c r="I1774" s="29">
        <v>42796</v>
      </c>
      <c r="J1774" s="26" t="s">
        <v>3350</v>
      </c>
      <c r="K1774" s="26" t="s">
        <v>3357</v>
      </c>
      <c r="L1774" s="26" t="s">
        <v>3350</v>
      </c>
      <c r="M1774" s="26" t="s">
        <v>3358</v>
      </c>
      <c r="N1774" s="27">
        <v>2.3199999999999998</v>
      </c>
      <c r="O1774" s="26" t="s">
        <v>3350</v>
      </c>
      <c r="P1774" s="26" t="s">
        <v>3358</v>
      </c>
      <c r="Q1774" s="27">
        <v>2.2799999999999998</v>
      </c>
      <c r="R1774" s="171" t="str">
        <f t="shared" si="321"/>
        <v>A</v>
      </c>
      <c r="S1774" s="174">
        <f t="shared" si="322"/>
        <v>0</v>
      </c>
      <c r="T1774" s="174">
        <f t="shared" si="323"/>
        <v>0</v>
      </c>
      <c r="U1774" s="174">
        <f t="shared" si="324"/>
        <v>1</v>
      </c>
      <c r="V1774" s="178" t="str">
        <f t="shared" si="325"/>
        <v>Vibrio campbellii</v>
      </c>
      <c r="W1774" s="178" t="str">
        <f t="shared" si="326"/>
        <v>Vibrio campbellii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0</v>
      </c>
      <c r="E1775" s="169">
        <f t="shared" si="310"/>
        <v>0</v>
      </c>
      <c r="F1775" s="26" t="s">
        <v>3359</v>
      </c>
      <c r="G1775" s="26" t="s">
        <v>3356</v>
      </c>
      <c r="H1775" s="26" t="s">
        <v>110</v>
      </c>
      <c r="I1775" s="29">
        <v>43108</v>
      </c>
      <c r="J1775" s="26" t="s">
        <v>3350</v>
      </c>
      <c r="K1775" s="26" t="s">
        <v>3357</v>
      </c>
      <c r="L1775" s="26" t="s">
        <v>3350</v>
      </c>
      <c r="M1775" s="26" t="s">
        <v>3358</v>
      </c>
      <c r="N1775" s="27">
        <v>2.38</v>
      </c>
      <c r="O1775" s="26" t="s">
        <v>3350</v>
      </c>
      <c r="P1775" s="26" t="s">
        <v>3358</v>
      </c>
      <c r="Q1775" s="27">
        <v>2.37</v>
      </c>
      <c r="R1775" s="171" t="str">
        <f t="shared" si="321"/>
        <v>A</v>
      </c>
      <c r="S1775" s="174">
        <f t="shared" si="322"/>
        <v>0</v>
      </c>
      <c r="T1775" s="174">
        <f t="shared" si="323"/>
        <v>0</v>
      </c>
      <c r="U1775" s="174">
        <f t="shared" si="324"/>
        <v>1</v>
      </c>
      <c r="V1775" s="178" t="str">
        <f t="shared" si="325"/>
        <v>Vibrio campbellii</v>
      </c>
      <c r="W1775" s="178" t="str">
        <f t="shared" si="326"/>
        <v>Vibrio campbellii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0</v>
      </c>
      <c r="E1776" s="169">
        <f t="shared" si="310"/>
        <v>0</v>
      </c>
      <c r="F1776" s="26" t="s">
        <v>3360</v>
      </c>
      <c r="G1776" s="26" t="s">
        <v>2779</v>
      </c>
      <c r="H1776" s="26" t="s">
        <v>112</v>
      </c>
      <c r="I1776" s="29">
        <v>43623</v>
      </c>
      <c r="J1776" s="26" t="s">
        <v>3350</v>
      </c>
      <c r="K1776" s="26" t="s">
        <v>3361</v>
      </c>
      <c r="L1776" s="26" t="s">
        <v>3350</v>
      </c>
      <c r="M1776" s="26" t="s">
        <v>3361</v>
      </c>
      <c r="N1776" s="27">
        <v>2.37</v>
      </c>
      <c r="O1776" s="26" t="s">
        <v>3350</v>
      </c>
      <c r="P1776" s="26" t="s">
        <v>3361</v>
      </c>
      <c r="Q1776" s="27">
        <v>2.37</v>
      </c>
      <c r="R1776" s="171" t="str">
        <f t="shared" si="321"/>
        <v>A</v>
      </c>
      <c r="S1776" s="174">
        <f t="shared" si="322"/>
        <v>1</v>
      </c>
      <c r="T1776" s="174">
        <f t="shared" si="323"/>
        <v>1</v>
      </c>
      <c r="U1776" s="174">
        <f t="shared" si="324"/>
        <v>0</v>
      </c>
      <c r="V1776" s="178" t="str">
        <f t="shared" si="325"/>
        <v>Vibrio cholerae</v>
      </c>
      <c r="W1776" s="178" t="str">
        <f t="shared" si="326"/>
        <v>Vibrio cholerae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0</v>
      </c>
      <c r="E1777" s="169">
        <f t="shared" si="310"/>
        <v>0</v>
      </c>
      <c r="F1777" s="26" t="s">
        <v>3362</v>
      </c>
      <c r="G1777" s="26" t="s">
        <v>3356</v>
      </c>
      <c r="H1777" s="26" t="s">
        <v>110</v>
      </c>
      <c r="I1777" s="29">
        <v>44229</v>
      </c>
      <c r="J1777" s="26" t="s">
        <v>3350</v>
      </c>
      <c r="K1777" s="26" t="s">
        <v>3363</v>
      </c>
      <c r="L1777" s="26" t="s">
        <v>3350</v>
      </c>
      <c r="M1777" s="26" t="s">
        <v>3364</v>
      </c>
      <c r="N1777" s="27">
        <v>2.4300000000000002</v>
      </c>
      <c r="O1777" s="26" t="s">
        <v>3350</v>
      </c>
      <c r="P1777" s="26" t="s">
        <v>3363</v>
      </c>
      <c r="Q1777" s="27">
        <v>2.41</v>
      </c>
      <c r="R1777" s="171" t="str">
        <f t="shared" si="321"/>
        <v>B</v>
      </c>
      <c r="S1777" s="174">
        <f t="shared" si="322"/>
        <v>0</v>
      </c>
      <c r="T1777" s="174">
        <f t="shared" si="323"/>
        <v>0</v>
      </c>
      <c r="U1777" s="174">
        <f t="shared" si="324"/>
        <v>1</v>
      </c>
      <c r="V1777" s="178" t="str">
        <f t="shared" si="325"/>
        <v>Vibrio cincinnatiencis</v>
      </c>
      <c r="W1777" s="178" t="str">
        <f t="shared" si="326"/>
        <v>Vibrio cincinnatiensis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0</v>
      </c>
      <c r="E1778" s="169">
        <f t="shared" ref="E1778:E1821" si="331">D1778*S1778</f>
        <v>0</v>
      </c>
      <c r="F1778" s="26" t="s">
        <v>3365</v>
      </c>
      <c r="G1778" s="26" t="s">
        <v>176</v>
      </c>
      <c r="H1778" s="26" t="s">
        <v>110</v>
      </c>
      <c r="I1778" s="29">
        <v>43890</v>
      </c>
      <c r="J1778" s="26" t="s">
        <v>3350</v>
      </c>
      <c r="K1778" s="26" t="s">
        <v>3363</v>
      </c>
      <c r="L1778" s="26" t="s">
        <v>3350</v>
      </c>
      <c r="M1778" s="26" t="s">
        <v>3363</v>
      </c>
      <c r="N1778" s="27">
        <v>2.5499999999999998</v>
      </c>
      <c r="O1778" s="26" t="s">
        <v>3350</v>
      </c>
      <c r="P1778" s="26" t="s">
        <v>3364</v>
      </c>
      <c r="Q1778" s="27">
        <v>2.44</v>
      </c>
      <c r="R1778" s="171" t="str">
        <f t="shared" si="321"/>
        <v>B</v>
      </c>
      <c r="S1778" s="174">
        <f t="shared" si="322"/>
        <v>0</v>
      </c>
      <c r="T1778" s="174">
        <f t="shared" si="323"/>
        <v>0</v>
      </c>
      <c r="U1778" s="174">
        <f t="shared" si="324"/>
        <v>1</v>
      </c>
      <c r="V1778" s="178" t="str">
        <f t="shared" si="325"/>
        <v>Vibrio cincinnatiensis</v>
      </c>
      <c r="W1778" s="178" t="str">
        <f t="shared" si="326"/>
        <v>Vibrio cincinnatiencis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0</v>
      </c>
      <c r="E1779" s="169">
        <f t="shared" si="331"/>
        <v>0</v>
      </c>
      <c r="F1779" s="26" t="s">
        <v>3366</v>
      </c>
      <c r="G1779" s="26" t="s">
        <v>3367</v>
      </c>
      <c r="H1779" s="26" t="s">
        <v>110</v>
      </c>
      <c r="I1779" s="29">
        <v>44229</v>
      </c>
      <c r="J1779" s="26" t="s">
        <v>3350</v>
      </c>
      <c r="K1779" s="26" t="s">
        <v>3368</v>
      </c>
      <c r="L1779" s="26" t="s">
        <v>3350</v>
      </c>
      <c r="M1779" s="26" t="s">
        <v>3368</v>
      </c>
      <c r="N1779" s="27">
        <v>2.08</v>
      </c>
      <c r="O1779" s="26" t="s">
        <v>3350</v>
      </c>
      <c r="P1779" s="26" t="s">
        <v>3368</v>
      </c>
      <c r="Q1779" s="27">
        <v>1.98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Vibrio diazotrophicus</v>
      </c>
      <c r="W1779" s="178" t="str">
        <f t="shared" si="326"/>
        <v>Vibrio diazotrophicus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0</v>
      </c>
      <c r="E1780" s="169">
        <f t="shared" si="331"/>
        <v>0</v>
      </c>
      <c r="F1780" s="26" t="s">
        <v>3369</v>
      </c>
      <c r="G1780" s="26" t="s">
        <v>117</v>
      </c>
      <c r="H1780" s="26" t="s">
        <v>110</v>
      </c>
      <c r="I1780" s="29">
        <v>44148</v>
      </c>
      <c r="J1780" s="26" t="s">
        <v>3350</v>
      </c>
      <c r="K1780" s="26" t="s">
        <v>3370</v>
      </c>
      <c r="L1780" s="26" t="s">
        <v>3350</v>
      </c>
      <c r="M1780" s="26" t="s">
        <v>3370</v>
      </c>
      <c r="N1780" s="27">
        <v>2.42</v>
      </c>
      <c r="O1780" s="26" t="s">
        <v>3350</v>
      </c>
      <c r="P1780" s="26" t="s">
        <v>3370</v>
      </c>
      <c r="Q1780" s="27">
        <v>2.16</v>
      </c>
      <c r="R1780" s="171" t="str">
        <f t="shared" si="321"/>
        <v>A</v>
      </c>
      <c r="S1780" s="174">
        <f t="shared" si="322"/>
        <v>1</v>
      </c>
      <c r="T1780" s="174">
        <f t="shared" si="323"/>
        <v>1</v>
      </c>
      <c r="U1780" s="174">
        <f t="shared" si="324"/>
        <v>0</v>
      </c>
      <c r="V1780" s="178" t="str">
        <f t="shared" si="325"/>
        <v>Vibrio fluvialis</v>
      </c>
      <c r="W1780" s="178" t="str">
        <f t="shared" si="326"/>
        <v>Vibrio fluvialis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0</v>
      </c>
      <c r="E1781" s="169">
        <f t="shared" si="331"/>
        <v>0</v>
      </c>
      <c r="F1781" s="26" t="s">
        <v>3371</v>
      </c>
      <c r="G1781" s="26" t="s">
        <v>176</v>
      </c>
      <c r="H1781" s="26" t="s">
        <v>110</v>
      </c>
      <c r="I1781" s="29">
        <v>44251</v>
      </c>
      <c r="J1781" s="26" t="s">
        <v>3350</v>
      </c>
      <c r="K1781" s="26" t="s">
        <v>3370</v>
      </c>
      <c r="L1781" s="26" t="s">
        <v>3350</v>
      </c>
      <c r="M1781" s="26" t="s">
        <v>3370</v>
      </c>
      <c r="N1781" s="27">
        <v>2.2200000000000002</v>
      </c>
      <c r="O1781" s="26" t="s">
        <v>3350</v>
      </c>
      <c r="P1781" s="26" t="s">
        <v>3370</v>
      </c>
      <c r="Q1781" s="27">
        <v>2.1800000000000002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Vibrio fluvialis</v>
      </c>
      <c r="W1781" s="178" t="str">
        <f t="shared" si="326"/>
        <v>Vibrio fluvialis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0</v>
      </c>
      <c r="E1782" s="169">
        <f t="shared" si="331"/>
        <v>0</v>
      </c>
      <c r="F1782" s="26" t="s">
        <v>3372</v>
      </c>
      <c r="G1782" s="26" t="s">
        <v>118</v>
      </c>
      <c r="H1782" s="26" t="s">
        <v>3373</v>
      </c>
      <c r="I1782" s="29">
        <v>41137</v>
      </c>
      <c r="J1782" s="26" t="s">
        <v>3350</v>
      </c>
      <c r="K1782" s="26" t="s">
        <v>3374</v>
      </c>
      <c r="L1782" s="26" t="s">
        <v>3350</v>
      </c>
      <c r="M1782" s="26" t="s">
        <v>3374</v>
      </c>
      <c r="N1782" s="27">
        <v>2.2799999999999998</v>
      </c>
      <c r="O1782" s="26" t="s">
        <v>3350</v>
      </c>
      <c r="P1782" s="26" t="s">
        <v>3374</v>
      </c>
      <c r="Q1782" s="27">
        <v>2.21</v>
      </c>
      <c r="R1782" s="171" t="str">
        <f t="shared" si="321"/>
        <v>A</v>
      </c>
      <c r="S1782" s="174">
        <f t="shared" si="322"/>
        <v>1</v>
      </c>
      <c r="T1782" s="174">
        <f t="shared" si="323"/>
        <v>1</v>
      </c>
      <c r="U1782" s="174">
        <f t="shared" si="324"/>
        <v>0</v>
      </c>
      <c r="V1782" s="178" t="str">
        <f t="shared" si="325"/>
        <v>Vibrio harveyi</v>
      </c>
      <c r="W1782" s="178" t="str">
        <f t="shared" si="326"/>
        <v>Vibrio harveyi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0</v>
      </c>
      <c r="E1783" s="169">
        <f t="shared" si="331"/>
        <v>0</v>
      </c>
      <c r="F1783" s="26" t="s">
        <v>3375</v>
      </c>
      <c r="G1783" s="26" t="s">
        <v>3376</v>
      </c>
      <c r="H1783" s="26" t="s">
        <v>110</v>
      </c>
      <c r="I1783" s="29">
        <v>43108</v>
      </c>
      <c r="J1783" s="26" t="s">
        <v>3350</v>
      </c>
      <c r="K1783" s="26" t="s">
        <v>3374</v>
      </c>
      <c r="L1783" s="26" t="s">
        <v>3350</v>
      </c>
      <c r="M1783" s="26" t="s">
        <v>3374</v>
      </c>
      <c r="N1783" s="27">
        <v>2.41</v>
      </c>
      <c r="O1783" s="26" t="s">
        <v>3350</v>
      </c>
      <c r="P1783" s="26" t="s">
        <v>3374</v>
      </c>
      <c r="Q1783" s="27">
        <v>2.4</v>
      </c>
      <c r="R1783" s="171" t="str">
        <f t="shared" si="321"/>
        <v>A</v>
      </c>
      <c r="S1783" s="174">
        <f t="shared" si="322"/>
        <v>1</v>
      </c>
      <c r="T1783" s="174">
        <f t="shared" si="323"/>
        <v>1</v>
      </c>
      <c r="U1783" s="174">
        <f t="shared" si="324"/>
        <v>0</v>
      </c>
      <c r="V1783" s="178" t="str">
        <f t="shared" si="325"/>
        <v>Vibrio harveyi</v>
      </c>
      <c r="W1783" s="178" t="str">
        <f t="shared" si="326"/>
        <v>Vibrio harveyi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0</v>
      </c>
      <c r="E1784" s="169">
        <f t="shared" si="331"/>
        <v>0</v>
      </c>
      <c r="F1784" s="26" t="s">
        <v>3377</v>
      </c>
      <c r="G1784" s="26" t="s">
        <v>3376</v>
      </c>
      <c r="H1784" s="26" t="s">
        <v>110</v>
      </c>
      <c r="I1784" s="29">
        <v>44019</v>
      </c>
      <c r="J1784" s="26" t="s">
        <v>3350</v>
      </c>
      <c r="K1784" s="26" t="s">
        <v>3378</v>
      </c>
      <c r="L1784" s="26" t="s">
        <v>3350</v>
      </c>
      <c r="M1784" s="26" t="s">
        <v>3378</v>
      </c>
      <c r="N1784" s="27">
        <v>2.5299999999999998</v>
      </c>
      <c r="O1784" s="26" t="s">
        <v>3350</v>
      </c>
      <c r="P1784" s="26" t="s">
        <v>3374</v>
      </c>
      <c r="Q1784" s="27">
        <v>2.4900000000000002</v>
      </c>
      <c r="R1784" s="171" t="str">
        <f t="shared" si="321"/>
        <v>B</v>
      </c>
      <c r="S1784" s="174">
        <f t="shared" si="322"/>
        <v>0</v>
      </c>
      <c r="T1784" s="174">
        <f t="shared" si="323"/>
        <v>0</v>
      </c>
      <c r="U1784" s="174">
        <f t="shared" si="324"/>
        <v>1</v>
      </c>
      <c r="V1784" s="178" t="str">
        <f t="shared" si="325"/>
        <v>Vibrio jasicida</v>
      </c>
      <c r="W1784" s="178" t="str">
        <f t="shared" si="326"/>
        <v>Vibrio harveyi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0</v>
      </c>
      <c r="E1785" s="169">
        <f t="shared" si="331"/>
        <v>0</v>
      </c>
      <c r="F1785" s="26" t="s">
        <v>3379</v>
      </c>
      <c r="G1785" s="26" t="s">
        <v>3376</v>
      </c>
      <c r="H1785" s="26" t="s">
        <v>110</v>
      </c>
      <c r="I1785" s="29">
        <v>43868</v>
      </c>
      <c r="J1785" s="26" t="s">
        <v>3350</v>
      </c>
      <c r="K1785" s="26" t="s">
        <v>3378</v>
      </c>
      <c r="L1785" s="26" t="s">
        <v>3350</v>
      </c>
      <c r="M1785" s="26" t="s">
        <v>3378</v>
      </c>
      <c r="N1785" s="27">
        <v>2.41</v>
      </c>
      <c r="O1785" s="26" t="s">
        <v>3350</v>
      </c>
      <c r="P1785" s="26" t="s">
        <v>3378</v>
      </c>
      <c r="Q1785" s="27">
        <v>2.36</v>
      </c>
      <c r="R1785" s="171" t="str">
        <f t="shared" si="321"/>
        <v>A</v>
      </c>
      <c r="S1785" s="174">
        <f t="shared" si="322"/>
        <v>1</v>
      </c>
      <c r="T1785" s="174">
        <f t="shared" si="323"/>
        <v>1</v>
      </c>
      <c r="U1785" s="174">
        <f t="shared" si="324"/>
        <v>0</v>
      </c>
      <c r="V1785" s="178" t="str">
        <f t="shared" si="325"/>
        <v>Vibrio jasicida</v>
      </c>
      <c r="W1785" s="178" t="str">
        <f t="shared" si="326"/>
        <v>Vibrio jasicida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0</v>
      </c>
      <c r="E1786" s="169">
        <f t="shared" si="331"/>
        <v>0</v>
      </c>
      <c r="F1786" s="26" t="s">
        <v>3380</v>
      </c>
      <c r="G1786" s="26" t="s">
        <v>3381</v>
      </c>
      <c r="H1786" s="26" t="s">
        <v>110</v>
      </c>
      <c r="I1786" s="29">
        <v>44229</v>
      </c>
      <c r="J1786" s="26" t="s">
        <v>3350</v>
      </c>
      <c r="K1786" s="26" t="s">
        <v>3382</v>
      </c>
      <c r="L1786" s="26" t="s">
        <v>3350</v>
      </c>
      <c r="M1786" s="26" t="s">
        <v>3383</v>
      </c>
      <c r="N1786" s="27">
        <v>2.48</v>
      </c>
      <c r="O1786" s="26" t="s">
        <v>3350</v>
      </c>
      <c r="P1786" s="26" t="s">
        <v>3382</v>
      </c>
      <c r="Q1786" s="27">
        <v>2.41</v>
      </c>
      <c r="R1786" s="171" t="str">
        <f t="shared" si="321"/>
        <v>B</v>
      </c>
      <c r="S1786" s="174">
        <f t="shared" si="322"/>
        <v>0</v>
      </c>
      <c r="T1786" s="174">
        <f t="shared" si="323"/>
        <v>0</v>
      </c>
      <c r="U1786" s="174">
        <f t="shared" si="324"/>
        <v>1</v>
      </c>
      <c r="V1786" s="178" t="str">
        <f t="shared" si="325"/>
        <v>Vibrio mimicus</v>
      </c>
      <c r="W1786" s="178" t="str">
        <f t="shared" si="326"/>
        <v>Vibrio metoecus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0</v>
      </c>
      <c r="E1787" s="169">
        <f t="shared" si="331"/>
        <v>0</v>
      </c>
      <c r="F1787" s="26" t="s">
        <v>3384</v>
      </c>
      <c r="G1787" s="26" t="s">
        <v>3381</v>
      </c>
      <c r="H1787" s="26" t="s">
        <v>110</v>
      </c>
      <c r="I1787" s="29">
        <v>44251</v>
      </c>
      <c r="J1787" s="26" t="s">
        <v>3350</v>
      </c>
      <c r="K1787" s="26" t="s">
        <v>3382</v>
      </c>
      <c r="L1787" s="26" t="s">
        <v>3350</v>
      </c>
      <c r="M1787" s="26" t="s">
        <v>3382</v>
      </c>
      <c r="N1787" s="27">
        <v>2.34</v>
      </c>
      <c r="O1787" s="26" t="s">
        <v>3350</v>
      </c>
      <c r="P1787" s="26" t="s">
        <v>3382</v>
      </c>
      <c r="Q1787" s="27">
        <v>2.3199999999999998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Vibrio metoecus</v>
      </c>
      <c r="W1787" s="178" t="str">
        <f t="shared" si="326"/>
        <v>Vibrio metoecus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0</v>
      </c>
      <c r="E1788" s="169">
        <f t="shared" si="331"/>
        <v>0</v>
      </c>
      <c r="F1788" s="26" t="s">
        <v>3385</v>
      </c>
      <c r="G1788" s="26" t="s">
        <v>3356</v>
      </c>
      <c r="H1788" s="26" t="s">
        <v>110</v>
      </c>
      <c r="I1788" s="29">
        <v>44229</v>
      </c>
      <c r="J1788" s="26" t="s">
        <v>3350</v>
      </c>
      <c r="K1788" s="26" t="s">
        <v>3386</v>
      </c>
      <c r="L1788" s="26" t="s">
        <v>3350</v>
      </c>
      <c r="M1788" s="26" t="s">
        <v>3386</v>
      </c>
      <c r="N1788" s="27">
        <v>2.15</v>
      </c>
      <c r="O1788" s="26" t="s">
        <v>3350</v>
      </c>
      <c r="P1788" s="26" t="s">
        <v>3386</v>
      </c>
      <c r="Q1788" s="27">
        <v>2.1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Vibrio metschnikovii</v>
      </c>
      <c r="W1788" s="178" t="str">
        <f t="shared" si="326"/>
        <v>Vibrio metschnikovii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0</v>
      </c>
      <c r="E1789" s="169">
        <f t="shared" si="331"/>
        <v>0</v>
      </c>
      <c r="F1789" s="26" t="s">
        <v>3387</v>
      </c>
      <c r="G1789" s="26" t="s">
        <v>3356</v>
      </c>
      <c r="H1789" s="26" t="s">
        <v>110</v>
      </c>
      <c r="I1789" s="29">
        <v>44251</v>
      </c>
      <c r="J1789" s="26" t="s">
        <v>3350</v>
      </c>
      <c r="K1789" s="26" t="s">
        <v>3388</v>
      </c>
      <c r="L1789" s="26" t="s">
        <v>3350</v>
      </c>
      <c r="M1789" s="26" t="s">
        <v>3388</v>
      </c>
      <c r="N1789" s="27">
        <v>2.33</v>
      </c>
      <c r="O1789" s="26" t="s">
        <v>3350</v>
      </c>
      <c r="P1789" s="26" t="s">
        <v>3388</v>
      </c>
      <c r="Q1789" s="27">
        <v>2.21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Vibrio navarrensis</v>
      </c>
      <c r="W1789" s="178" t="str">
        <f t="shared" si="326"/>
        <v>Vibrio navarrensis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0</v>
      </c>
      <c r="E1790" s="169">
        <f t="shared" si="331"/>
        <v>0</v>
      </c>
      <c r="F1790" s="26" t="s">
        <v>3389</v>
      </c>
      <c r="G1790" s="26" t="s">
        <v>3356</v>
      </c>
      <c r="H1790" s="26" t="s">
        <v>110</v>
      </c>
      <c r="I1790" s="29">
        <v>44251</v>
      </c>
      <c r="J1790" s="26" t="s">
        <v>3350</v>
      </c>
      <c r="K1790" s="26" t="s">
        <v>3388</v>
      </c>
      <c r="L1790" s="26" t="s">
        <v>3350</v>
      </c>
      <c r="M1790" s="26" t="s">
        <v>3388</v>
      </c>
      <c r="N1790" s="27">
        <v>2.16</v>
      </c>
      <c r="O1790" s="26" t="s">
        <v>3350</v>
      </c>
      <c r="P1790" s="26" t="s">
        <v>3388</v>
      </c>
      <c r="Q1790" s="27">
        <v>1.99</v>
      </c>
      <c r="R1790" s="171" t="str">
        <f t="shared" si="321"/>
        <v>A</v>
      </c>
      <c r="S1790" s="174">
        <f t="shared" si="322"/>
        <v>1</v>
      </c>
      <c r="T1790" s="174">
        <f t="shared" si="323"/>
        <v>1</v>
      </c>
      <c r="U1790" s="174">
        <f t="shared" si="324"/>
        <v>0</v>
      </c>
      <c r="V1790" s="178" t="str">
        <f t="shared" si="325"/>
        <v>Vibrio navarrensis</v>
      </c>
      <c r="W1790" s="178" t="str">
        <f t="shared" si="326"/>
        <v>Vibrio navarrensis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0</v>
      </c>
      <c r="E1791" s="169">
        <f t="shared" si="331"/>
        <v>0</v>
      </c>
      <c r="F1791" s="26" t="s">
        <v>3390</v>
      </c>
      <c r="G1791" s="26" t="s">
        <v>3376</v>
      </c>
      <c r="H1791" s="26" t="s">
        <v>110</v>
      </c>
      <c r="I1791" s="29">
        <v>43073</v>
      </c>
      <c r="J1791" s="26" t="s">
        <v>3350</v>
      </c>
      <c r="K1791" s="26" t="s">
        <v>3391</v>
      </c>
      <c r="L1791" s="26" t="s">
        <v>3350</v>
      </c>
      <c r="M1791" s="26" t="s">
        <v>3391</v>
      </c>
      <c r="N1791" s="27">
        <v>2.35</v>
      </c>
      <c r="O1791" s="26" t="s">
        <v>3350</v>
      </c>
      <c r="P1791" s="26" t="s">
        <v>3378</v>
      </c>
      <c r="Q1791" s="27">
        <v>2.27</v>
      </c>
      <c r="R1791" s="171" t="str">
        <f t="shared" si="321"/>
        <v>B</v>
      </c>
      <c r="S1791" s="174">
        <f t="shared" si="322"/>
        <v>0</v>
      </c>
      <c r="T1791" s="174">
        <f t="shared" si="323"/>
        <v>0</v>
      </c>
      <c r="U1791" s="174">
        <f t="shared" si="324"/>
        <v>1</v>
      </c>
      <c r="V1791" s="178" t="str">
        <f t="shared" si="325"/>
        <v>Vibrio owensii</v>
      </c>
      <c r="W1791" s="178" t="str">
        <f t="shared" si="326"/>
        <v>Vibrio jasicida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0</v>
      </c>
      <c r="E1792" s="169">
        <f t="shared" si="331"/>
        <v>0</v>
      </c>
      <c r="F1792" s="26" t="s">
        <v>3392</v>
      </c>
      <c r="G1792" s="26" t="s">
        <v>2779</v>
      </c>
      <c r="H1792" s="26" t="s">
        <v>110</v>
      </c>
      <c r="I1792" s="29">
        <v>43791</v>
      </c>
      <c r="J1792" s="26" t="s">
        <v>3350</v>
      </c>
      <c r="K1792" s="26" t="s">
        <v>3393</v>
      </c>
      <c r="L1792" s="26" t="s">
        <v>3350</v>
      </c>
      <c r="M1792" s="26" t="s">
        <v>3393</v>
      </c>
      <c r="N1792" s="27">
        <v>2.2799999999999998</v>
      </c>
      <c r="O1792" s="26" t="s">
        <v>3350</v>
      </c>
      <c r="P1792" s="26" t="s">
        <v>3393</v>
      </c>
      <c r="Q1792" s="27">
        <v>2.2599999999999998</v>
      </c>
      <c r="R1792" s="171" t="str">
        <f t="shared" si="321"/>
        <v>A</v>
      </c>
      <c r="S1792" s="174">
        <f t="shared" si="322"/>
        <v>1</v>
      </c>
      <c r="T1792" s="174">
        <f t="shared" si="323"/>
        <v>1</v>
      </c>
      <c r="U1792" s="174">
        <f t="shared" si="324"/>
        <v>0</v>
      </c>
      <c r="V1792" s="178" t="str">
        <f t="shared" si="325"/>
        <v>Vibrio parahaemolyticus</v>
      </c>
      <c r="W1792" s="178" t="str">
        <f t="shared" si="326"/>
        <v>Vibrio parahaemolyticus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0</v>
      </c>
      <c r="E1793" s="169">
        <f t="shared" si="331"/>
        <v>0</v>
      </c>
      <c r="F1793" s="26" t="s">
        <v>3394</v>
      </c>
      <c r="G1793" s="26" t="s">
        <v>117</v>
      </c>
      <c r="H1793" s="26" t="s">
        <v>110</v>
      </c>
      <c r="I1793" s="29">
        <v>44229</v>
      </c>
      <c r="J1793" s="26" t="s">
        <v>3350</v>
      </c>
      <c r="K1793" s="26" t="s">
        <v>3395</v>
      </c>
      <c r="L1793" s="26" t="s">
        <v>3350</v>
      </c>
      <c r="M1793" s="26" t="s">
        <v>3395</v>
      </c>
      <c r="N1793" s="27">
        <v>2.4500000000000002</v>
      </c>
      <c r="O1793" s="26" t="s">
        <v>3350</v>
      </c>
      <c r="P1793" s="26" t="s">
        <v>3395</v>
      </c>
      <c r="Q1793" s="27">
        <v>2.35</v>
      </c>
      <c r="R1793" s="171" t="str">
        <f t="shared" si="321"/>
        <v>A</v>
      </c>
      <c r="S1793" s="174">
        <f t="shared" si="322"/>
        <v>1</v>
      </c>
      <c r="T1793" s="174">
        <f t="shared" si="323"/>
        <v>1</v>
      </c>
      <c r="U1793" s="174">
        <f t="shared" si="324"/>
        <v>0</v>
      </c>
      <c r="V1793" s="178" t="str">
        <f t="shared" si="325"/>
        <v>Vibrio vulnificus</v>
      </c>
      <c r="W1793" s="178" t="str">
        <f t="shared" si="326"/>
        <v>Vibrio vulnificus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1</v>
      </c>
      <c r="E1794" s="169">
        <f t="shared" si="331"/>
        <v>1</v>
      </c>
      <c r="F1794" s="26" t="s">
        <v>3396</v>
      </c>
      <c r="G1794" s="26" t="s">
        <v>124</v>
      </c>
      <c r="H1794" s="26" t="s">
        <v>110</v>
      </c>
      <c r="I1794" s="29">
        <v>44412</v>
      </c>
      <c r="J1794" s="26" t="s">
        <v>3397</v>
      </c>
      <c r="K1794" s="26" t="s">
        <v>3398</v>
      </c>
      <c r="L1794" s="26" t="s">
        <v>3397</v>
      </c>
      <c r="M1794" s="26" t="s">
        <v>3398</v>
      </c>
      <c r="N1794" s="27">
        <v>2.2200000000000002</v>
      </c>
      <c r="O1794" s="26" t="s">
        <v>3397</v>
      </c>
      <c r="P1794" s="26" t="s">
        <v>3398</v>
      </c>
      <c r="Q1794" s="27">
        <v>2.02</v>
      </c>
      <c r="R1794" s="171" t="str">
        <f t="shared" si="321"/>
        <v>A</v>
      </c>
      <c r="S1794" s="174">
        <f t="shared" si="322"/>
        <v>1</v>
      </c>
      <c r="T1794" s="174">
        <f t="shared" si="323"/>
        <v>1</v>
      </c>
      <c r="U1794" s="174">
        <f t="shared" si="324"/>
        <v>0</v>
      </c>
      <c r="V1794" s="178" t="str">
        <f t="shared" si="325"/>
        <v>Photobacterium damselae</v>
      </c>
      <c r="W1794" s="178" t="str">
        <f t="shared" si="326"/>
        <v>Photobacterium damselae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si="331"/>
        <v>1</v>
      </c>
      <c r="F1795" s="26" t="s">
        <v>3399</v>
      </c>
      <c r="G1795" s="26" t="s">
        <v>124</v>
      </c>
      <c r="H1795" s="26" t="s">
        <v>112</v>
      </c>
      <c r="I1795" s="29">
        <v>44784</v>
      </c>
      <c r="J1795" s="26" t="s">
        <v>3397</v>
      </c>
      <c r="K1795" s="26" t="s">
        <v>3398</v>
      </c>
      <c r="L1795" s="26" t="s">
        <v>3397</v>
      </c>
      <c r="M1795" s="26" t="s">
        <v>3398</v>
      </c>
      <c r="N1795" s="27">
        <v>2.14</v>
      </c>
      <c r="O1795" s="26" t="s">
        <v>3397</v>
      </c>
      <c r="P1795" s="26" t="s">
        <v>3398</v>
      </c>
      <c r="Q1795" s="27">
        <v>2.0699999999999998</v>
      </c>
      <c r="R1795" s="171" t="str">
        <f t="shared" si="321"/>
        <v>A</v>
      </c>
      <c r="S1795" s="174">
        <f t="shared" si="322"/>
        <v>1</v>
      </c>
      <c r="T1795" s="174">
        <f t="shared" si="323"/>
        <v>1</v>
      </c>
      <c r="U1795" s="174">
        <f t="shared" si="324"/>
        <v>0</v>
      </c>
      <c r="V1795" s="178" t="str">
        <f t="shared" si="325"/>
        <v>Photobacterium damselae</v>
      </c>
      <c r="W1795" s="178" t="str">
        <f t="shared" si="326"/>
        <v>Photobacterium damselae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1</v>
      </c>
      <c r="E1796" s="169">
        <f t="shared" si="331"/>
        <v>1</v>
      </c>
      <c r="F1796" s="26" t="s">
        <v>3400</v>
      </c>
      <c r="G1796" s="26" t="s">
        <v>124</v>
      </c>
      <c r="H1796" s="26" t="s">
        <v>114</v>
      </c>
      <c r="I1796" s="29">
        <v>43733</v>
      </c>
      <c r="J1796" s="26" t="s">
        <v>3397</v>
      </c>
      <c r="K1796" s="26" t="s">
        <v>3401</v>
      </c>
      <c r="L1796" s="26" t="s">
        <v>3397</v>
      </c>
      <c r="M1796" s="26" t="s">
        <v>3401</v>
      </c>
      <c r="N1796" s="27">
        <v>2.6</v>
      </c>
      <c r="O1796" s="26" t="s">
        <v>3397</v>
      </c>
      <c r="P1796" s="26" t="s">
        <v>3402</v>
      </c>
      <c r="Q1796" s="27">
        <v>1.57</v>
      </c>
      <c r="R1796" s="171" t="str">
        <f t="shared" si="321"/>
        <v>A</v>
      </c>
      <c r="S1796" s="174">
        <f t="shared" si="322"/>
        <v>1</v>
      </c>
      <c r="T1796" s="174">
        <f t="shared" si="323"/>
        <v>1</v>
      </c>
      <c r="U1796" s="174">
        <f t="shared" si="324"/>
        <v>0</v>
      </c>
      <c r="V1796" s="178" t="str">
        <f t="shared" si="325"/>
        <v>Photobacterium piscicola</v>
      </c>
      <c r="W1796" s="178" t="str">
        <f t="shared" si="326"/>
        <v>Photobacterium iliopiscarium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3403</v>
      </c>
      <c r="G1797" s="26" t="s">
        <v>124</v>
      </c>
      <c r="H1797" s="26" t="s">
        <v>134</v>
      </c>
      <c r="I1797" s="29">
        <v>41340</v>
      </c>
      <c r="J1797" s="26" t="s">
        <v>3397</v>
      </c>
      <c r="K1797" s="26" t="s">
        <v>3404</v>
      </c>
      <c r="L1797" s="26" t="s">
        <v>3397</v>
      </c>
      <c r="M1797" s="26" t="s">
        <v>3404</v>
      </c>
      <c r="N1797" s="27">
        <v>2.63</v>
      </c>
      <c r="O1797" s="26" t="s">
        <v>2998</v>
      </c>
      <c r="P1797" s="26" t="s">
        <v>3405</v>
      </c>
      <c r="Q1797" s="27">
        <v>1.37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Photobacterium swingsii</v>
      </c>
      <c r="W1797" s="178" t="str">
        <f t="shared" si="326"/>
        <v>Providencia alcalifaciens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1</v>
      </c>
      <c r="E1798" s="169">
        <f t="shared" si="331"/>
        <v>0</v>
      </c>
      <c r="F1798" s="26" t="s">
        <v>3406</v>
      </c>
      <c r="G1798" s="26" t="s">
        <v>3407</v>
      </c>
      <c r="H1798" s="26" t="s">
        <v>112</v>
      </c>
      <c r="I1798" s="29">
        <v>44735</v>
      </c>
      <c r="J1798" s="26" t="s">
        <v>3350</v>
      </c>
      <c r="K1798" s="26" t="s">
        <v>3408</v>
      </c>
      <c r="L1798" s="26" t="s">
        <v>3350</v>
      </c>
      <c r="M1798" s="26" t="s">
        <v>3408</v>
      </c>
      <c r="N1798" s="27">
        <v>2.1800000000000002</v>
      </c>
      <c r="O1798" s="26" t="s">
        <v>3350</v>
      </c>
      <c r="P1798" s="26" t="s">
        <v>3409</v>
      </c>
      <c r="Q1798" s="27">
        <v>2.17</v>
      </c>
      <c r="R1798" s="171" t="str">
        <f t="shared" si="321"/>
        <v>B</v>
      </c>
      <c r="S1798" s="174">
        <f t="shared" si="322"/>
        <v>0</v>
      </c>
      <c r="T1798" s="174">
        <f t="shared" si="323"/>
        <v>0</v>
      </c>
      <c r="U1798" s="174">
        <f t="shared" si="324"/>
        <v>1</v>
      </c>
      <c r="V1798" s="178" t="str">
        <f t="shared" si="325"/>
        <v>Vibrio alginolyticus</v>
      </c>
      <c r="W1798" s="178" t="str">
        <f t="shared" si="326"/>
        <v>Vibrio alginolyticus_17-VB00051_BfR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0</v>
      </c>
      <c r="E1799" s="169">
        <f t="shared" si="331"/>
        <v>0</v>
      </c>
      <c r="F1799" s="26" t="s">
        <v>3410</v>
      </c>
      <c r="G1799" s="26" t="s">
        <v>176</v>
      </c>
      <c r="H1799" s="26" t="s">
        <v>3373</v>
      </c>
      <c r="I1799" s="29">
        <v>41102</v>
      </c>
      <c r="J1799" s="26" t="s">
        <v>3350</v>
      </c>
      <c r="K1799" s="26" t="s">
        <v>3408</v>
      </c>
      <c r="L1799" s="26" t="s">
        <v>3350</v>
      </c>
      <c r="M1799" s="26" t="s">
        <v>3408</v>
      </c>
      <c r="N1799" s="27">
        <v>2.2999999999999998</v>
      </c>
      <c r="O1799" s="26" t="s">
        <v>3350</v>
      </c>
      <c r="P1799" s="26" t="s">
        <v>3408</v>
      </c>
      <c r="Q1799" s="27">
        <v>2.29</v>
      </c>
      <c r="R1799" s="171" t="str">
        <f t="shared" si="321"/>
        <v>A</v>
      </c>
      <c r="S1799" s="174">
        <f t="shared" si="322"/>
        <v>1</v>
      </c>
      <c r="T1799" s="174">
        <f t="shared" si="323"/>
        <v>1</v>
      </c>
      <c r="U1799" s="174">
        <f t="shared" si="324"/>
        <v>0</v>
      </c>
      <c r="V1799" s="178" t="str">
        <f t="shared" si="325"/>
        <v>Vibrio alginolyticus</v>
      </c>
      <c r="W1799" s="178" t="str">
        <f t="shared" si="326"/>
        <v>Vibrio alginolyticus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1</v>
      </c>
      <c r="F1800" s="26" t="s">
        <v>3411</v>
      </c>
      <c r="G1800" s="26" t="s">
        <v>3412</v>
      </c>
      <c r="H1800" s="26" t="s">
        <v>112</v>
      </c>
      <c r="I1800" s="29">
        <v>44735</v>
      </c>
      <c r="J1800" s="26" t="s">
        <v>3350</v>
      </c>
      <c r="K1800" s="26" t="s">
        <v>3354</v>
      </c>
      <c r="L1800" s="26" t="s">
        <v>3350</v>
      </c>
      <c r="M1800" s="26" t="s">
        <v>3354</v>
      </c>
      <c r="N1800" s="27">
        <v>2.2200000000000002</v>
      </c>
      <c r="O1800" s="26" t="s">
        <v>3350</v>
      </c>
      <c r="P1800" s="26" t="s">
        <v>3354</v>
      </c>
      <c r="Q1800" s="27">
        <v>2.2000000000000002</v>
      </c>
      <c r="R1800" s="171" t="str">
        <f t="shared" si="321"/>
        <v>A</v>
      </c>
      <c r="S1800" s="174">
        <f t="shared" si="322"/>
        <v>1</v>
      </c>
      <c r="T1800" s="174">
        <f t="shared" si="323"/>
        <v>1</v>
      </c>
      <c r="U1800" s="174">
        <f t="shared" si="324"/>
        <v>0</v>
      </c>
      <c r="V1800" s="178" t="str">
        <f t="shared" si="325"/>
        <v>Vibrio anguillarum</v>
      </c>
      <c r="W1800" s="178" t="str">
        <f t="shared" si="326"/>
        <v>Vibrio anguillarum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1</v>
      </c>
      <c r="E1801" s="169">
        <f t="shared" si="331"/>
        <v>0</v>
      </c>
      <c r="F1801" s="26" t="s">
        <v>3413</v>
      </c>
      <c r="G1801" s="26" t="s">
        <v>124</v>
      </c>
      <c r="H1801" s="26" t="s">
        <v>112</v>
      </c>
      <c r="I1801" s="29">
        <v>44735</v>
      </c>
      <c r="J1801" s="26" t="s">
        <v>3350</v>
      </c>
      <c r="K1801" s="26" t="s">
        <v>3361</v>
      </c>
      <c r="L1801" s="26" t="s">
        <v>3350</v>
      </c>
      <c r="M1801" s="26" t="s">
        <v>3414</v>
      </c>
      <c r="N1801" s="27">
        <v>2.27</v>
      </c>
      <c r="O1801" s="26" t="s">
        <v>3350</v>
      </c>
      <c r="P1801" s="26" t="s">
        <v>3361</v>
      </c>
      <c r="Q1801" s="27">
        <v>2.2599999999999998</v>
      </c>
      <c r="R1801" s="171" t="str">
        <f t="shared" si="321"/>
        <v>B</v>
      </c>
      <c r="S1801" s="174">
        <f t="shared" si="322"/>
        <v>0</v>
      </c>
      <c r="T1801" s="174">
        <f t="shared" si="323"/>
        <v>0</v>
      </c>
      <c r="U1801" s="174">
        <f t="shared" si="324"/>
        <v>1</v>
      </c>
      <c r="V1801" s="178" t="str">
        <f t="shared" si="325"/>
        <v>Vibrio cholerae_23-VB00040_BfR</v>
      </c>
      <c r="W1801" s="178" t="str">
        <f t="shared" si="326"/>
        <v>Vibrio cholerae</v>
      </c>
      <c r="X1801" s="174">
        <f t="shared" si="327"/>
        <v>0</v>
      </c>
      <c r="Y1801" s="174">
        <f t="shared" si="328"/>
        <v>0</v>
      </c>
      <c r="Z1801" s="174">
        <f t="shared" si="329"/>
        <v>0</v>
      </c>
      <c r="AA1801" s="174">
        <f t="shared" si="330"/>
        <v>0</v>
      </c>
    </row>
    <row r="1802" spans="4:27" ht="15" customHeight="1" x14ac:dyDescent="0.25">
      <c r="D1802" s="176">
        <v>1</v>
      </c>
      <c r="E1802" s="169">
        <f t="shared" si="331"/>
        <v>1</v>
      </c>
      <c r="F1802" s="26" t="s">
        <v>3415</v>
      </c>
      <c r="G1802" s="26" t="s">
        <v>124</v>
      </c>
      <c r="H1802" s="26" t="s">
        <v>112</v>
      </c>
      <c r="I1802" s="29">
        <v>41374</v>
      </c>
      <c r="J1802" s="26" t="s">
        <v>3350</v>
      </c>
      <c r="K1802" s="26" t="s">
        <v>3368</v>
      </c>
      <c r="L1802" s="26" t="s">
        <v>3350</v>
      </c>
      <c r="M1802" s="26" t="s">
        <v>3368</v>
      </c>
      <c r="N1802" s="27">
        <v>2.14</v>
      </c>
      <c r="O1802" s="26" t="s">
        <v>3350</v>
      </c>
      <c r="P1802" s="26" t="s">
        <v>3368</v>
      </c>
      <c r="Q1802" s="27">
        <v>2.14</v>
      </c>
      <c r="R1802" s="171" t="str">
        <f t="shared" si="321"/>
        <v>A</v>
      </c>
      <c r="S1802" s="174">
        <f t="shared" si="322"/>
        <v>1</v>
      </c>
      <c r="T1802" s="174">
        <f t="shared" si="323"/>
        <v>1</v>
      </c>
      <c r="U1802" s="174">
        <f t="shared" si="324"/>
        <v>0</v>
      </c>
      <c r="V1802" s="178" t="str">
        <f t="shared" si="325"/>
        <v>Vibrio diazotrophicus</v>
      </c>
      <c r="W1802" s="178" t="str">
        <f t="shared" si="326"/>
        <v>Vibrio diazotrophicus</v>
      </c>
      <c r="X1802" s="174">
        <f t="shared" si="327"/>
        <v>0</v>
      </c>
      <c r="Y1802" s="174">
        <f t="shared" si="328"/>
        <v>0</v>
      </c>
      <c r="Z1802" s="174">
        <f t="shared" si="329"/>
        <v>0</v>
      </c>
      <c r="AA1802" s="174">
        <f t="shared" si="330"/>
        <v>0</v>
      </c>
    </row>
    <row r="1803" spans="4:27" ht="15" customHeight="1" x14ac:dyDescent="0.25">
      <c r="D1803" s="176">
        <v>1</v>
      </c>
      <c r="E1803" s="169">
        <f t="shared" si="331"/>
        <v>1</v>
      </c>
      <c r="F1803" s="26" t="s">
        <v>3416</v>
      </c>
      <c r="G1803" s="26" t="s">
        <v>124</v>
      </c>
      <c r="H1803" s="26" t="s">
        <v>112</v>
      </c>
      <c r="I1803" s="29">
        <v>41380</v>
      </c>
      <c r="J1803" s="26" t="s">
        <v>3350</v>
      </c>
      <c r="K1803" s="26" t="s">
        <v>3417</v>
      </c>
      <c r="L1803" s="26" t="s">
        <v>3350</v>
      </c>
      <c r="M1803" s="26" t="s">
        <v>3417</v>
      </c>
      <c r="N1803" s="27">
        <v>2.2000000000000002</v>
      </c>
      <c r="O1803" s="26" t="s">
        <v>3350</v>
      </c>
      <c r="P1803" s="26" t="s">
        <v>3417</v>
      </c>
      <c r="Q1803" s="27">
        <v>2.0499999999999998</v>
      </c>
      <c r="R1803" s="171" t="str">
        <f t="shared" si="321"/>
        <v>A</v>
      </c>
      <c r="S1803" s="174">
        <f t="shared" si="322"/>
        <v>1</v>
      </c>
      <c r="T1803" s="174">
        <f t="shared" si="323"/>
        <v>1</v>
      </c>
      <c r="U1803" s="174">
        <f t="shared" si="324"/>
        <v>0</v>
      </c>
      <c r="V1803" s="178" t="str">
        <f t="shared" si="325"/>
        <v>Vibrio furnissii</v>
      </c>
      <c r="W1803" s="178" t="str">
        <f t="shared" si="326"/>
        <v>Vibrio furnissii</v>
      </c>
      <c r="X1803" s="174">
        <f t="shared" si="327"/>
        <v>0</v>
      </c>
      <c r="Y1803" s="174">
        <f t="shared" si="328"/>
        <v>0</v>
      </c>
      <c r="Z1803" s="174">
        <f t="shared" si="329"/>
        <v>0</v>
      </c>
      <c r="AA1803" s="174">
        <f t="shared" si="330"/>
        <v>0</v>
      </c>
    </row>
    <row r="1804" spans="4:27" ht="15" customHeight="1" x14ac:dyDescent="0.25">
      <c r="D1804" s="176">
        <v>1</v>
      </c>
      <c r="E1804" s="169">
        <f t="shared" si="331"/>
        <v>1</v>
      </c>
      <c r="F1804" s="26" t="s">
        <v>3418</v>
      </c>
      <c r="G1804" s="26" t="s">
        <v>3419</v>
      </c>
      <c r="H1804" s="26" t="s">
        <v>112</v>
      </c>
      <c r="I1804" s="29">
        <v>44735</v>
      </c>
      <c r="J1804" s="26" t="s">
        <v>3350</v>
      </c>
      <c r="K1804" s="26" t="s">
        <v>3417</v>
      </c>
      <c r="L1804" s="26" t="s">
        <v>3350</v>
      </c>
      <c r="M1804" s="26" t="s">
        <v>3417</v>
      </c>
      <c r="N1804" s="27">
        <v>2.21</v>
      </c>
      <c r="O1804" s="26" t="s">
        <v>3350</v>
      </c>
      <c r="P1804" s="26" t="s">
        <v>3417</v>
      </c>
      <c r="Q1804" s="27">
        <v>2.06</v>
      </c>
      <c r="R1804" s="171" t="str">
        <f t="shared" si="321"/>
        <v>A</v>
      </c>
      <c r="S1804" s="174">
        <f t="shared" si="322"/>
        <v>1</v>
      </c>
      <c r="T1804" s="174">
        <f t="shared" si="323"/>
        <v>1</v>
      </c>
      <c r="U1804" s="174">
        <f t="shared" si="324"/>
        <v>0</v>
      </c>
      <c r="V1804" s="178" t="str">
        <f t="shared" si="325"/>
        <v>Vibrio furnissii</v>
      </c>
      <c r="W1804" s="178" t="str">
        <f t="shared" si="326"/>
        <v>Vibrio furnissii</v>
      </c>
      <c r="X1804" s="174">
        <f t="shared" si="327"/>
        <v>0</v>
      </c>
      <c r="Y1804" s="174">
        <f t="shared" si="328"/>
        <v>0</v>
      </c>
      <c r="Z1804" s="174">
        <f t="shared" si="329"/>
        <v>0</v>
      </c>
      <c r="AA1804" s="174">
        <f t="shared" si="330"/>
        <v>0</v>
      </c>
    </row>
    <row r="1805" spans="4:27" ht="15" customHeight="1" x14ac:dyDescent="0.25">
      <c r="D1805" s="176">
        <v>1</v>
      </c>
      <c r="E1805" s="169">
        <f t="shared" si="331"/>
        <v>1</v>
      </c>
      <c r="F1805" s="26" t="s">
        <v>3420</v>
      </c>
      <c r="G1805" s="26" t="s">
        <v>118</v>
      </c>
      <c r="H1805" s="26" t="s">
        <v>112</v>
      </c>
      <c r="I1805" s="29">
        <v>44735</v>
      </c>
      <c r="J1805" s="26" t="s">
        <v>3350</v>
      </c>
      <c r="K1805" s="26" t="s">
        <v>3386</v>
      </c>
      <c r="L1805" s="26" t="s">
        <v>3350</v>
      </c>
      <c r="M1805" s="26" t="s">
        <v>3386</v>
      </c>
      <c r="N1805" s="27">
        <v>2.35</v>
      </c>
      <c r="O1805" s="26" t="s">
        <v>3350</v>
      </c>
      <c r="P1805" s="26" t="s">
        <v>3386</v>
      </c>
      <c r="Q1805" s="27">
        <v>2.2999999999999998</v>
      </c>
      <c r="R1805" s="171" t="str">
        <f t="shared" si="321"/>
        <v>A</v>
      </c>
      <c r="S1805" s="174">
        <f t="shared" si="322"/>
        <v>1</v>
      </c>
      <c r="T1805" s="174">
        <f t="shared" si="323"/>
        <v>1</v>
      </c>
      <c r="U1805" s="174">
        <f t="shared" si="324"/>
        <v>0</v>
      </c>
      <c r="V1805" s="178" t="str">
        <f t="shared" si="325"/>
        <v>Vibrio metschnikovii</v>
      </c>
      <c r="W1805" s="178" t="str">
        <f t="shared" si="326"/>
        <v>Vibrio metschnikovii</v>
      </c>
      <c r="X1805" s="174">
        <f t="shared" si="327"/>
        <v>0</v>
      </c>
      <c r="Y1805" s="174">
        <f t="shared" si="328"/>
        <v>0</v>
      </c>
      <c r="Z1805" s="174">
        <f t="shared" si="329"/>
        <v>0</v>
      </c>
      <c r="AA1805" s="174">
        <f t="shared" si="330"/>
        <v>0</v>
      </c>
    </row>
    <row r="1806" spans="4:27" ht="15" customHeight="1" x14ac:dyDescent="0.25">
      <c r="D1806" s="176">
        <v>1</v>
      </c>
      <c r="E1806" s="169">
        <f t="shared" si="331"/>
        <v>0</v>
      </c>
      <c r="F1806" s="26" t="s">
        <v>3421</v>
      </c>
      <c r="G1806" s="26" t="s">
        <v>124</v>
      </c>
      <c r="H1806" s="26" t="s">
        <v>112</v>
      </c>
      <c r="I1806" s="29">
        <v>44735</v>
      </c>
      <c r="J1806" s="26" t="s">
        <v>3350</v>
      </c>
      <c r="K1806" s="26" t="s">
        <v>3383</v>
      </c>
      <c r="L1806" s="26" t="s">
        <v>3350</v>
      </c>
      <c r="M1806" s="26" t="s">
        <v>3383</v>
      </c>
      <c r="N1806" s="27">
        <v>2.41</v>
      </c>
      <c r="O1806" s="26" t="s">
        <v>3350</v>
      </c>
      <c r="P1806" s="26" t="s">
        <v>3382</v>
      </c>
      <c r="Q1806" s="27">
        <v>2.37</v>
      </c>
      <c r="R1806" s="171" t="str">
        <f t="shared" si="321"/>
        <v>B</v>
      </c>
      <c r="S1806" s="174">
        <f t="shared" si="322"/>
        <v>0</v>
      </c>
      <c r="T1806" s="174">
        <f t="shared" si="323"/>
        <v>0</v>
      </c>
      <c r="U1806" s="174">
        <f t="shared" si="324"/>
        <v>1</v>
      </c>
      <c r="V1806" s="178" t="str">
        <f t="shared" si="325"/>
        <v>Vibrio mimicus</v>
      </c>
      <c r="W1806" s="178" t="str">
        <f t="shared" si="326"/>
        <v>Vibrio metoecus</v>
      </c>
      <c r="X1806" s="174">
        <f t="shared" si="327"/>
        <v>0</v>
      </c>
      <c r="Y1806" s="174">
        <f t="shared" si="328"/>
        <v>0</v>
      </c>
      <c r="Z1806" s="174">
        <f t="shared" si="329"/>
        <v>0</v>
      </c>
      <c r="AA1806" s="174">
        <f t="shared" si="330"/>
        <v>0</v>
      </c>
    </row>
    <row r="1807" spans="4:27" ht="15" customHeight="1" x14ac:dyDescent="0.25">
      <c r="D1807" s="176">
        <v>0</v>
      </c>
      <c r="E1807" s="169">
        <f t="shared" si="331"/>
        <v>0</v>
      </c>
      <c r="F1807" s="26" t="s">
        <v>3422</v>
      </c>
      <c r="G1807" s="26" t="s">
        <v>3423</v>
      </c>
      <c r="H1807" s="26" t="s">
        <v>3373</v>
      </c>
      <c r="I1807" s="29">
        <v>40567</v>
      </c>
      <c r="J1807" s="26" t="s">
        <v>3350</v>
      </c>
      <c r="K1807" s="26" t="s">
        <v>3383</v>
      </c>
      <c r="L1807" s="26" t="s">
        <v>3350</v>
      </c>
      <c r="M1807" s="26" t="s">
        <v>3383</v>
      </c>
      <c r="N1807" s="27">
        <v>2.31</v>
      </c>
      <c r="O1807" s="26" t="s">
        <v>3350</v>
      </c>
      <c r="P1807" s="26" t="s">
        <v>3383</v>
      </c>
      <c r="Q1807" s="27">
        <v>2.2799999999999998</v>
      </c>
      <c r="R1807" s="171" t="str">
        <f t="shared" si="321"/>
        <v>A</v>
      </c>
      <c r="S1807" s="174">
        <f t="shared" si="322"/>
        <v>1</v>
      </c>
      <c r="T1807" s="174">
        <f t="shared" si="323"/>
        <v>1</v>
      </c>
      <c r="U1807" s="174">
        <f t="shared" si="324"/>
        <v>0</v>
      </c>
      <c r="V1807" s="178" t="str">
        <f t="shared" si="325"/>
        <v>Vibrio mimicus</v>
      </c>
      <c r="W1807" s="178" t="str">
        <f t="shared" si="326"/>
        <v>Vibrio mimicus</v>
      </c>
      <c r="X1807" s="174">
        <f t="shared" si="327"/>
        <v>0</v>
      </c>
      <c r="Y1807" s="174">
        <f t="shared" si="328"/>
        <v>0</v>
      </c>
      <c r="Z1807" s="174">
        <f t="shared" si="329"/>
        <v>0</v>
      </c>
      <c r="AA1807" s="174">
        <f t="shared" si="330"/>
        <v>0</v>
      </c>
    </row>
    <row r="1808" spans="4:27" ht="15" customHeight="1" x14ac:dyDescent="0.25">
      <c r="D1808" s="176">
        <v>1</v>
      </c>
      <c r="E1808" s="169">
        <f t="shared" si="331"/>
        <v>1</v>
      </c>
      <c r="F1808" s="26" t="s">
        <v>3424</v>
      </c>
      <c r="G1808" s="26" t="s">
        <v>176</v>
      </c>
      <c r="H1808" s="26" t="s">
        <v>112</v>
      </c>
      <c r="I1808" s="29">
        <v>44735</v>
      </c>
      <c r="J1808" s="26" t="s">
        <v>3350</v>
      </c>
      <c r="K1808" s="26" t="s">
        <v>3393</v>
      </c>
      <c r="L1808" s="26" t="s">
        <v>3350</v>
      </c>
      <c r="M1808" s="26" t="s">
        <v>3393</v>
      </c>
      <c r="N1808" s="27">
        <v>2.21</v>
      </c>
      <c r="O1808" s="26" t="s">
        <v>3350</v>
      </c>
      <c r="P1808" s="26" t="s">
        <v>3393</v>
      </c>
      <c r="Q1808" s="27">
        <v>2.16</v>
      </c>
      <c r="R1808" s="171" t="str">
        <f t="shared" ref="R1808:R1821" si="332">IF(OR(AND(N1808&gt;=$B$20,Q1808&lt;$B$21),AND(L1808=O1808,M1808=P1808,N1808&gt;=$B$20,Q1808&gt;=$B$20),AND(L1808=O1808,N1808&gt;=$B$20,Q1808&lt;2,Q1808&gt;=$B$21)),"A",IF(OR(AND(N1808&lt;$B$20,Q1808&lt;$B$21),AND(L1808=O1808,OR(M1808&lt;&gt;P1808,M1808=P1808),N1808&gt;=$B$21,Q1808&gt;=$B$21)),"B",
IF(AND(L1808&lt;&gt;O1808,N1808&gt;=$B$21,Q1808&gt;=$B$21),"C",0)))</f>
        <v>A</v>
      </c>
      <c r="S1808" s="174">
        <f t="shared" ref="S1808:S1821" si="333">1-U1808+Z1808</f>
        <v>1</v>
      </c>
      <c r="T1808" s="174">
        <f t="shared" ref="T1808:T1821" si="334">IF(AND(L1808=J1808,M1808=K1808,N1808&gt;=$B$20,R1808="A"),1,0)</f>
        <v>1</v>
      </c>
      <c r="U1808" s="174">
        <f t="shared" ref="U1808:U1821" si="335">IF(T1808=1,0,1)</f>
        <v>0</v>
      </c>
      <c r="V1808" s="178" t="str">
        <f t="shared" ref="V1808:V1821" si="336">L1808&amp;" "&amp;M1808</f>
        <v>Vibrio parahaemolyticus</v>
      </c>
      <c r="W1808" s="178" t="str">
        <f t="shared" ref="W1808:W1821" si="337">O1808&amp;" "&amp;P1808</f>
        <v>Vibrio parahaemolyticus</v>
      </c>
      <c r="X1808" s="174">
        <f t="shared" ref="X1808:X1821" si="338">IF(AND(V1808=$B$1,N1808&gt;=$B$20),1,0)</f>
        <v>0</v>
      </c>
      <c r="Y1808" s="174">
        <f t="shared" ref="Y1808:Y1821" si="339">IF(AND(W1808=$B$1,Q1808&gt;=$B$20),1,0)</f>
        <v>0</v>
      </c>
      <c r="Z1808" s="174">
        <f t="shared" ref="Z1808:Z1821" si="340">IF(AND(V1808=$B$1,N1808&gt;=$B$20,R1808="A"),1,0)</f>
        <v>0</v>
      </c>
      <c r="AA1808" s="174">
        <f t="shared" ref="AA1808:AA1821" si="341">IF(1-(X1808+Y1808)&gt;0,0,1)</f>
        <v>0</v>
      </c>
    </row>
    <row r="1809" spans="4:27" ht="15" customHeight="1" x14ac:dyDescent="0.25">
      <c r="D1809" s="176">
        <v>1</v>
      </c>
      <c r="E1809" s="169">
        <f t="shared" si="331"/>
        <v>1</v>
      </c>
      <c r="F1809" s="26" t="s">
        <v>3425</v>
      </c>
      <c r="G1809" s="26" t="s">
        <v>124</v>
      </c>
      <c r="H1809" s="26" t="s">
        <v>112</v>
      </c>
      <c r="I1809" s="29">
        <v>41872</v>
      </c>
      <c r="J1809" s="26" t="s">
        <v>3350</v>
      </c>
      <c r="K1809" s="26" t="s">
        <v>3426</v>
      </c>
      <c r="L1809" s="26" t="s">
        <v>3350</v>
      </c>
      <c r="M1809" s="26" t="s">
        <v>3426</v>
      </c>
      <c r="N1809" s="27">
        <v>2.2799999999999998</v>
      </c>
      <c r="O1809" s="26" t="s">
        <v>3350</v>
      </c>
      <c r="P1809" s="26" t="s">
        <v>3383</v>
      </c>
      <c r="Q1809" s="27">
        <v>1.45</v>
      </c>
      <c r="R1809" s="171" t="str">
        <f t="shared" si="332"/>
        <v>A</v>
      </c>
      <c r="S1809" s="174">
        <f t="shared" si="333"/>
        <v>1</v>
      </c>
      <c r="T1809" s="174">
        <f t="shared" si="334"/>
        <v>1</v>
      </c>
      <c r="U1809" s="174">
        <f t="shared" si="335"/>
        <v>0</v>
      </c>
      <c r="V1809" s="178" t="str">
        <f t="shared" si="336"/>
        <v>Vibrio sp-CVUAS-871,2</v>
      </c>
      <c r="W1809" s="178" t="str">
        <f t="shared" si="337"/>
        <v>Vibrio mimicus</v>
      </c>
      <c r="X1809" s="174">
        <f t="shared" si="338"/>
        <v>0</v>
      </c>
      <c r="Y1809" s="174">
        <f t="shared" si="339"/>
        <v>0</v>
      </c>
      <c r="Z1809" s="174">
        <f t="shared" si="340"/>
        <v>0</v>
      </c>
      <c r="AA1809" s="174">
        <f t="shared" si="341"/>
        <v>0</v>
      </c>
    </row>
    <row r="1810" spans="4:27" ht="15" customHeight="1" x14ac:dyDescent="0.25">
      <c r="D1810" s="176">
        <v>1</v>
      </c>
      <c r="E1810" s="169">
        <f t="shared" si="331"/>
        <v>0</v>
      </c>
      <c r="F1810" s="26" t="s">
        <v>3427</v>
      </c>
      <c r="G1810" s="26" t="s">
        <v>124</v>
      </c>
      <c r="H1810" s="26" t="s">
        <v>112</v>
      </c>
      <c r="I1810" s="29">
        <v>44756</v>
      </c>
      <c r="J1810" s="26" t="s">
        <v>3350</v>
      </c>
      <c r="K1810" s="26" t="s">
        <v>3428</v>
      </c>
      <c r="L1810" s="26" t="s">
        <v>3350</v>
      </c>
      <c r="M1810" s="26" t="s">
        <v>3428</v>
      </c>
      <c r="N1810" s="27">
        <v>2.0499999999999998</v>
      </c>
      <c r="O1810" s="26" t="s">
        <v>3350</v>
      </c>
      <c r="P1810" s="26" t="s">
        <v>3429</v>
      </c>
      <c r="Q1810" s="27">
        <v>2.0299999999999998</v>
      </c>
      <c r="R1810" s="171" t="str">
        <f t="shared" si="332"/>
        <v>B</v>
      </c>
      <c r="S1810" s="174">
        <f t="shared" si="333"/>
        <v>0</v>
      </c>
      <c r="T1810" s="174">
        <f t="shared" si="334"/>
        <v>0</v>
      </c>
      <c r="U1810" s="174">
        <f t="shared" si="335"/>
        <v>1</v>
      </c>
      <c r="V1810" s="178" t="str">
        <f t="shared" si="336"/>
        <v>Vibrio tubiashii</v>
      </c>
      <c r="W1810" s="178" t="str">
        <f t="shared" si="337"/>
        <v>Vibrio europaeus</v>
      </c>
      <c r="X1810" s="174">
        <f t="shared" si="338"/>
        <v>0</v>
      </c>
      <c r="Y1810" s="174">
        <f t="shared" si="339"/>
        <v>0</v>
      </c>
      <c r="Z1810" s="174">
        <f t="shared" si="340"/>
        <v>0</v>
      </c>
      <c r="AA1810" s="174">
        <f t="shared" si="341"/>
        <v>0</v>
      </c>
    </row>
    <row r="1811" spans="4:27" ht="15" customHeight="1" x14ac:dyDescent="0.25">
      <c r="D1811" s="176">
        <v>1</v>
      </c>
      <c r="E1811" s="169">
        <f t="shared" si="331"/>
        <v>0</v>
      </c>
      <c r="F1811" s="26" t="s">
        <v>3430</v>
      </c>
      <c r="G1811" s="26" t="s">
        <v>124</v>
      </c>
      <c r="H1811" s="26" t="s">
        <v>112</v>
      </c>
      <c r="I1811" s="29">
        <v>43762</v>
      </c>
      <c r="J1811" s="26" t="s">
        <v>3350</v>
      </c>
      <c r="K1811" s="26" t="s">
        <v>3428</v>
      </c>
      <c r="L1811" s="26" t="s">
        <v>3350</v>
      </c>
      <c r="M1811" s="26" t="s">
        <v>3428</v>
      </c>
      <c r="N1811" s="27">
        <v>2.5099999999999998</v>
      </c>
      <c r="O1811" s="26" t="s">
        <v>3350</v>
      </c>
      <c r="P1811" s="26" t="s">
        <v>3431</v>
      </c>
      <c r="Q1811" s="27">
        <v>2.1800000000000002</v>
      </c>
      <c r="R1811" s="171" t="str">
        <f t="shared" si="332"/>
        <v>B</v>
      </c>
      <c r="S1811" s="174">
        <f t="shared" si="333"/>
        <v>0</v>
      </c>
      <c r="T1811" s="174">
        <f t="shared" si="334"/>
        <v>0</v>
      </c>
      <c r="U1811" s="174">
        <f t="shared" si="335"/>
        <v>1</v>
      </c>
      <c r="V1811" s="178" t="str">
        <f t="shared" si="336"/>
        <v>Vibrio tubiashii</v>
      </c>
      <c r="W1811" s="178" t="str">
        <f t="shared" si="337"/>
        <v>Vibrio brasiliensis</v>
      </c>
      <c r="X1811" s="174">
        <f t="shared" si="338"/>
        <v>0</v>
      </c>
      <c r="Y1811" s="174">
        <f t="shared" si="339"/>
        <v>0</v>
      </c>
      <c r="Z1811" s="174">
        <f t="shared" si="340"/>
        <v>0</v>
      </c>
      <c r="AA1811" s="174">
        <f t="shared" si="341"/>
        <v>0</v>
      </c>
    </row>
    <row r="1812" spans="4:27" ht="15" customHeight="1" x14ac:dyDescent="0.25">
      <c r="D1812" s="176">
        <v>1</v>
      </c>
      <c r="E1812" s="169">
        <f t="shared" si="331"/>
        <v>1</v>
      </c>
      <c r="F1812" s="26" t="s">
        <v>3432</v>
      </c>
      <c r="G1812" s="26" t="s">
        <v>3433</v>
      </c>
      <c r="H1812" s="26" t="s">
        <v>162</v>
      </c>
      <c r="I1812" s="29">
        <v>42108</v>
      </c>
      <c r="J1812" s="26" t="s">
        <v>3350</v>
      </c>
      <c r="K1812" s="26" t="s">
        <v>3395</v>
      </c>
      <c r="L1812" s="26" t="s">
        <v>3350</v>
      </c>
      <c r="M1812" s="26" t="s">
        <v>3395</v>
      </c>
      <c r="N1812" s="27">
        <v>2.46</v>
      </c>
      <c r="O1812" s="26" t="s">
        <v>3350</v>
      </c>
      <c r="P1812" s="26" t="s">
        <v>3395</v>
      </c>
      <c r="Q1812" s="27">
        <v>2.4500000000000002</v>
      </c>
      <c r="R1812" s="171" t="str">
        <f t="shared" si="332"/>
        <v>A</v>
      </c>
      <c r="S1812" s="174">
        <f t="shared" si="333"/>
        <v>1</v>
      </c>
      <c r="T1812" s="174">
        <f t="shared" si="334"/>
        <v>1</v>
      </c>
      <c r="U1812" s="174">
        <f t="shared" si="335"/>
        <v>0</v>
      </c>
      <c r="V1812" s="178" t="str">
        <f t="shared" si="336"/>
        <v>Vibrio vulnificus</v>
      </c>
      <c r="W1812" s="178" t="str">
        <f t="shared" si="337"/>
        <v>Vibrio vulnificus</v>
      </c>
      <c r="X1812" s="174">
        <f t="shared" si="338"/>
        <v>0</v>
      </c>
      <c r="Y1812" s="174">
        <f t="shared" si="339"/>
        <v>0</v>
      </c>
      <c r="Z1812" s="174">
        <f t="shared" si="340"/>
        <v>0</v>
      </c>
      <c r="AA1812" s="174">
        <f t="shared" si="341"/>
        <v>0</v>
      </c>
    </row>
    <row r="1813" spans="4:27" ht="15" customHeight="1" x14ac:dyDescent="0.25">
      <c r="D1813" s="176">
        <v>1</v>
      </c>
      <c r="E1813" s="169">
        <f t="shared" si="331"/>
        <v>0</v>
      </c>
      <c r="F1813" s="26" t="s">
        <v>3434</v>
      </c>
      <c r="G1813" s="26" t="s">
        <v>133</v>
      </c>
      <c r="H1813" s="26" t="s">
        <v>112</v>
      </c>
      <c r="I1813" s="29">
        <v>43398</v>
      </c>
      <c r="J1813" s="26" t="s">
        <v>3435</v>
      </c>
      <c r="K1813" s="26" t="s">
        <v>3436</v>
      </c>
      <c r="L1813" s="26" t="s">
        <v>3435</v>
      </c>
      <c r="M1813" s="26" t="s">
        <v>3436</v>
      </c>
      <c r="N1813" s="27">
        <v>2.42</v>
      </c>
      <c r="O1813" s="26" t="s">
        <v>3435</v>
      </c>
      <c r="P1813" s="26" t="s">
        <v>3437</v>
      </c>
      <c r="Q1813" s="27">
        <v>2.35</v>
      </c>
      <c r="R1813" s="171" t="str">
        <f t="shared" si="332"/>
        <v>B</v>
      </c>
      <c r="S1813" s="174">
        <f t="shared" si="333"/>
        <v>0</v>
      </c>
      <c r="T1813" s="174">
        <f t="shared" si="334"/>
        <v>0</v>
      </c>
      <c r="U1813" s="174">
        <f t="shared" si="335"/>
        <v>1</v>
      </c>
      <c r="V1813" s="178" t="str">
        <f t="shared" si="336"/>
        <v>Wohlfahrtiimonas sp-G9077</v>
      </c>
      <c r="W1813" s="178" t="str">
        <f t="shared" si="337"/>
        <v>Wohlfahrtiimonas chitiniclastica</v>
      </c>
      <c r="X1813" s="174">
        <f t="shared" si="338"/>
        <v>0</v>
      </c>
      <c r="Y1813" s="174">
        <f t="shared" si="339"/>
        <v>0</v>
      </c>
      <c r="Z1813" s="174">
        <f t="shared" si="340"/>
        <v>0</v>
      </c>
      <c r="AA1813" s="174">
        <f t="shared" si="341"/>
        <v>0</v>
      </c>
    </row>
    <row r="1814" spans="4:27" ht="15" customHeight="1" x14ac:dyDescent="0.25">
      <c r="D1814" s="176">
        <v>1</v>
      </c>
      <c r="E1814" s="169">
        <f t="shared" si="331"/>
        <v>1</v>
      </c>
      <c r="F1814" s="26" t="s">
        <v>3438</v>
      </c>
      <c r="G1814" s="26" t="s">
        <v>124</v>
      </c>
      <c r="H1814" s="26" t="s">
        <v>114</v>
      </c>
      <c r="I1814" s="29">
        <v>42718</v>
      </c>
      <c r="J1814" s="26" t="s">
        <v>3439</v>
      </c>
      <c r="K1814" s="26" t="s">
        <v>3440</v>
      </c>
      <c r="L1814" s="26" t="s">
        <v>3439</v>
      </c>
      <c r="M1814" s="26" t="s">
        <v>3440</v>
      </c>
      <c r="N1814" s="27">
        <v>2.4300000000000002</v>
      </c>
      <c r="O1814" s="26" t="s">
        <v>3439</v>
      </c>
      <c r="P1814" s="26" t="s">
        <v>3440</v>
      </c>
      <c r="Q1814" s="27">
        <v>2.1800000000000002</v>
      </c>
      <c r="R1814" s="171" t="str">
        <f t="shared" si="332"/>
        <v>A</v>
      </c>
      <c r="S1814" s="174">
        <f t="shared" si="333"/>
        <v>1</v>
      </c>
      <c r="T1814" s="174">
        <f t="shared" si="334"/>
        <v>1</v>
      </c>
      <c r="U1814" s="174">
        <f t="shared" si="335"/>
        <v>0</v>
      </c>
      <c r="V1814" s="178" t="str">
        <f t="shared" si="336"/>
        <v>Ignatzschineria indica</v>
      </c>
      <c r="W1814" s="178" t="str">
        <f t="shared" si="337"/>
        <v>Ignatzschineria indica</v>
      </c>
      <c r="X1814" s="174">
        <f t="shared" si="338"/>
        <v>0</v>
      </c>
      <c r="Y1814" s="174">
        <f t="shared" si="339"/>
        <v>0</v>
      </c>
      <c r="Z1814" s="174">
        <f t="shared" si="340"/>
        <v>0</v>
      </c>
      <c r="AA1814" s="174">
        <f t="shared" si="341"/>
        <v>0</v>
      </c>
    </row>
    <row r="1815" spans="4:27" ht="15" customHeight="1" x14ac:dyDescent="0.25">
      <c r="D1815" s="176">
        <v>1</v>
      </c>
      <c r="E1815" s="169">
        <f t="shared" si="331"/>
        <v>1</v>
      </c>
      <c r="F1815" s="26" t="s">
        <v>3441</v>
      </c>
      <c r="G1815" s="26" t="s">
        <v>124</v>
      </c>
      <c r="H1815" s="26" t="s">
        <v>110</v>
      </c>
      <c r="I1815" s="29">
        <v>41534</v>
      </c>
      <c r="J1815" s="26" t="s">
        <v>3439</v>
      </c>
      <c r="K1815" s="26" t="s">
        <v>3442</v>
      </c>
      <c r="L1815" s="26" t="s">
        <v>3439</v>
      </c>
      <c r="M1815" s="26" t="s">
        <v>3442</v>
      </c>
      <c r="N1815" s="27">
        <v>2.58</v>
      </c>
      <c r="O1815" s="26" t="s">
        <v>3439</v>
      </c>
      <c r="P1815" s="26" t="s">
        <v>3442</v>
      </c>
      <c r="Q1815" s="27">
        <v>2.42</v>
      </c>
      <c r="R1815" s="171" t="str">
        <f t="shared" si="332"/>
        <v>A</v>
      </c>
      <c r="S1815" s="174">
        <f t="shared" si="333"/>
        <v>1</v>
      </c>
      <c r="T1815" s="174">
        <f t="shared" si="334"/>
        <v>1</v>
      </c>
      <c r="U1815" s="174">
        <f t="shared" si="335"/>
        <v>0</v>
      </c>
      <c r="V1815" s="178" t="str">
        <f t="shared" si="336"/>
        <v>Ignatzschineria ureiclastica</v>
      </c>
      <c r="W1815" s="178" t="str">
        <f t="shared" si="337"/>
        <v>Ignatzschineria ureiclastica</v>
      </c>
      <c r="X1815" s="174">
        <f t="shared" si="338"/>
        <v>0</v>
      </c>
      <c r="Y1815" s="174">
        <f t="shared" si="339"/>
        <v>0</v>
      </c>
      <c r="Z1815" s="174">
        <f t="shared" si="340"/>
        <v>0</v>
      </c>
      <c r="AA1815" s="174">
        <f t="shared" si="341"/>
        <v>0</v>
      </c>
    </row>
    <row r="1816" spans="4:27" ht="15" customHeight="1" x14ac:dyDescent="0.25">
      <c r="D1816" s="176">
        <v>1</v>
      </c>
      <c r="E1816" s="169">
        <f t="shared" si="331"/>
        <v>1</v>
      </c>
      <c r="F1816" s="26" t="s">
        <v>3443</v>
      </c>
      <c r="G1816" s="26" t="s">
        <v>124</v>
      </c>
      <c r="H1816" s="26" t="s">
        <v>162</v>
      </c>
      <c r="I1816" s="29">
        <v>42809</v>
      </c>
      <c r="J1816" s="26" t="s">
        <v>1097</v>
      </c>
      <c r="K1816" s="26" t="s">
        <v>3444</v>
      </c>
      <c r="L1816" s="26" t="s">
        <v>1097</v>
      </c>
      <c r="M1816" s="26" t="s">
        <v>3444</v>
      </c>
      <c r="N1816" s="27">
        <v>2.14</v>
      </c>
      <c r="O1816" s="26" t="s">
        <v>1097</v>
      </c>
      <c r="P1816" s="26" t="s">
        <v>2248</v>
      </c>
      <c r="Q1816" s="27">
        <v>1.61</v>
      </c>
      <c r="R1816" s="171" t="str">
        <f t="shared" si="332"/>
        <v>A</v>
      </c>
      <c r="S1816" s="174">
        <f t="shared" si="333"/>
        <v>1</v>
      </c>
      <c r="T1816" s="174">
        <f t="shared" si="334"/>
        <v>1</v>
      </c>
      <c r="U1816" s="174">
        <f t="shared" si="335"/>
        <v>0</v>
      </c>
      <c r="V1816" s="178" t="str">
        <f t="shared" si="336"/>
        <v>Stenotrophomonas chelatiphaga</v>
      </c>
      <c r="W1816" s="178" t="str">
        <f t="shared" si="337"/>
        <v>Stenotrophomonas maltophilia</v>
      </c>
      <c r="X1816" s="174">
        <f t="shared" si="338"/>
        <v>0</v>
      </c>
      <c r="Y1816" s="174">
        <f t="shared" si="339"/>
        <v>0</v>
      </c>
      <c r="Z1816" s="174">
        <f t="shared" si="340"/>
        <v>0</v>
      </c>
      <c r="AA1816" s="174">
        <f t="shared" si="341"/>
        <v>0</v>
      </c>
    </row>
    <row r="1817" spans="4:27" ht="15" customHeight="1" x14ac:dyDescent="0.25">
      <c r="D1817" s="176">
        <v>0</v>
      </c>
      <c r="E1817" s="169">
        <f t="shared" si="331"/>
        <v>0</v>
      </c>
      <c r="F1817" s="26" t="s">
        <v>3445</v>
      </c>
      <c r="G1817" s="26" t="s">
        <v>1240</v>
      </c>
      <c r="H1817" s="26" t="s">
        <v>757</v>
      </c>
      <c r="I1817" s="29">
        <v>40059</v>
      </c>
      <c r="J1817" s="26" t="s">
        <v>1097</v>
      </c>
      <c r="K1817" s="26" t="s">
        <v>2248</v>
      </c>
      <c r="L1817" s="26" t="s">
        <v>1097</v>
      </c>
      <c r="M1817" s="26" t="s">
        <v>2248</v>
      </c>
      <c r="N1817" s="27">
        <v>2.44</v>
      </c>
      <c r="O1817" s="26" t="s">
        <v>1097</v>
      </c>
      <c r="P1817" s="26" t="s">
        <v>2248</v>
      </c>
      <c r="Q1817" s="27">
        <v>2.2599999999999998</v>
      </c>
      <c r="R1817" s="171" t="str">
        <f t="shared" si="332"/>
        <v>A</v>
      </c>
      <c r="S1817" s="174">
        <f t="shared" si="333"/>
        <v>1</v>
      </c>
      <c r="T1817" s="174">
        <f t="shared" si="334"/>
        <v>1</v>
      </c>
      <c r="U1817" s="174">
        <f t="shared" si="335"/>
        <v>0</v>
      </c>
      <c r="V1817" s="178" t="str">
        <f t="shared" si="336"/>
        <v>Stenotrophomonas maltophilia</v>
      </c>
      <c r="W1817" s="178" t="str">
        <f t="shared" si="337"/>
        <v>Stenotrophomonas maltophilia</v>
      </c>
      <c r="X1817" s="174">
        <f t="shared" si="338"/>
        <v>0</v>
      </c>
      <c r="Y1817" s="174">
        <f t="shared" si="339"/>
        <v>0</v>
      </c>
      <c r="Z1817" s="174">
        <f t="shared" si="340"/>
        <v>0</v>
      </c>
      <c r="AA1817" s="174">
        <f t="shared" si="341"/>
        <v>0</v>
      </c>
    </row>
    <row r="1818" spans="4:27" ht="15" customHeight="1" x14ac:dyDescent="0.25">
      <c r="D1818" s="176">
        <v>0</v>
      </c>
      <c r="E1818" s="169">
        <f t="shared" si="331"/>
        <v>0</v>
      </c>
      <c r="F1818" s="26" t="s">
        <v>3446</v>
      </c>
      <c r="G1818" s="26" t="s">
        <v>118</v>
      </c>
      <c r="H1818" s="26" t="s">
        <v>757</v>
      </c>
      <c r="I1818" s="29">
        <v>39947</v>
      </c>
      <c r="J1818" s="26" t="s">
        <v>1097</v>
      </c>
      <c r="K1818" s="26" t="s">
        <v>2248</v>
      </c>
      <c r="L1818" s="26" t="s">
        <v>1097</v>
      </c>
      <c r="M1818" s="26" t="s">
        <v>2248</v>
      </c>
      <c r="N1818" s="27">
        <v>2.44</v>
      </c>
      <c r="O1818" s="26" t="s">
        <v>1097</v>
      </c>
      <c r="P1818" s="26" t="s">
        <v>2248</v>
      </c>
      <c r="Q1818" s="27">
        <v>2.2200000000000002</v>
      </c>
      <c r="R1818" s="171" t="str">
        <f t="shared" si="332"/>
        <v>A</v>
      </c>
      <c r="S1818" s="174">
        <f t="shared" si="333"/>
        <v>1</v>
      </c>
      <c r="T1818" s="174">
        <f t="shared" si="334"/>
        <v>1</v>
      </c>
      <c r="U1818" s="174">
        <f t="shared" si="335"/>
        <v>0</v>
      </c>
      <c r="V1818" s="178" t="str">
        <f t="shared" si="336"/>
        <v>Stenotrophomonas maltophilia</v>
      </c>
      <c r="W1818" s="178" t="str">
        <f t="shared" si="337"/>
        <v>Stenotrophomonas maltophilia</v>
      </c>
      <c r="X1818" s="174">
        <f t="shared" si="338"/>
        <v>0</v>
      </c>
      <c r="Y1818" s="174">
        <f t="shared" si="339"/>
        <v>0</v>
      </c>
      <c r="Z1818" s="174">
        <f t="shared" si="340"/>
        <v>0</v>
      </c>
      <c r="AA1818" s="174">
        <f t="shared" si="341"/>
        <v>0</v>
      </c>
    </row>
    <row r="1819" spans="4:27" ht="15" customHeight="1" x14ac:dyDescent="0.25">
      <c r="D1819" s="176">
        <v>1</v>
      </c>
      <c r="E1819" s="169">
        <f t="shared" si="331"/>
        <v>1</v>
      </c>
      <c r="F1819" s="26" t="s">
        <v>3447</v>
      </c>
      <c r="G1819" s="26" t="s">
        <v>124</v>
      </c>
      <c r="H1819" s="26" t="s">
        <v>134</v>
      </c>
      <c r="I1819" s="29">
        <v>42732</v>
      </c>
      <c r="J1819" s="26" t="s">
        <v>1097</v>
      </c>
      <c r="K1819" s="26" t="s">
        <v>3448</v>
      </c>
      <c r="L1819" s="26" t="s">
        <v>1097</v>
      </c>
      <c r="M1819" s="26" t="s">
        <v>3448</v>
      </c>
      <c r="N1819" s="27">
        <v>2.42</v>
      </c>
      <c r="O1819" s="26" t="s">
        <v>1097</v>
      </c>
      <c r="P1819" s="26" t="s">
        <v>3448</v>
      </c>
      <c r="Q1819" s="27">
        <v>1.8</v>
      </c>
      <c r="R1819" s="171" t="str">
        <f t="shared" si="332"/>
        <v>A</v>
      </c>
      <c r="S1819" s="174">
        <f t="shared" si="333"/>
        <v>1</v>
      </c>
      <c r="T1819" s="174">
        <f t="shared" si="334"/>
        <v>1</v>
      </c>
      <c r="U1819" s="174">
        <f t="shared" si="335"/>
        <v>0</v>
      </c>
      <c r="V1819" s="178" t="str">
        <f t="shared" si="336"/>
        <v>Stenotrophomonas rhizophila</v>
      </c>
      <c r="W1819" s="178" t="str">
        <f t="shared" si="337"/>
        <v>Stenotrophomonas rhizophila</v>
      </c>
      <c r="X1819" s="174">
        <f t="shared" si="338"/>
        <v>0</v>
      </c>
      <c r="Y1819" s="174">
        <f t="shared" si="339"/>
        <v>0</v>
      </c>
      <c r="Z1819" s="174">
        <f t="shared" si="340"/>
        <v>0</v>
      </c>
      <c r="AA1819" s="174">
        <f t="shared" si="341"/>
        <v>0</v>
      </c>
    </row>
    <row r="1820" spans="4:27" ht="15" customHeight="1" x14ac:dyDescent="0.25">
      <c r="D1820" s="176">
        <v>0</v>
      </c>
      <c r="E1820" s="169">
        <f t="shared" si="331"/>
        <v>0</v>
      </c>
      <c r="F1820" s="26" t="s">
        <v>3449</v>
      </c>
      <c r="G1820" s="26" t="s">
        <v>118</v>
      </c>
      <c r="H1820" s="26" t="s">
        <v>757</v>
      </c>
      <c r="I1820" s="29">
        <v>42142</v>
      </c>
      <c r="J1820" s="26" t="s">
        <v>1097</v>
      </c>
      <c r="K1820" s="26" t="s">
        <v>3448</v>
      </c>
      <c r="L1820" s="26" t="s">
        <v>1097</v>
      </c>
      <c r="M1820" s="26" t="s">
        <v>3448</v>
      </c>
      <c r="N1820" s="27">
        <v>2.77</v>
      </c>
      <c r="O1820" s="26" t="s">
        <v>1097</v>
      </c>
      <c r="P1820" s="26" t="s">
        <v>3448</v>
      </c>
      <c r="Q1820" s="27">
        <v>2.4</v>
      </c>
      <c r="R1820" s="171" t="str">
        <f t="shared" si="332"/>
        <v>A</v>
      </c>
      <c r="S1820" s="174">
        <f t="shared" si="333"/>
        <v>1</v>
      </c>
      <c r="T1820" s="174">
        <f t="shared" si="334"/>
        <v>1</v>
      </c>
      <c r="U1820" s="174">
        <f t="shared" si="335"/>
        <v>0</v>
      </c>
      <c r="V1820" s="178" t="str">
        <f t="shared" si="336"/>
        <v>Stenotrophomonas rhizophila</v>
      </c>
      <c r="W1820" s="178" t="str">
        <f t="shared" si="337"/>
        <v>Stenotrophomonas rhizophila</v>
      </c>
      <c r="X1820" s="174">
        <f t="shared" si="338"/>
        <v>0</v>
      </c>
      <c r="Y1820" s="174">
        <f t="shared" si="339"/>
        <v>0</v>
      </c>
      <c r="Z1820" s="174">
        <f t="shared" si="340"/>
        <v>0</v>
      </c>
      <c r="AA1820" s="174">
        <f t="shared" si="341"/>
        <v>0</v>
      </c>
    </row>
    <row r="1821" spans="4:27" ht="15" customHeight="1" x14ac:dyDescent="0.25">
      <c r="D1821" s="176">
        <v>1</v>
      </c>
      <c r="E1821" s="169">
        <f t="shared" si="331"/>
        <v>1</v>
      </c>
      <c r="F1821" s="26" t="s">
        <v>3450</v>
      </c>
      <c r="G1821" s="26" t="s">
        <v>1108</v>
      </c>
      <c r="H1821" s="26" t="s">
        <v>112</v>
      </c>
      <c r="I1821" s="29">
        <v>41808</v>
      </c>
      <c r="J1821" s="26" t="s">
        <v>1097</v>
      </c>
      <c r="K1821" s="26" t="s">
        <v>3451</v>
      </c>
      <c r="L1821" s="26" t="s">
        <v>1097</v>
      </c>
      <c r="M1821" s="26" t="s">
        <v>3451</v>
      </c>
      <c r="N1821" s="27">
        <v>2.4700000000000002</v>
      </c>
      <c r="O1821" s="26" t="s">
        <v>1097</v>
      </c>
      <c r="P1821" s="26" t="s">
        <v>3444</v>
      </c>
      <c r="Q1821" s="27">
        <v>1.69</v>
      </c>
      <c r="R1821" s="171" t="str">
        <f t="shared" si="332"/>
        <v>A</v>
      </c>
      <c r="S1821" s="174">
        <f t="shared" si="333"/>
        <v>1</v>
      </c>
      <c r="T1821" s="174">
        <f t="shared" si="334"/>
        <v>1</v>
      </c>
      <c r="U1821" s="174">
        <f t="shared" si="335"/>
        <v>0</v>
      </c>
      <c r="V1821" s="178" t="str">
        <f t="shared" si="336"/>
        <v>Stenotrophomonas tumulicola</v>
      </c>
      <c r="W1821" s="178" t="str">
        <f t="shared" si="337"/>
        <v>Stenotrophomonas chelatiphaga</v>
      </c>
      <c r="X1821" s="174">
        <f t="shared" si="338"/>
        <v>0</v>
      </c>
      <c r="Y1821" s="174">
        <f t="shared" si="339"/>
        <v>0</v>
      </c>
      <c r="Z1821" s="174">
        <f t="shared" si="340"/>
        <v>0</v>
      </c>
      <c r="AA1821" s="174">
        <f t="shared" si="341"/>
        <v>0</v>
      </c>
    </row>
  </sheetData>
  <autoFilter ref="F1:Z1821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20" priority="175" operator="notEqual">
      <formula>OR($J2,0)</formula>
    </cfRule>
  </conditionalFormatting>
  <conditionalFormatting sqref="M2:M1048576 P2:P1048576">
    <cfRule type="cellIs" dxfId="19" priority="156" operator="notEqual">
      <formula>OR($K2,0)</formula>
    </cfRule>
  </conditionalFormatting>
  <conditionalFormatting sqref="N2:N1048576 Q2:Q1048576">
    <cfRule type="cellIs" dxfId="18" priority="9" operator="greaterThanOrEqual">
      <formula>$B$20</formula>
    </cfRule>
    <cfRule type="cellIs" dxfId="17" priority="10" operator="between">
      <formula>$B$21</formula>
      <formula>"&lt;$B$20"</formula>
    </cfRule>
    <cfRule type="cellIs" dxfId="16" priority="11" operator="between">
      <formula>0.0001</formula>
      <formula>"&lt;$B$21"</formula>
    </cfRule>
  </conditionalFormatting>
  <conditionalFormatting sqref="R2:R1821">
    <cfRule type="containsText" dxfId="15" priority="38" operator="containsText" text="C">
      <formula>NOT(ISERROR(SEARCH("C",R2)))</formula>
    </cfRule>
    <cfRule type="containsText" dxfId="14" priority="39" operator="containsText" text="B">
      <formula>NOT(ISERROR(SEARCH("B",R2)))</formula>
    </cfRule>
    <cfRule type="containsText" dxfId="13" priority="40" operator="containsText" text="A">
      <formula>NOT(ISERROR(SEARCH("A",R2)))</formula>
    </cfRule>
  </conditionalFormatting>
  <conditionalFormatting sqref="U2:U1821">
    <cfRule type="cellIs" dxfId="12" priority="34" operator="equal">
      <formula>1</formula>
    </cfRule>
  </conditionalFormatting>
  <conditionalFormatting sqref="X2:X1821">
    <cfRule type="cellIs" dxfId="11" priority="37" operator="equal">
      <formula>1</formula>
    </cfRule>
  </conditionalFormatting>
  <conditionalFormatting sqref="Y2:Y1821 AA2:AA1821">
    <cfRule type="cellIs" dxfId="10" priority="27" operator="equal">
      <formula>1</formula>
    </cfRule>
  </conditionalFormatting>
  <conditionalFormatting sqref="Z2:Z1821">
    <cfRule type="cellIs" dxfId="9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821"/>
  <sheetViews>
    <sheetView zoomScale="80" zoomScaleNormal="80" workbookViewId="0">
      <selection activeCell="E28" sqref="E28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Staphylococcus</v>
      </c>
      <c r="C1" s="14" t="str">
        <f>'Parameter (Spezies)'!C1</f>
        <v>chromogenes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90</v>
      </c>
      <c r="E2" s="26">
        <v>141015626</v>
      </c>
      <c r="F2" s="26" t="s">
        <v>419</v>
      </c>
      <c r="G2" s="26" t="s">
        <v>110</v>
      </c>
      <c r="H2" s="29">
        <v>41960</v>
      </c>
      <c r="I2" s="26" t="s">
        <v>4189</v>
      </c>
      <c r="J2" s="27">
        <v>0.28000000000000003</v>
      </c>
      <c r="K2" s="28">
        <f>IF(OR(J2&lt;$B$12,J2="&lt; 0"),1,0)</f>
        <v>1</v>
      </c>
      <c r="L2" s="28">
        <f t="shared" ref="L2:L19" si="0">IF(K2=1,0,1)</f>
        <v>0</v>
      </c>
    </row>
    <row r="3" spans="1:12" ht="15" customHeight="1" x14ac:dyDescent="0.25">
      <c r="A3" s="4" t="s">
        <v>7</v>
      </c>
      <c r="B3" s="9">
        <f>SUM(K:L)</f>
        <v>1820</v>
      </c>
      <c r="E3" s="26">
        <v>151002221</v>
      </c>
      <c r="F3" s="26" t="s">
        <v>419</v>
      </c>
      <c r="G3" s="26" t="s">
        <v>110</v>
      </c>
      <c r="H3" s="29">
        <v>42062</v>
      </c>
      <c r="I3" s="26" t="s">
        <v>4189</v>
      </c>
      <c r="J3" s="27">
        <v>0.22</v>
      </c>
      <c r="K3" s="28">
        <f t="shared" ref="K3:K64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>
        <v>151012969</v>
      </c>
      <c r="F4" s="26" t="s">
        <v>419</v>
      </c>
      <c r="G4" s="26" t="s">
        <v>110</v>
      </c>
      <c r="H4" s="29">
        <v>42289</v>
      </c>
      <c r="I4" s="26" t="s">
        <v>4189</v>
      </c>
      <c r="J4" s="27">
        <v>0.48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1820</v>
      </c>
      <c r="E5" s="26">
        <v>151012990</v>
      </c>
      <c r="F5" s="26" t="s">
        <v>419</v>
      </c>
      <c r="G5" s="26" t="s">
        <v>110</v>
      </c>
      <c r="H5" s="29">
        <v>42289</v>
      </c>
      <c r="I5" s="26" t="s">
        <v>4189</v>
      </c>
      <c r="J5" s="27">
        <v>0.6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>
        <v>151013200</v>
      </c>
      <c r="F6" s="26" t="s">
        <v>419</v>
      </c>
      <c r="G6" s="26" t="s">
        <v>110</v>
      </c>
      <c r="H6" s="29">
        <v>42297</v>
      </c>
      <c r="I6" s="26" t="s">
        <v>4189</v>
      </c>
      <c r="J6" s="27">
        <v>0.1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0</v>
      </c>
      <c r="E7" s="26">
        <v>151013558</v>
      </c>
      <c r="F7" s="26" t="s">
        <v>419</v>
      </c>
      <c r="G7" s="26" t="s">
        <v>110</v>
      </c>
      <c r="H7" s="29">
        <v>42300</v>
      </c>
      <c r="I7" s="26" t="s">
        <v>4189</v>
      </c>
      <c r="J7" s="27">
        <v>0.87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>
        <v>151013587</v>
      </c>
      <c r="F8" s="26" t="s">
        <v>419</v>
      </c>
      <c r="G8" s="26" t="s">
        <v>110</v>
      </c>
      <c r="H8" s="29">
        <v>42300</v>
      </c>
      <c r="I8" s="26" t="s">
        <v>4189</v>
      </c>
      <c r="J8" s="27">
        <v>0.22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0</v>
      </c>
      <c r="E9" s="26">
        <v>151014388</v>
      </c>
      <c r="F9" s="26" t="s">
        <v>419</v>
      </c>
      <c r="G9" s="26" t="s">
        <v>110</v>
      </c>
      <c r="H9" s="29">
        <v>42325</v>
      </c>
      <c r="I9" s="26" t="s">
        <v>4189</v>
      </c>
      <c r="J9" s="27">
        <v>0.56000000000000005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>
        <v>151015910</v>
      </c>
      <c r="F10" s="26" t="s">
        <v>419</v>
      </c>
      <c r="G10" s="26" t="s">
        <v>110</v>
      </c>
      <c r="H10" s="29">
        <v>42374</v>
      </c>
      <c r="I10" s="26" t="s">
        <v>4189</v>
      </c>
      <c r="J10" s="27">
        <v>0.59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>
        <v>161000151</v>
      </c>
      <c r="F11" s="26" t="s">
        <v>419</v>
      </c>
      <c r="G11" s="26" t="s">
        <v>110</v>
      </c>
      <c r="H11" s="29">
        <v>43006</v>
      </c>
      <c r="I11" s="26" t="s">
        <v>4189</v>
      </c>
      <c r="J11" s="27">
        <v>0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91</v>
      </c>
      <c r="B12" s="144">
        <f>Settings!F10</f>
        <v>2</v>
      </c>
      <c r="C12" s="1" t="s">
        <v>92</v>
      </c>
      <c r="E12" s="26">
        <v>161004654</v>
      </c>
      <c r="F12" s="26" t="s">
        <v>419</v>
      </c>
      <c r="G12" s="26" t="s">
        <v>110</v>
      </c>
      <c r="H12" s="29">
        <v>42481</v>
      </c>
      <c r="I12" s="26" t="s">
        <v>4189</v>
      </c>
      <c r="J12" s="27">
        <v>0.22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93</v>
      </c>
      <c r="E13" s="26">
        <v>161006326</v>
      </c>
      <c r="F13" s="26" t="s">
        <v>419</v>
      </c>
      <c r="G13" s="26" t="s">
        <v>110</v>
      </c>
      <c r="H13" s="29">
        <v>42716</v>
      </c>
      <c r="I13" s="26" t="s">
        <v>4189</v>
      </c>
      <c r="J13" s="27">
        <v>0.54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105</v>
      </c>
      <c r="E14" s="26" t="s">
        <v>413</v>
      </c>
      <c r="F14" s="26" t="s">
        <v>4188</v>
      </c>
      <c r="G14" s="26" t="e">
        <v>#N/A</v>
      </c>
      <c r="H14" s="29" t="e">
        <v>#N/A</v>
      </c>
      <c r="I14" s="26" t="s">
        <v>4189</v>
      </c>
      <c r="J14" s="27">
        <v>0.17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414</v>
      </c>
      <c r="F15" s="26" t="s">
        <v>4188</v>
      </c>
      <c r="G15" s="26" t="e">
        <v>#N/A</v>
      </c>
      <c r="H15" s="29" t="e">
        <v>#N/A</v>
      </c>
      <c r="I15" s="26" t="s">
        <v>4189</v>
      </c>
      <c r="J15" s="27">
        <v>0.06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415</v>
      </c>
      <c r="F16" s="26" t="s">
        <v>4188</v>
      </c>
      <c r="G16" s="26" t="e">
        <v>#N/A</v>
      </c>
      <c r="H16" s="29" t="e">
        <v>#N/A</v>
      </c>
      <c r="I16" s="26" t="s">
        <v>4189</v>
      </c>
      <c r="J16" s="27">
        <v>0.62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420</v>
      </c>
      <c r="F17" s="26" t="s">
        <v>421</v>
      </c>
      <c r="G17" s="26" t="s">
        <v>422</v>
      </c>
      <c r="H17" s="29">
        <v>41001</v>
      </c>
      <c r="I17" s="26" t="s">
        <v>4189</v>
      </c>
      <c r="J17" s="27">
        <v>0.8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416</v>
      </c>
      <c r="F18" s="26" t="s">
        <v>4188</v>
      </c>
      <c r="G18" s="26" t="e">
        <v>#N/A</v>
      </c>
      <c r="H18" s="29" t="e">
        <v>#N/A</v>
      </c>
      <c r="I18" s="26" t="s">
        <v>4189</v>
      </c>
      <c r="J18" s="27">
        <v>0.56999999999999995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417</v>
      </c>
      <c r="F19" s="26" t="s">
        <v>4188</v>
      </c>
      <c r="G19" s="26" t="e">
        <v>#N/A</v>
      </c>
      <c r="H19" s="29" t="e">
        <v>#N/A</v>
      </c>
      <c r="I19" s="26" t="s">
        <v>4189</v>
      </c>
      <c r="J19" s="27">
        <v>0.42</v>
      </c>
      <c r="K19" s="28">
        <f t="shared" si="1"/>
        <v>1</v>
      </c>
      <c r="L19" s="28">
        <f t="shared" si="0"/>
        <v>0</v>
      </c>
    </row>
    <row r="20" spans="5:12" ht="15" customHeight="1" x14ac:dyDescent="0.25">
      <c r="E20" s="26" t="s">
        <v>418</v>
      </c>
      <c r="F20" s="26" t="s">
        <v>4188</v>
      </c>
      <c r="G20" s="26" t="e">
        <v>#N/A</v>
      </c>
      <c r="H20" s="29" t="e">
        <v>#N/A</v>
      </c>
      <c r="I20" s="26" t="s">
        <v>4189</v>
      </c>
      <c r="J20" s="27">
        <v>0.44</v>
      </c>
      <c r="K20" s="28">
        <f t="shared" si="1"/>
        <v>1</v>
      </c>
      <c r="L20" s="28">
        <f t="shared" ref="L20:L69" si="2">IF(K20=1,0,1)</f>
        <v>0</v>
      </c>
    </row>
    <row r="21" spans="5:12" ht="15" customHeight="1" x14ac:dyDescent="0.25">
      <c r="E21" s="26">
        <v>151003679</v>
      </c>
      <c r="F21" s="26" t="s">
        <v>118</v>
      </c>
      <c r="G21" s="26" t="s">
        <v>110</v>
      </c>
      <c r="H21" s="29">
        <v>42107</v>
      </c>
      <c r="I21" s="26" t="s">
        <v>4189</v>
      </c>
      <c r="J21" s="27">
        <v>0.37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>
        <v>151011920</v>
      </c>
      <c r="F22" s="26" t="s">
        <v>118</v>
      </c>
      <c r="G22" s="26" t="s">
        <v>110</v>
      </c>
      <c r="H22" s="29">
        <v>42263</v>
      </c>
      <c r="I22" s="26" t="s">
        <v>4189</v>
      </c>
      <c r="J22" s="27">
        <v>0.91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>
        <v>151012273</v>
      </c>
      <c r="F23" s="26" t="s">
        <v>118</v>
      </c>
      <c r="G23" s="26" t="s">
        <v>110</v>
      </c>
      <c r="H23" s="29">
        <v>42270</v>
      </c>
      <c r="I23" s="26" t="s">
        <v>4189</v>
      </c>
      <c r="J23" s="27">
        <v>0.34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>
        <v>151013487</v>
      </c>
      <c r="F24" s="26" t="s">
        <v>118</v>
      </c>
      <c r="G24" s="26" t="s">
        <v>110</v>
      </c>
      <c r="H24" s="29">
        <v>42312</v>
      </c>
      <c r="I24" s="26" t="s">
        <v>4189</v>
      </c>
      <c r="J24" s="27">
        <v>0.69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>
        <v>151015460</v>
      </c>
      <c r="F25" s="26" t="s">
        <v>118</v>
      </c>
      <c r="G25" s="26" t="s">
        <v>110</v>
      </c>
      <c r="H25" s="29">
        <v>42359</v>
      </c>
      <c r="I25" s="26" t="s">
        <v>4189</v>
      </c>
      <c r="J25" s="27">
        <v>0.59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>
        <v>161005481</v>
      </c>
      <c r="F26" s="26" t="s">
        <v>118</v>
      </c>
      <c r="G26" s="26" t="s">
        <v>110</v>
      </c>
      <c r="H26" s="29">
        <v>42500</v>
      </c>
      <c r="I26" s="26" t="s">
        <v>4189</v>
      </c>
      <c r="J26" s="27">
        <v>0.65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>
        <v>161006586</v>
      </c>
      <c r="F27" s="26" t="s">
        <v>118</v>
      </c>
      <c r="G27" s="26" t="s">
        <v>110</v>
      </c>
      <c r="H27" s="29">
        <v>42716</v>
      </c>
      <c r="I27" s="26" t="s">
        <v>4189</v>
      </c>
      <c r="J27" s="27">
        <v>0.56000000000000005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>
        <v>161008037</v>
      </c>
      <c r="F28" s="26" t="s">
        <v>118</v>
      </c>
      <c r="G28" s="26" t="s">
        <v>110</v>
      </c>
      <c r="H28" s="29">
        <v>42556</v>
      </c>
      <c r="I28" s="26" t="s">
        <v>4189</v>
      </c>
      <c r="J28" s="27">
        <v>0.49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>
        <v>171004945</v>
      </c>
      <c r="F29" s="26" t="s">
        <v>118</v>
      </c>
      <c r="G29" s="26" t="s">
        <v>110</v>
      </c>
      <c r="H29" s="29">
        <v>42845</v>
      </c>
      <c r="I29" s="26" t="s">
        <v>4189</v>
      </c>
      <c r="J29" s="27">
        <v>0.43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>
        <v>171006707</v>
      </c>
      <c r="F30" s="26" t="s">
        <v>118</v>
      </c>
      <c r="G30" s="26" t="s">
        <v>110</v>
      </c>
      <c r="H30" s="29">
        <v>42886</v>
      </c>
      <c r="I30" s="26" t="s">
        <v>4189</v>
      </c>
      <c r="J30" s="27">
        <v>0.63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423</v>
      </c>
      <c r="F31" s="26" t="s">
        <v>118</v>
      </c>
      <c r="G31" s="26" t="s">
        <v>110</v>
      </c>
      <c r="H31" s="29">
        <v>42992</v>
      </c>
      <c r="I31" s="26" t="s">
        <v>4189</v>
      </c>
      <c r="J31" s="27">
        <v>0.27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>
        <v>181002140</v>
      </c>
      <c r="F32" s="26" t="s">
        <v>118</v>
      </c>
      <c r="G32" s="26" t="s">
        <v>110</v>
      </c>
      <c r="H32" s="29">
        <v>43145</v>
      </c>
      <c r="I32" s="26" t="s">
        <v>4189</v>
      </c>
      <c r="J32" s="27">
        <v>0.57999999999999996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>
        <v>181010286</v>
      </c>
      <c r="F33" s="26" t="s">
        <v>118</v>
      </c>
      <c r="G33" s="26" t="s">
        <v>110</v>
      </c>
      <c r="H33" s="29">
        <v>43298</v>
      </c>
      <c r="I33" s="26" t="s">
        <v>4189</v>
      </c>
      <c r="J33" s="27">
        <v>0.45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>
        <v>181012953</v>
      </c>
      <c r="F34" s="26" t="s">
        <v>118</v>
      </c>
      <c r="G34" s="26" t="s">
        <v>110</v>
      </c>
      <c r="H34" s="29">
        <v>43354</v>
      </c>
      <c r="I34" s="26" t="s">
        <v>4189</v>
      </c>
      <c r="J34" s="27">
        <v>0.61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>
        <v>181014176</v>
      </c>
      <c r="F35" s="26" t="s">
        <v>118</v>
      </c>
      <c r="G35" s="26" t="s">
        <v>110</v>
      </c>
      <c r="H35" s="29">
        <v>43375</v>
      </c>
      <c r="I35" s="26" t="s">
        <v>4189</v>
      </c>
      <c r="J35" s="27">
        <v>0.28000000000000003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>
        <v>181014806</v>
      </c>
      <c r="F36" s="26" t="s">
        <v>118</v>
      </c>
      <c r="G36" s="26" t="s">
        <v>110</v>
      </c>
      <c r="H36" s="29">
        <v>43388</v>
      </c>
      <c r="I36" s="26" t="s">
        <v>4189</v>
      </c>
      <c r="J36" s="27">
        <v>0.72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424</v>
      </c>
      <c r="F37" s="26" t="s">
        <v>425</v>
      </c>
      <c r="G37" s="26" t="s">
        <v>114</v>
      </c>
      <c r="H37" s="29">
        <v>41445</v>
      </c>
      <c r="I37" s="26" t="s">
        <v>4189</v>
      </c>
      <c r="J37" s="27">
        <v>0.13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426</v>
      </c>
      <c r="F38" s="26" t="s">
        <v>187</v>
      </c>
      <c r="G38" s="26" t="s">
        <v>427</v>
      </c>
      <c r="H38" s="29">
        <v>44630</v>
      </c>
      <c r="I38" s="26" t="s">
        <v>4189</v>
      </c>
      <c r="J38" s="27">
        <v>0.37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428</v>
      </c>
      <c r="F39" s="26" t="s">
        <v>187</v>
      </c>
      <c r="G39" s="26" t="s">
        <v>427</v>
      </c>
      <c r="H39" s="29">
        <v>44630</v>
      </c>
      <c r="I39" s="26" t="s">
        <v>4189</v>
      </c>
      <c r="J39" s="27">
        <v>0.38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429</v>
      </c>
      <c r="F40" s="26" t="s">
        <v>430</v>
      </c>
      <c r="G40" s="26" t="s">
        <v>431</v>
      </c>
      <c r="H40" s="29">
        <v>41703</v>
      </c>
      <c r="I40" s="26" t="s">
        <v>4189</v>
      </c>
      <c r="J40" s="27">
        <v>0.43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432</v>
      </c>
      <c r="F41" s="26" t="s">
        <v>433</v>
      </c>
      <c r="G41" s="26" t="s">
        <v>110</v>
      </c>
      <c r="H41" s="29">
        <v>41415</v>
      </c>
      <c r="I41" s="26" t="s">
        <v>4189</v>
      </c>
      <c r="J41" s="27">
        <v>0.43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434</v>
      </c>
      <c r="F42" s="26" t="s">
        <v>433</v>
      </c>
      <c r="G42" s="26" t="s">
        <v>110</v>
      </c>
      <c r="H42" s="29">
        <v>42520</v>
      </c>
      <c r="I42" s="26" t="s">
        <v>4189</v>
      </c>
      <c r="J42" s="27">
        <v>0.37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435</v>
      </c>
      <c r="F43" s="26" t="s">
        <v>433</v>
      </c>
      <c r="G43" s="26" t="s">
        <v>110</v>
      </c>
      <c r="H43" s="29">
        <v>42520</v>
      </c>
      <c r="I43" s="26" t="s">
        <v>4189</v>
      </c>
      <c r="J43" s="27">
        <v>0.06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436</v>
      </c>
      <c r="F44" s="26" t="s">
        <v>433</v>
      </c>
      <c r="G44" s="26" t="s">
        <v>110</v>
      </c>
      <c r="H44" s="29">
        <v>42520</v>
      </c>
      <c r="I44" s="26" t="s">
        <v>4189</v>
      </c>
      <c r="J44" s="27">
        <v>0.69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437</v>
      </c>
      <c r="F45" s="26" t="s">
        <v>433</v>
      </c>
      <c r="G45" s="26" t="s">
        <v>110</v>
      </c>
      <c r="H45" s="29">
        <v>42534</v>
      </c>
      <c r="I45" s="26" t="s">
        <v>4189</v>
      </c>
      <c r="J45" s="27">
        <v>0.56999999999999995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438</v>
      </c>
      <c r="F46" s="26" t="s">
        <v>433</v>
      </c>
      <c r="G46" s="26" t="s">
        <v>114</v>
      </c>
      <c r="H46" s="29">
        <v>45847</v>
      </c>
      <c r="I46" s="26" t="s">
        <v>4189</v>
      </c>
      <c r="J46" s="27">
        <v>0.18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439</v>
      </c>
      <c r="F47" s="26" t="s">
        <v>433</v>
      </c>
      <c r="G47" s="26" t="s">
        <v>110</v>
      </c>
      <c r="H47" s="29">
        <v>41562</v>
      </c>
      <c r="I47" s="26" t="s">
        <v>4189</v>
      </c>
      <c r="J47" s="27">
        <v>0.43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440</v>
      </c>
      <c r="F48" s="26" t="s">
        <v>441</v>
      </c>
      <c r="G48" s="26" t="s">
        <v>112</v>
      </c>
      <c r="H48" s="29">
        <v>42796</v>
      </c>
      <c r="I48" s="26" t="s">
        <v>4189</v>
      </c>
      <c r="J48" s="27">
        <v>0.6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442</v>
      </c>
      <c r="F49" s="26" t="s">
        <v>433</v>
      </c>
      <c r="G49" s="26" t="s">
        <v>110</v>
      </c>
      <c r="H49" s="29">
        <v>41562</v>
      </c>
      <c r="I49" s="26" t="s">
        <v>4189</v>
      </c>
      <c r="J49" s="27">
        <v>0.35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443</v>
      </c>
      <c r="F50" s="26" t="s">
        <v>433</v>
      </c>
      <c r="G50" s="26" t="s">
        <v>110</v>
      </c>
      <c r="H50" s="29">
        <v>41366</v>
      </c>
      <c r="I50" s="26" t="s">
        <v>4189</v>
      </c>
      <c r="J50" s="27">
        <v>0.45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444</v>
      </c>
      <c r="F51" s="26" t="s">
        <v>445</v>
      </c>
      <c r="G51" s="26" t="s">
        <v>110</v>
      </c>
      <c r="H51" s="29">
        <v>41366</v>
      </c>
      <c r="I51" s="26" t="s">
        <v>4189</v>
      </c>
      <c r="J51" s="27">
        <v>0.31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446</v>
      </c>
      <c r="F52" s="26" t="s">
        <v>433</v>
      </c>
      <c r="G52" s="26" t="s">
        <v>110</v>
      </c>
      <c r="H52" s="29">
        <v>41680</v>
      </c>
      <c r="I52" s="26" t="s">
        <v>4189</v>
      </c>
      <c r="J52" s="27">
        <v>0.46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447</v>
      </c>
      <c r="F53" s="26" t="s">
        <v>448</v>
      </c>
      <c r="G53" s="26" t="s">
        <v>110</v>
      </c>
      <c r="H53" s="29">
        <v>41562</v>
      </c>
      <c r="I53" s="26" t="s">
        <v>4189</v>
      </c>
      <c r="J53" s="27">
        <v>0.52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449</v>
      </c>
      <c r="F54" s="26" t="s">
        <v>433</v>
      </c>
      <c r="G54" s="26" t="s">
        <v>114</v>
      </c>
      <c r="H54" s="29">
        <v>45847</v>
      </c>
      <c r="I54" s="26" t="s">
        <v>4189</v>
      </c>
      <c r="J54" s="27">
        <v>0.47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450</v>
      </c>
      <c r="F55" s="26" t="s">
        <v>433</v>
      </c>
      <c r="G55" s="26" t="s">
        <v>114</v>
      </c>
      <c r="H55" s="29">
        <v>45847</v>
      </c>
      <c r="I55" s="26" t="s">
        <v>4189</v>
      </c>
      <c r="J55" s="27">
        <v>0.15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451</v>
      </c>
      <c r="F56" s="26" t="s">
        <v>433</v>
      </c>
      <c r="G56" s="26" t="s">
        <v>114</v>
      </c>
      <c r="H56" s="29">
        <v>45847</v>
      </c>
      <c r="I56" s="26" t="s">
        <v>4189</v>
      </c>
      <c r="J56" s="27">
        <v>0.26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452</v>
      </c>
      <c r="F57" s="26" t="s">
        <v>445</v>
      </c>
      <c r="G57" s="26" t="s">
        <v>110</v>
      </c>
      <c r="H57" s="29">
        <v>41562</v>
      </c>
      <c r="I57" s="26" t="s">
        <v>4189</v>
      </c>
      <c r="J57" s="27">
        <v>0.06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453</v>
      </c>
      <c r="F58" s="26" t="s">
        <v>445</v>
      </c>
      <c r="G58" s="26" t="s">
        <v>110</v>
      </c>
      <c r="H58" s="29">
        <v>41562</v>
      </c>
      <c r="I58" s="26" t="s">
        <v>4189</v>
      </c>
      <c r="J58" s="27">
        <v>0.39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454</v>
      </c>
      <c r="F59" s="26" t="s">
        <v>433</v>
      </c>
      <c r="G59" s="26" t="s">
        <v>114</v>
      </c>
      <c r="H59" s="29">
        <v>45847</v>
      </c>
      <c r="I59" s="26" t="s">
        <v>4189</v>
      </c>
      <c r="J59" s="27">
        <v>0.32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455</v>
      </c>
      <c r="F60" s="26" t="s">
        <v>433</v>
      </c>
      <c r="G60" s="26" t="s">
        <v>114</v>
      </c>
      <c r="H60" s="29">
        <v>45847</v>
      </c>
      <c r="I60" s="26" t="s">
        <v>4189</v>
      </c>
      <c r="J60" s="27">
        <v>0.77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456</v>
      </c>
      <c r="F61" s="26" t="s">
        <v>445</v>
      </c>
      <c r="G61" s="26" t="s">
        <v>110</v>
      </c>
      <c r="H61" s="29">
        <v>42376</v>
      </c>
      <c r="I61" s="26" t="s">
        <v>4189</v>
      </c>
      <c r="J61" s="27">
        <v>0.13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457</v>
      </c>
      <c r="F62" s="26" t="s">
        <v>430</v>
      </c>
      <c r="G62" s="26" t="s">
        <v>431</v>
      </c>
      <c r="H62" s="29">
        <v>41387</v>
      </c>
      <c r="I62" s="26" t="s">
        <v>4189</v>
      </c>
      <c r="J62" s="27">
        <v>0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458</v>
      </c>
      <c r="F63" s="26" t="s">
        <v>425</v>
      </c>
      <c r="G63" s="26" t="s">
        <v>114</v>
      </c>
      <c r="H63" s="29">
        <v>41445</v>
      </c>
      <c r="I63" s="26" t="s">
        <v>4189</v>
      </c>
      <c r="J63" s="27">
        <v>0.23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459</v>
      </c>
      <c r="F64" s="26" t="s">
        <v>165</v>
      </c>
      <c r="G64" s="26">
        <v>0</v>
      </c>
      <c r="H64" s="29">
        <v>41445</v>
      </c>
      <c r="I64" s="26" t="s">
        <v>4189</v>
      </c>
      <c r="J64" s="27">
        <v>0.43</v>
      </c>
      <c r="K64" s="28">
        <f t="shared" si="1"/>
        <v>1</v>
      </c>
      <c r="L64" s="28">
        <f t="shared" si="2"/>
        <v>0</v>
      </c>
    </row>
    <row r="65" spans="5:12" ht="15" customHeight="1" x14ac:dyDescent="0.25">
      <c r="E65" s="26" t="s">
        <v>460</v>
      </c>
      <c r="F65" s="26" t="s">
        <v>425</v>
      </c>
      <c r="G65" s="26">
        <v>0</v>
      </c>
      <c r="H65" s="29">
        <v>41445</v>
      </c>
      <c r="I65" s="26" t="s">
        <v>4189</v>
      </c>
      <c r="J65" s="27">
        <v>0</v>
      </c>
      <c r="K65" s="28">
        <f t="shared" ref="K65:K123" si="3">IF(OR(J65&lt;$B$12,J65="&lt; 0"),1,0)</f>
        <v>1</v>
      </c>
      <c r="L65" s="28">
        <f t="shared" si="2"/>
        <v>0</v>
      </c>
    </row>
    <row r="66" spans="5:12" ht="15" customHeight="1" x14ac:dyDescent="0.25">
      <c r="E66" s="26" t="s">
        <v>461</v>
      </c>
      <c r="F66" s="26" t="s">
        <v>425</v>
      </c>
      <c r="G66" s="26">
        <v>0</v>
      </c>
      <c r="H66" s="29">
        <v>41445</v>
      </c>
      <c r="I66" s="26" t="s">
        <v>4189</v>
      </c>
      <c r="J66" s="27">
        <v>0.16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462</v>
      </c>
      <c r="F67" s="26" t="s">
        <v>430</v>
      </c>
      <c r="G67" s="26" t="s">
        <v>463</v>
      </c>
      <c r="H67" s="29">
        <v>41390</v>
      </c>
      <c r="I67" s="26" t="s">
        <v>4189</v>
      </c>
      <c r="J67" s="27">
        <v>0.63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464</v>
      </c>
      <c r="F68" s="26" t="s">
        <v>465</v>
      </c>
      <c r="G68" s="26" t="s">
        <v>114</v>
      </c>
      <c r="H68" s="29">
        <v>41445</v>
      </c>
      <c r="I68" s="26" t="s">
        <v>4189</v>
      </c>
      <c r="J68" s="27">
        <v>0.44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466</v>
      </c>
      <c r="F69" s="26" t="s">
        <v>465</v>
      </c>
      <c r="G69" s="26" t="s">
        <v>114</v>
      </c>
      <c r="H69" s="29">
        <v>41445</v>
      </c>
      <c r="I69" s="26" t="s">
        <v>4189</v>
      </c>
      <c r="J69" s="27">
        <v>0.39</v>
      </c>
      <c r="K69" s="28">
        <f t="shared" si="3"/>
        <v>1</v>
      </c>
      <c r="L69" s="28">
        <f t="shared" si="2"/>
        <v>0</v>
      </c>
    </row>
    <row r="70" spans="5:12" ht="15" customHeight="1" x14ac:dyDescent="0.25">
      <c r="E70" s="26" t="s">
        <v>467</v>
      </c>
      <c r="F70" s="26" t="s">
        <v>465</v>
      </c>
      <c r="G70" s="26" t="s">
        <v>114</v>
      </c>
      <c r="H70" s="29">
        <v>41445</v>
      </c>
      <c r="I70" s="26" t="s">
        <v>4189</v>
      </c>
      <c r="J70" s="27">
        <v>0.4</v>
      </c>
      <c r="K70" s="28">
        <f t="shared" si="3"/>
        <v>1</v>
      </c>
      <c r="L70" s="28">
        <f t="shared" ref="L70:L123" si="4">IF(K70=1,0,1)</f>
        <v>0</v>
      </c>
    </row>
    <row r="71" spans="5:12" ht="15" customHeight="1" x14ac:dyDescent="0.25">
      <c r="E71" s="26" t="s">
        <v>468</v>
      </c>
      <c r="F71" s="26" t="s">
        <v>465</v>
      </c>
      <c r="G71" s="26" t="s">
        <v>114</v>
      </c>
      <c r="H71" s="29">
        <v>41445</v>
      </c>
      <c r="I71" s="26" t="s">
        <v>4189</v>
      </c>
      <c r="J71" s="27">
        <v>0.41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469</v>
      </c>
      <c r="F72" s="26" t="s">
        <v>430</v>
      </c>
      <c r="G72" s="26" t="s">
        <v>470</v>
      </c>
      <c r="H72" s="29">
        <v>42887</v>
      </c>
      <c r="I72" s="26" t="s">
        <v>4189</v>
      </c>
      <c r="J72" s="27">
        <v>0.6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471</v>
      </c>
      <c r="F73" s="26" t="s">
        <v>425</v>
      </c>
      <c r="G73" s="26" t="s">
        <v>114</v>
      </c>
      <c r="H73" s="29">
        <v>41445</v>
      </c>
      <c r="I73" s="26" t="s">
        <v>4189</v>
      </c>
      <c r="J73" s="27">
        <v>0.04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472</v>
      </c>
      <c r="F74" s="26" t="s">
        <v>473</v>
      </c>
      <c r="G74" s="26" t="s">
        <v>162</v>
      </c>
      <c r="H74" s="29">
        <v>44810</v>
      </c>
      <c r="I74" s="26" t="s">
        <v>4190</v>
      </c>
      <c r="J74" s="27">
        <v>0.59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476</v>
      </c>
      <c r="F75" s="26" t="e">
        <v>#N/A</v>
      </c>
      <c r="G75" s="26" t="e">
        <v>#N/A</v>
      </c>
      <c r="H75" s="29" t="e">
        <v>#N/A</v>
      </c>
      <c r="I75" s="26" t="s">
        <v>4190</v>
      </c>
      <c r="J75" s="27">
        <v>0.92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478</v>
      </c>
      <c r="F76" s="26" t="s">
        <v>479</v>
      </c>
      <c r="G76" s="26" t="s">
        <v>162</v>
      </c>
      <c r="H76" s="29">
        <v>42775</v>
      </c>
      <c r="I76" s="26" t="s">
        <v>4190</v>
      </c>
      <c r="J76" s="27">
        <v>0.68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480</v>
      </c>
      <c r="F77" s="26" t="s">
        <v>481</v>
      </c>
      <c r="G77" s="26" t="s">
        <v>162</v>
      </c>
      <c r="H77" s="29">
        <v>42775</v>
      </c>
      <c r="I77" s="26" t="s">
        <v>4190</v>
      </c>
      <c r="J77" s="27">
        <v>0.94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482</v>
      </c>
      <c r="F78" s="26" t="s">
        <v>124</v>
      </c>
      <c r="G78" s="26" t="s">
        <v>162</v>
      </c>
      <c r="H78" s="29">
        <v>43020</v>
      </c>
      <c r="I78" s="26" t="s">
        <v>4190</v>
      </c>
      <c r="J78" s="27">
        <v>0.63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483</v>
      </c>
      <c r="F79" s="26" t="s">
        <v>124</v>
      </c>
      <c r="G79" s="26" t="s">
        <v>162</v>
      </c>
      <c r="H79" s="29">
        <v>43812</v>
      </c>
      <c r="I79" s="26" t="s">
        <v>4190</v>
      </c>
      <c r="J79" s="27">
        <v>0.72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484</v>
      </c>
      <c r="F80" s="26" t="s">
        <v>124</v>
      </c>
      <c r="G80" s="26" t="s">
        <v>162</v>
      </c>
      <c r="H80" s="29">
        <v>45720</v>
      </c>
      <c r="I80" s="26" t="s">
        <v>4190</v>
      </c>
      <c r="J80" s="27">
        <v>0.79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485</v>
      </c>
      <c r="F81" s="26" t="s">
        <v>124</v>
      </c>
      <c r="G81" s="26" t="s">
        <v>162</v>
      </c>
      <c r="H81" s="29">
        <v>45720</v>
      </c>
      <c r="I81" s="26" t="s">
        <v>4190</v>
      </c>
      <c r="J81" s="27">
        <v>0.92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486</v>
      </c>
      <c r="F82" s="26" t="s">
        <v>487</v>
      </c>
      <c r="G82" s="26" t="s">
        <v>162</v>
      </c>
      <c r="H82" s="29">
        <v>44498</v>
      </c>
      <c r="I82" s="26" t="s">
        <v>4190</v>
      </c>
      <c r="J82" s="27">
        <v>1.0900000000000001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488</v>
      </c>
      <c r="F83" s="26" t="s">
        <v>124</v>
      </c>
      <c r="G83" s="26" t="s">
        <v>162</v>
      </c>
      <c r="H83" s="29">
        <v>42781</v>
      </c>
      <c r="I83" s="26" t="s">
        <v>4190</v>
      </c>
      <c r="J83" s="27">
        <v>0.54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489</v>
      </c>
      <c r="F84" s="26" t="s">
        <v>481</v>
      </c>
      <c r="G84" s="26" t="s">
        <v>162</v>
      </c>
      <c r="H84" s="29">
        <v>42775</v>
      </c>
      <c r="I84" s="26" t="s">
        <v>4190</v>
      </c>
      <c r="J84" s="27">
        <v>0.84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490</v>
      </c>
      <c r="F85" s="26" t="s">
        <v>487</v>
      </c>
      <c r="G85" s="26" t="s">
        <v>162</v>
      </c>
      <c r="H85" s="29">
        <v>44721</v>
      </c>
      <c r="I85" s="26" t="s">
        <v>4190</v>
      </c>
      <c r="J85" s="27">
        <v>0.64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491</v>
      </c>
      <c r="F86" s="26" t="s">
        <v>481</v>
      </c>
      <c r="G86" s="26" t="s">
        <v>162</v>
      </c>
      <c r="H86" s="29">
        <v>42775</v>
      </c>
      <c r="I86" s="26" t="s">
        <v>4190</v>
      </c>
      <c r="J86" s="27">
        <v>0.68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492</v>
      </c>
      <c r="F87" s="26" t="s">
        <v>124</v>
      </c>
      <c r="G87" s="26" t="s">
        <v>162</v>
      </c>
      <c r="H87" s="29">
        <v>45720</v>
      </c>
      <c r="I87" s="26" t="s">
        <v>4190</v>
      </c>
      <c r="J87" s="27">
        <v>0.67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493</v>
      </c>
      <c r="F88" s="26" t="s">
        <v>124</v>
      </c>
      <c r="G88" s="26" t="s">
        <v>162</v>
      </c>
      <c r="H88" s="29">
        <v>45720</v>
      </c>
      <c r="I88" s="26" t="s">
        <v>4190</v>
      </c>
      <c r="J88" s="27">
        <v>0.6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494</v>
      </c>
      <c r="F89" s="26" t="s">
        <v>124</v>
      </c>
      <c r="G89" s="26" t="s">
        <v>162</v>
      </c>
      <c r="H89" s="29">
        <v>45720</v>
      </c>
      <c r="I89" s="26" t="s">
        <v>4190</v>
      </c>
      <c r="J89" s="27">
        <v>0.63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495</v>
      </c>
      <c r="F90" s="26" t="s">
        <v>124</v>
      </c>
      <c r="G90" s="26" t="s">
        <v>162</v>
      </c>
      <c r="H90" s="29">
        <v>45720</v>
      </c>
      <c r="I90" s="26" t="s">
        <v>4190</v>
      </c>
      <c r="J90" s="27">
        <v>0.78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496</v>
      </c>
      <c r="F91" s="26" t="s">
        <v>124</v>
      </c>
      <c r="G91" s="26" t="s">
        <v>162</v>
      </c>
      <c r="H91" s="29">
        <v>45720</v>
      </c>
      <c r="I91" s="26" t="s">
        <v>4190</v>
      </c>
      <c r="J91" s="27">
        <v>0.91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497</v>
      </c>
      <c r="F92" s="26" t="s">
        <v>124</v>
      </c>
      <c r="G92" s="26" t="s">
        <v>162</v>
      </c>
      <c r="H92" s="29">
        <v>45720</v>
      </c>
      <c r="I92" s="26" t="s">
        <v>4190</v>
      </c>
      <c r="J92" s="27">
        <v>0.77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498</v>
      </c>
      <c r="F93" s="26" t="s">
        <v>124</v>
      </c>
      <c r="G93" s="26" t="s">
        <v>162</v>
      </c>
      <c r="H93" s="29">
        <v>45720</v>
      </c>
      <c r="I93" s="26" t="s">
        <v>4190</v>
      </c>
      <c r="J93" s="27">
        <v>0.99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499</v>
      </c>
      <c r="F94" s="26" t="s">
        <v>124</v>
      </c>
      <c r="G94" s="26" t="s">
        <v>162</v>
      </c>
      <c r="H94" s="29">
        <v>45720</v>
      </c>
      <c r="I94" s="26" t="s">
        <v>4190</v>
      </c>
      <c r="J94" s="27">
        <v>0.93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500</v>
      </c>
      <c r="F95" s="26" t="s">
        <v>124</v>
      </c>
      <c r="G95" s="26" t="s">
        <v>162</v>
      </c>
      <c r="H95" s="29">
        <v>45720</v>
      </c>
      <c r="I95" s="26" t="s">
        <v>4190</v>
      </c>
      <c r="J95" s="27">
        <v>0.75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501</v>
      </c>
      <c r="F96" s="26" t="s">
        <v>124</v>
      </c>
      <c r="G96" s="26" t="s">
        <v>162</v>
      </c>
      <c r="H96" s="29">
        <v>42781</v>
      </c>
      <c r="I96" s="26" t="s">
        <v>4190</v>
      </c>
      <c r="J96" s="27">
        <v>0.84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502</v>
      </c>
      <c r="F97" s="26" t="s">
        <v>481</v>
      </c>
      <c r="G97" s="26" t="s">
        <v>162</v>
      </c>
      <c r="H97" s="29">
        <v>42775</v>
      </c>
      <c r="I97" s="26" t="s">
        <v>4190</v>
      </c>
      <c r="J97" s="27">
        <v>0.92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503</v>
      </c>
      <c r="F98" s="26" t="s">
        <v>481</v>
      </c>
      <c r="G98" s="26" t="s">
        <v>162</v>
      </c>
      <c r="H98" s="29">
        <v>42775</v>
      </c>
      <c r="I98" s="26" t="s">
        <v>4190</v>
      </c>
      <c r="J98" s="27">
        <v>0.63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504</v>
      </c>
      <c r="F99" s="26" t="s">
        <v>481</v>
      </c>
      <c r="G99" s="26" t="s">
        <v>162</v>
      </c>
      <c r="H99" s="29">
        <v>42775</v>
      </c>
      <c r="I99" s="26" t="s">
        <v>4190</v>
      </c>
      <c r="J99" s="27">
        <v>0.42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505</v>
      </c>
      <c r="F100" s="26" t="s">
        <v>481</v>
      </c>
      <c r="G100" s="26" t="s">
        <v>162</v>
      </c>
      <c r="H100" s="29">
        <v>42775</v>
      </c>
      <c r="I100" s="26" t="s">
        <v>4190</v>
      </c>
      <c r="J100" s="27">
        <v>0.68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506</v>
      </c>
      <c r="F101" s="26" t="s">
        <v>124</v>
      </c>
      <c r="G101" s="26" t="s">
        <v>162</v>
      </c>
      <c r="H101" s="29">
        <v>45720</v>
      </c>
      <c r="I101" s="26" t="s">
        <v>4190</v>
      </c>
      <c r="J101" s="27">
        <v>0.7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507</v>
      </c>
      <c r="F102" s="26" t="s">
        <v>176</v>
      </c>
      <c r="G102" s="26" t="s">
        <v>162</v>
      </c>
      <c r="H102" s="29">
        <v>42781</v>
      </c>
      <c r="I102" s="26" t="s">
        <v>4190</v>
      </c>
      <c r="J102" s="27">
        <v>0.55000000000000004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508</v>
      </c>
      <c r="F103" s="26" t="s">
        <v>124</v>
      </c>
      <c r="G103" s="26" t="s">
        <v>162</v>
      </c>
      <c r="H103" s="29">
        <v>42781</v>
      </c>
      <c r="I103" s="26" t="s">
        <v>4190</v>
      </c>
      <c r="J103" s="27">
        <v>0.9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509</v>
      </c>
      <c r="F104" s="26" t="s">
        <v>510</v>
      </c>
      <c r="G104" s="26" t="s">
        <v>162</v>
      </c>
      <c r="H104" s="29">
        <v>42781</v>
      </c>
      <c r="I104" s="26" t="s">
        <v>4190</v>
      </c>
      <c r="J104" s="27">
        <v>0.98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511</v>
      </c>
      <c r="F105" s="26" t="s">
        <v>124</v>
      </c>
      <c r="G105" s="26" t="s">
        <v>162</v>
      </c>
      <c r="H105" s="29">
        <v>45846</v>
      </c>
      <c r="I105" s="26" t="s">
        <v>3452</v>
      </c>
      <c r="J105" s="27">
        <v>1.67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514</v>
      </c>
      <c r="F106" s="26" t="s">
        <v>124</v>
      </c>
      <c r="G106" s="26" t="s">
        <v>110</v>
      </c>
      <c r="H106" s="29">
        <v>41380</v>
      </c>
      <c r="I106" s="26" t="s">
        <v>3452</v>
      </c>
      <c r="J106" s="27">
        <v>1.67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516</v>
      </c>
      <c r="F107" s="26" t="s">
        <v>517</v>
      </c>
      <c r="G107" s="26" t="s">
        <v>162</v>
      </c>
      <c r="H107" s="29">
        <v>45846</v>
      </c>
      <c r="I107" s="26" t="s">
        <v>3452</v>
      </c>
      <c r="J107" s="27">
        <v>1.64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518</v>
      </c>
      <c r="F108" s="26" t="s">
        <v>519</v>
      </c>
      <c r="G108" s="26" t="s">
        <v>110</v>
      </c>
      <c r="H108" s="29">
        <v>41394</v>
      </c>
      <c r="I108" s="26" t="s">
        <v>3452</v>
      </c>
      <c r="J108" s="27">
        <v>1.1599999999999999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520</v>
      </c>
      <c r="F109" s="26" t="s">
        <v>519</v>
      </c>
      <c r="G109" s="26" t="s">
        <v>162</v>
      </c>
      <c r="H109" s="29">
        <v>45846</v>
      </c>
      <c r="I109" s="26" t="s">
        <v>3452</v>
      </c>
      <c r="J109" s="27">
        <v>1.74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521</v>
      </c>
      <c r="F110" s="26" t="s">
        <v>124</v>
      </c>
      <c r="G110" s="26" t="s">
        <v>162</v>
      </c>
      <c r="H110" s="29">
        <v>45846</v>
      </c>
      <c r="I110" s="26" t="s">
        <v>3452</v>
      </c>
      <c r="J110" s="27">
        <v>1.81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522</v>
      </c>
      <c r="F111" s="26" t="s">
        <v>124</v>
      </c>
      <c r="G111" s="26" t="s">
        <v>110</v>
      </c>
      <c r="H111" s="29" t="s">
        <v>523</v>
      </c>
      <c r="I111" s="26" t="s">
        <v>3452</v>
      </c>
      <c r="J111" s="27">
        <v>1.77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550</v>
      </c>
      <c r="F112" s="26" t="s">
        <v>551</v>
      </c>
      <c r="G112" s="26" t="s">
        <v>162</v>
      </c>
      <c r="H112" s="29">
        <v>45846</v>
      </c>
      <c r="I112" s="26" t="s">
        <v>3453</v>
      </c>
      <c r="J112" s="27">
        <v>1.57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552</v>
      </c>
      <c r="F113" s="26" t="s">
        <v>551</v>
      </c>
      <c r="G113" s="26" t="s">
        <v>110</v>
      </c>
      <c r="H113" s="29">
        <v>41457</v>
      </c>
      <c r="I113" s="26" t="s">
        <v>3453</v>
      </c>
      <c r="J113" s="27">
        <v>1.81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553</v>
      </c>
      <c r="F114" s="26" t="s">
        <v>524</v>
      </c>
      <c r="G114" s="26" t="s">
        <v>110</v>
      </c>
      <c r="H114" s="29">
        <v>41310</v>
      </c>
      <c r="I114" s="26" t="s">
        <v>3453</v>
      </c>
      <c r="J114" s="27">
        <v>1.68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554</v>
      </c>
      <c r="F115" s="26" t="s">
        <v>524</v>
      </c>
      <c r="G115" s="26" t="s">
        <v>110</v>
      </c>
      <c r="H115" s="29">
        <v>41374</v>
      </c>
      <c r="I115" s="26" t="s">
        <v>3453</v>
      </c>
      <c r="J115" s="27">
        <v>1.46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555</v>
      </c>
      <c r="F116" s="26" t="s">
        <v>524</v>
      </c>
      <c r="G116" s="26" t="s">
        <v>110</v>
      </c>
      <c r="H116" s="29">
        <v>41310</v>
      </c>
      <c r="I116" s="26" t="s">
        <v>3453</v>
      </c>
      <c r="J116" s="27">
        <v>1.62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556</v>
      </c>
      <c r="F117" s="26" t="s">
        <v>524</v>
      </c>
      <c r="G117" s="26" t="s">
        <v>110</v>
      </c>
      <c r="H117" s="29">
        <v>41310</v>
      </c>
      <c r="I117" s="26" t="s">
        <v>3453</v>
      </c>
      <c r="J117" s="27">
        <v>1.46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557</v>
      </c>
      <c r="F118" s="26" t="s">
        <v>524</v>
      </c>
      <c r="G118" s="26" t="s">
        <v>110</v>
      </c>
      <c r="H118" s="29">
        <v>42242</v>
      </c>
      <c r="I118" s="26" t="s">
        <v>3453</v>
      </c>
      <c r="J118" s="27">
        <v>1.59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558</v>
      </c>
      <c r="F119" s="26" t="s">
        <v>524</v>
      </c>
      <c r="G119" s="26" t="s">
        <v>110</v>
      </c>
      <c r="H119" s="29">
        <v>41374</v>
      </c>
      <c r="I119" s="26" t="s">
        <v>3453</v>
      </c>
      <c r="J119" s="27">
        <v>1.31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559</v>
      </c>
      <c r="F120" s="26" t="s">
        <v>524</v>
      </c>
      <c r="G120" s="26" t="s">
        <v>110</v>
      </c>
      <c r="H120" s="29">
        <v>41374</v>
      </c>
      <c r="I120" s="26" t="s">
        <v>3453</v>
      </c>
      <c r="J120" s="27">
        <v>1.83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560</v>
      </c>
      <c r="F121" s="26" t="s">
        <v>524</v>
      </c>
      <c r="G121" s="26" t="s">
        <v>110</v>
      </c>
      <c r="H121" s="29">
        <v>41374</v>
      </c>
      <c r="I121" s="26" t="s">
        <v>3453</v>
      </c>
      <c r="J121" s="27">
        <v>1.72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561</v>
      </c>
      <c r="F122" s="26" t="s">
        <v>524</v>
      </c>
      <c r="G122" s="26" t="s">
        <v>110</v>
      </c>
      <c r="H122" s="29">
        <v>41374</v>
      </c>
      <c r="I122" s="26" t="s">
        <v>3453</v>
      </c>
      <c r="J122" s="27">
        <v>1.52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562</v>
      </c>
      <c r="F123" s="26" t="s">
        <v>524</v>
      </c>
      <c r="G123" s="26" t="s">
        <v>162</v>
      </c>
      <c r="H123" s="29">
        <v>45846</v>
      </c>
      <c r="I123" s="26" t="s">
        <v>3453</v>
      </c>
      <c r="J123" s="27">
        <v>1.82</v>
      </c>
      <c r="K123" s="28">
        <f t="shared" si="3"/>
        <v>1</v>
      </c>
      <c r="L123" s="28">
        <f t="shared" si="4"/>
        <v>0</v>
      </c>
    </row>
    <row r="124" spans="5:12" ht="15" customHeight="1" x14ac:dyDescent="0.25">
      <c r="E124" s="26" t="s">
        <v>563</v>
      </c>
      <c r="F124" s="26" t="s">
        <v>524</v>
      </c>
      <c r="G124" s="26" t="s">
        <v>110</v>
      </c>
      <c r="H124" s="29">
        <v>41374</v>
      </c>
      <c r="I124" s="26" t="s">
        <v>3453</v>
      </c>
      <c r="J124" s="26">
        <v>1.7</v>
      </c>
      <c r="K124" s="28">
        <f t="shared" ref="K124:K187" si="5">IF(OR(J124&lt;$B$12,J124="&lt; 0"),1,0)</f>
        <v>1</v>
      </c>
      <c r="L124" s="28">
        <f t="shared" ref="L124:L187" si="6">IF(K124=1,0,1)</f>
        <v>0</v>
      </c>
    </row>
    <row r="125" spans="5:12" ht="15" customHeight="1" x14ac:dyDescent="0.25">
      <c r="E125" s="26" t="s">
        <v>564</v>
      </c>
      <c r="F125" s="26" t="s">
        <v>524</v>
      </c>
      <c r="G125" s="26" t="s">
        <v>110</v>
      </c>
      <c r="H125" s="29">
        <v>41318</v>
      </c>
      <c r="I125" s="26" t="s">
        <v>3453</v>
      </c>
      <c r="J125" s="26">
        <v>1.97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565</v>
      </c>
      <c r="F126" s="26" t="s">
        <v>524</v>
      </c>
      <c r="G126" s="26" t="s">
        <v>110</v>
      </c>
      <c r="H126" s="29">
        <v>41380</v>
      </c>
      <c r="I126" s="26" t="s">
        <v>3453</v>
      </c>
      <c r="J126" s="26">
        <v>1.46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566</v>
      </c>
      <c r="F127" s="26" t="s">
        <v>524</v>
      </c>
      <c r="G127" s="26" t="s">
        <v>110</v>
      </c>
      <c r="H127" s="29">
        <v>41374</v>
      </c>
      <c r="I127" s="26" t="s">
        <v>3453</v>
      </c>
      <c r="J127" s="26">
        <v>1.78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567</v>
      </c>
      <c r="F128" s="26" t="s">
        <v>524</v>
      </c>
      <c r="G128" s="26" t="s">
        <v>110</v>
      </c>
      <c r="H128" s="29">
        <v>41318</v>
      </c>
      <c r="I128" s="26" t="s">
        <v>3453</v>
      </c>
      <c r="J128" s="26">
        <v>1.94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568</v>
      </c>
      <c r="F129" s="26" t="s">
        <v>524</v>
      </c>
      <c r="G129" s="26" t="s">
        <v>162</v>
      </c>
      <c r="H129" s="29">
        <v>45846</v>
      </c>
      <c r="I129" s="26" t="s">
        <v>3453</v>
      </c>
      <c r="J129" s="26">
        <v>1.57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569</v>
      </c>
      <c r="F130" s="26" t="s">
        <v>524</v>
      </c>
      <c r="G130" s="26" t="s">
        <v>110</v>
      </c>
      <c r="H130" s="29">
        <v>41380</v>
      </c>
      <c r="I130" s="26" t="s">
        <v>3453</v>
      </c>
      <c r="J130" s="26">
        <v>1.84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570</v>
      </c>
      <c r="F131" s="26" t="s">
        <v>527</v>
      </c>
      <c r="G131" s="26" t="s">
        <v>162</v>
      </c>
      <c r="H131" s="29">
        <v>45846</v>
      </c>
      <c r="I131" s="26" t="s">
        <v>3453</v>
      </c>
      <c r="J131" s="26">
        <v>1.96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571</v>
      </c>
      <c r="F132" s="26" t="s">
        <v>527</v>
      </c>
      <c r="G132" s="26" t="s">
        <v>110</v>
      </c>
      <c r="H132" s="29">
        <v>41367</v>
      </c>
      <c r="I132" s="26" t="s">
        <v>3453</v>
      </c>
      <c r="J132" s="26">
        <v>1.96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572</v>
      </c>
      <c r="F133" s="26" t="s">
        <v>524</v>
      </c>
      <c r="G133" s="26" t="s">
        <v>110</v>
      </c>
      <c r="H133" s="29">
        <v>41310</v>
      </c>
      <c r="I133" s="26" t="s">
        <v>3453</v>
      </c>
      <c r="J133" s="26">
        <v>1.44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573</v>
      </c>
      <c r="F134" s="26" t="s">
        <v>118</v>
      </c>
      <c r="G134" s="26" t="s">
        <v>110</v>
      </c>
      <c r="H134" s="29">
        <v>41870</v>
      </c>
      <c r="I134" s="26" t="s">
        <v>3454</v>
      </c>
      <c r="J134" s="26">
        <v>0.63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>
        <v>161006368</v>
      </c>
      <c r="F135" s="26" t="s">
        <v>118</v>
      </c>
      <c r="G135" s="26" t="s">
        <v>110</v>
      </c>
      <c r="H135" s="29">
        <v>42513</v>
      </c>
      <c r="I135" s="26" t="s">
        <v>3454</v>
      </c>
      <c r="J135" s="26">
        <v>0.6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577</v>
      </c>
      <c r="F136" s="26" t="s">
        <v>118</v>
      </c>
      <c r="G136" s="26" t="s">
        <v>110</v>
      </c>
      <c r="H136" s="29">
        <v>42151</v>
      </c>
      <c r="I136" s="26" t="s">
        <v>3455</v>
      </c>
      <c r="J136" s="26">
        <v>1.2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>
        <v>181005658</v>
      </c>
      <c r="F137" s="26" t="s">
        <v>118</v>
      </c>
      <c r="G137" s="26" t="s">
        <v>110</v>
      </c>
      <c r="H137" s="29">
        <v>43209</v>
      </c>
      <c r="I137" s="26" t="s">
        <v>3455</v>
      </c>
      <c r="J137" s="26">
        <v>1.0900000000000001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579</v>
      </c>
      <c r="F138" s="26" t="s">
        <v>118</v>
      </c>
      <c r="G138" s="26" t="s">
        <v>110</v>
      </c>
      <c r="H138" s="29">
        <v>41866</v>
      </c>
      <c r="I138" s="26" t="s">
        <v>3456</v>
      </c>
      <c r="J138" s="26">
        <v>0.61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582</v>
      </c>
      <c r="F139" s="26" t="s">
        <v>118</v>
      </c>
      <c r="G139" s="26" t="s">
        <v>110</v>
      </c>
      <c r="H139" s="29">
        <v>42472</v>
      </c>
      <c r="I139" s="26" t="s">
        <v>3456</v>
      </c>
      <c r="J139" s="26">
        <v>0.62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583</v>
      </c>
      <c r="F140" s="26" t="s">
        <v>584</v>
      </c>
      <c r="G140" s="26" t="s">
        <v>110</v>
      </c>
      <c r="H140" s="29">
        <v>42185</v>
      </c>
      <c r="I140" s="26" t="s">
        <v>3457</v>
      </c>
      <c r="J140" s="26">
        <v>0.17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586</v>
      </c>
      <c r="F141" s="26" t="s">
        <v>584</v>
      </c>
      <c r="G141" s="26" t="s">
        <v>110</v>
      </c>
      <c r="H141" s="29">
        <v>42213</v>
      </c>
      <c r="I141" s="26" t="s">
        <v>3457</v>
      </c>
      <c r="J141" s="26">
        <v>0.43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587</v>
      </c>
      <c r="F142" s="26" t="s">
        <v>584</v>
      </c>
      <c r="G142" s="26" t="s">
        <v>110</v>
      </c>
      <c r="H142" s="29">
        <v>42122</v>
      </c>
      <c r="I142" s="26" t="s">
        <v>3457</v>
      </c>
      <c r="J142" s="26">
        <v>0.57999999999999996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588</v>
      </c>
      <c r="F143" s="26" t="s">
        <v>584</v>
      </c>
      <c r="G143" s="26" t="s">
        <v>110</v>
      </c>
      <c r="H143" s="29">
        <v>42122</v>
      </c>
      <c r="I143" s="26" t="s">
        <v>3457</v>
      </c>
      <c r="J143" s="26">
        <v>0.24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589</v>
      </c>
      <c r="F144" s="26" t="s">
        <v>118</v>
      </c>
      <c r="G144" s="26" t="s">
        <v>110</v>
      </c>
      <c r="H144" s="29">
        <v>42136</v>
      </c>
      <c r="I144" s="26" t="s">
        <v>3458</v>
      </c>
      <c r="J144" s="26">
        <v>1.03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591</v>
      </c>
      <c r="F145" s="26" t="s">
        <v>118</v>
      </c>
      <c r="G145" s="26" t="s">
        <v>110</v>
      </c>
      <c r="H145" s="29">
        <v>41782</v>
      </c>
      <c r="I145" s="26" t="s">
        <v>3459</v>
      </c>
      <c r="J145" s="26">
        <v>0.49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594</v>
      </c>
      <c r="F146" s="26" t="s">
        <v>118</v>
      </c>
      <c r="G146" s="26" t="s">
        <v>110</v>
      </c>
      <c r="H146" s="29">
        <v>41880</v>
      </c>
      <c r="I146" s="26" t="s">
        <v>3459</v>
      </c>
      <c r="J146" s="26">
        <v>0.9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595</v>
      </c>
      <c r="F147" s="26" t="s">
        <v>118</v>
      </c>
      <c r="G147" s="26" t="s">
        <v>110</v>
      </c>
      <c r="H147" s="29">
        <v>41942</v>
      </c>
      <c r="I147" s="26" t="s">
        <v>3460</v>
      </c>
      <c r="J147" s="26">
        <v>0.59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597</v>
      </c>
      <c r="F148" s="26" t="s">
        <v>118</v>
      </c>
      <c r="G148" s="26" t="s">
        <v>110</v>
      </c>
      <c r="H148" s="29">
        <v>42997</v>
      </c>
      <c r="I148" s="26" t="s">
        <v>3461</v>
      </c>
      <c r="J148" s="26">
        <v>0.75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>
        <v>171012939</v>
      </c>
      <c r="F149" s="26" t="s">
        <v>118</v>
      </c>
      <c r="G149" s="26" t="s">
        <v>110</v>
      </c>
      <c r="H149" s="29">
        <v>43034</v>
      </c>
      <c r="I149" s="26" t="s">
        <v>3462</v>
      </c>
      <c r="J149" s="26">
        <v>0.56000000000000005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603</v>
      </c>
      <c r="F150" s="26" t="s">
        <v>165</v>
      </c>
      <c r="G150" s="26" t="s">
        <v>110</v>
      </c>
      <c r="H150" s="29">
        <v>42178</v>
      </c>
      <c r="I150" s="26" t="s">
        <v>3463</v>
      </c>
      <c r="J150" s="26">
        <v>0.79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605</v>
      </c>
      <c r="F151" s="26" t="s">
        <v>584</v>
      </c>
      <c r="G151" s="26" t="s">
        <v>110</v>
      </c>
      <c r="H151" s="29">
        <v>43283</v>
      </c>
      <c r="I151" s="26" t="s">
        <v>3464</v>
      </c>
      <c r="J151" s="26">
        <v>0.18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>
        <v>171002729</v>
      </c>
      <c r="F152" s="26" t="s">
        <v>118</v>
      </c>
      <c r="G152" s="26" t="s">
        <v>110</v>
      </c>
      <c r="H152" s="29">
        <v>42794</v>
      </c>
      <c r="I152" s="26" t="s">
        <v>3465</v>
      </c>
      <c r="J152" s="26">
        <v>0.35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>
        <v>161011787</v>
      </c>
      <c r="F153" s="26" t="s">
        <v>118</v>
      </c>
      <c r="G153" s="26" t="s">
        <v>110</v>
      </c>
      <c r="H153" s="29">
        <v>42640</v>
      </c>
      <c r="I153" s="26" t="s">
        <v>3466</v>
      </c>
      <c r="J153" s="26">
        <v>0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>
        <v>151010772</v>
      </c>
      <c r="F154" s="26" t="s">
        <v>118</v>
      </c>
      <c r="G154" s="26" t="s">
        <v>110</v>
      </c>
      <c r="H154" s="29">
        <v>42233</v>
      </c>
      <c r="I154" s="26" t="s">
        <v>3467</v>
      </c>
      <c r="J154" s="26">
        <v>0.62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612</v>
      </c>
      <c r="F155" s="26" t="s">
        <v>118</v>
      </c>
      <c r="G155" s="26" t="s">
        <v>110</v>
      </c>
      <c r="H155" s="29">
        <v>42066</v>
      </c>
      <c r="I155" s="26" t="s">
        <v>3468</v>
      </c>
      <c r="J155" s="26">
        <v>0.16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614</v>
      </c>
      <c r="F156" s="26" t="s">
        <v>165</v>
      </c>
      <c r="G156" s="26" t="s">
        <v>110</v>
      </c>
      <c r="H156" s="29">
        <v>42178</v>
      </c>
      <c r="I156" s="26" t="s">
        <v>3469</v>
      </c>
      <c r="J156" s="26">
        <v>0.39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616</v>
      </c>
      <c r="F157" s="26" t="s">
        <v>118</v>
      </c>
      <c r="G157" s="26" t="s">
        <v>110</v>
      </c>
      <c r="H157" s="29">
        <v>41970</v>
      </c>
      <c r="I157" s="26" t="s">
        <v>3470</v>
      </c>
      <c r="J157" s="26">
        <v>0.06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>
        <v>181005218</v>
      </c>
      <c r="F158" s="26" t="s">
        <v>118</v>
      </c>
      <c r="G158" s="26" t="s">
        <v>110</v>
      </c>
      <c r="H158" s="29">
        <v>43408</v>
      </c>
      <c r="I158" s="26" t="s">
        <v>3471</v>
      </c>
      <c r="J158" s="26">
        <v>1.01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>
        <v>151011769</v>
      </c>
      <c r="F159" s="26" t="s">
        <v>118</v>
      </c>
      <c r="G159" s="26" t="s">
        <v>110</v>
      </c>
      <c r="H159" s="29">
        <v>42251</v>
      </c>
      <c r="I159" s="26" t="s">
        <v>3472</v>
      </c>
      <c r="J159" s="26">
        <v>0.34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>
        <v>151006002</v>
      </c>
      <c r="F160" s="26" t="s">
        <v>118</v>
      </c>
      <c r="G160" s="26" t="s">
        <v>110</v>
      </c>
      <c r="H160" s="29">
        <v>42136</v>
      </c>
      <c r="I160" s="26" t="s">
        <v>3473</v>
      </c>
      <c r="J160" s="26">
        <v>0.35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623</v>
      </c>
      <c r="F161" s="26" t="s">
        <v>165</v>
      </c>
      <c r="G161" s="26" t="s">
        <v>110</v>
      </c>
      <c r="H161" s="29">
        <v>42180</v>
      </c>
      <c r="I161" s="26" t="s">
        <v>3474</v>
      </c>
      <c r="J161" s="26">
        <v>0.61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>
        <v>151003106</v>
      </c>
      <c r="F162" s="26" t="s">
        <v>118</v>
      </c>
      <c r="G162" s="26" t="s">
        <v>110</v>
      </c>
      <c r="H162" s="29">
        <v>42079</v>
      </c>
      <c r="I162" s="26" t="s">
        <v>3475</v>
      </c>
      <c r="J162" s="26">
        <v>0.79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>
        <v>141004228</v>
      </c>
      <c r="F163" s="26" t="s">
        <v>118</v>
      </c>
      <c r="G163" s="26" t="s">
        <v>110</v>
      </c>
      <c r="H163" s="29">
        <v>41737</v>
      </c>
      <c r="I163" s="26" t="s">
        <v>3476</v>
      </c>
      <c r="J163" s="26">
        <v>0.4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>
        <v>181001478</v>
      </c>
      <c r="F164" s="26" t="s">
        <v>118</v>
      </c>
      <c r="G164" s="26" t="s">
        <v>110</v>
      </c>
      <c r="H164" s="29">
        <v>43222</v>
      </c>
      <c r="I164" s="26" t="s">
        <v>3477</v>
      </c>
      <c r="J164" s="26">
        <v>0.77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629</v>
      </c>
      <c r="F165" s="26" t="s">
        <v>118</v>
      </c>
      <c r="G165" s="26" t="s">
        <v>110</v>
      </c>
      <c r="H165" s="29">
        <v>42978</v>
      </c>
      <c r="I165" s="26" t="s">
        <v>3478</v>
      </c>
      <c r="J165" s="26">
        <v>0.28999999999999998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632</v>
      </c>
      <c r="F166" s="26" t="s">
        <v>118</v>
      </c>
      <c r="G166" s="26" t="s">
        <v>110</v>
      </c>
      <c r="H166" s="29">
        <v>43193</v>
      </c>
      <c r="I166" s="26" t="s">
        <v>3479</v>
      </c>
      <c r="J166" s="26">
        <v>1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635</v>
      </c>
      <c r="F167" s="26" t="s">
        <v>118</v>
      </c>
      <c r="G167" s="26" t="s">
        <v>110</v>
      </c>
      <c r="H167" s="29">
        <v>43028</v>
      </c>
      <c r="I167" s="26" t="s">
        <v>3480</v>
      </c>
      <c r="J167" s="26">
        <v>0.06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>
        <v>171016830</v>
      </c>
      <c r="F168" s="26" t="s">
        <v>118</v>
      </c>
      <c r="G168" s="26" t="s">
        <v>110</v>
      </c>
      <c r="H168" s="29">
        <v>43082</v>
      </c>
      <c r="I168" s="26" t="s">
        <v>3480</v>
      </c>
      <c r="J168" s="26">
        <v>0.57999999999999996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638</v>
      </c>
      <c r="F169" s="26" t="s">
        <v>639</v>
      </c>
      <c r="G169" s="26" t="s">
        <v>110</v>
      </c>
      <c r="H169" s="29">
        <v>41887</v>
      </c>
      <c r="I169" s="26" t="s">
        <v>3481</v>
      </c>
      <c r="J169" s="26">
        <v>0.52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>
        <v>151003133</v>
      </c>
      <c r="F170" s="26" t="s">
        <v>118</v>
      </c>
      <c r="G170" s="26" t="s">
        <v>110</v>
      </c>
      <c r="H170" s="29">
        <v>42080</v>
      </c>
      <c r="I170" s="26" t="s">
        <v>3482</v>
      </c>
      <c r="J170" s="26">
        <v>0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>
        <v>181003400</v>
      </c>
      <c r="F171" s="26" t="s">
        <v>118</v>
      </c>
      <c r="G171" s="26" t="s">
        <v>110</v>
      </c>
      <c r="H171" s="29">
        <v>43178</v>
      </c>
      <c r="I171" s="26" t="s">
        <v>3483</v>
      </c>
      <c r="J171" s="26">
        <v>0.13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647</v>
      </c>
      <c r="F172" s="26" t="s">
        <v>118</v>
      </c>
      <c r="G172" s="26" t="s">
        <v>110</v>
      </c>
      <c r="H172" s="29">
        <v>42795</v>
      </c>
      <c r="I172" s="26" t="s">
        <v>3484</v>
      </c>
      <c r="J172" s="26">
        <v>0.56000000000000005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649</v>
      </c>
      <c r="F173" s="26" t="s">
        <v>650</v>
      </c>
      <c r="G173" s="26" t="s">
        <v>110</v>
      </c>
      <c r="H173" s="29">
        <v>42892</v>
      </c>
      <c r="I173" s="26" t="s">
        <v>3484</v>
      </c>
      <c r="J173" s="26">
        <v>0.34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651</v>
      </c>
      <c r="F174" s="26" t="s">
        <v>118</v>
      </c>
      <c r="G174" s="26" t="s">
        <v>110</v>
      </c>
      <c r="H174" s="29">
        <v>43012</v>
      </c>
      <c r="I174" s="26" t="s">
        <v>3484</v>
      </c>
      <c r="J174" s="26">
        <v>0.12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653</v>
      </c>
      <c r="F175" s="26" t="s">
        <v>165</v>
      </c>
      <c r="G175" s="26" t="s">
        <v>110</v>
      </c>
      <c r="H175" s="29">
        <v>42410</v>
      </c>
      <c r="I175" s="26" t="s">
        <v>3485</v>
      </c>
      <c r="J175" s="26">
        <v>0.56000000000000005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>
        <v>171012375</v>
      </c>
      <c r="F176" s="26" t="s">
        <v>118</v>
      </c>
      <c r="G176" s="26" t="s">
        <v>110</v>
      </c>
      <c r="H176" s="29">
        <v>42992</v>
      </c>
      <c r="I176" s="26" t="s">
        <v>3486</v>
      </c>
      <c r="J176" s="26">
        <v>0.39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>
        <v>171011727</v>
      </c>
      <c r="F177" s="26" t="s">
        <v>118</v>
      </c>
      <c r="G177" s="26" t="s">
        <v>110</v>
      </c>
      <c r="H177" s="29">
        <v>42978</v>
      </c>
      <c r="I177" s="26" t="s">
        <v>3487</v>
      </c>
      <c r="J177" s="26">
        <v>0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659</v>
      </c>
      <c r="F178" s="26" t="s">
        <v>124</v>
      </c>
      <c r="G178" s="26" t="s">
        <v>110</v>
      </c>
      <c r="H178" s="29">
        <v>41479</v>
      </c>
      <c r="I178" s="26" t="s">
        <v>3488</v>
      </c>
      <c r="J178" s="26">
        <v>0.75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662</v>
      </c>
      <c r="F179" s="26" t="s">
        <v>118</v>
      </c>
      <c r="G179" s="26" t="s">
        <v>110</v>
      </c>
      <c r="H179" s="29">
        <v>43444</v>
      </c>
      <c r="I179" s="26" t="s">
        <v>3489</v>
      </c>
      <c r="J179" s="26">
        <v>0.19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>
        <v>171011707</v>
      </c>
      <c r="F180" s="26" t="s">
        <v>118</v>
      </c>
      <c r="G180" s="26" t="s">
        <v>110</v>
      </c>
      <c r="H180" s="29">
        <v>42978</v>
      </c>
      <c r="I180" s="26" t="s">
        <v>3490</v>
      </c>
      <c r="J180" s="26">
        <v>0.71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666</v>
      </c>
      <c r="F181" s="26" t="s">
        <v>118</v>
      </c>
      <c r="G181" s="26" t="s">
        <v>110</v>
      </c>
      <c r="H181" s="29">
        <v>43171</v>
      </c>
      <c r="I181" s="26" t="s">
        <v>3491</v>
      </c>
      <c r="J181" s="26">
        <v>0.56000000000000005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>
        <v>181017934</v>
      </c>
      <c r="F182" s="26" t="s">
        <v>118</v>
      </c>
      <c r="G182" s="26" t="s">
        <v>110</v>
      </c>
      <c r="H182" s="29">
        <v>43446</v>
      </c>
      <c r="I182" s="26" t="s">
        <v>3492</v>
      </c>
      <c r="J182" s="26">
        <v>0.43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>
        <v>181003531</v>
      </c>
      <c r="F183" s="26" t="s">
        <v>118</v>
      </c>
      <c r="G183" s="26" t="s">
        <v>110</v>
      </c>
      <c r="H183" s="29">
        <v>43171</v>
      </c>
      <c r="I183" s="26" t="s">
        <v>3493</v>
      </c>
      <c r="J183" s="26">
        <v>0.52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>
        <v>181012674</v>
      </c>
      <c r="F184" s="26" t="s">
        <v>118</v>
      </c>
      <c r="G184" s="26" t="s">
        <v>110</v>
      </c>
      <c r="H184" s="29">
        <v>43342</v>
      </c>
      <c r="I184" s="26" t="s">
        <v>3494</v>
      </c>
      <c r="J184" s="26">
        <v>0.43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674</v>
      </c>
      <c r="F185" s="26" t="s">
        <v>118</v>
      </c>
      <c r="G185" s="26" t="s">
        <v>110</v>
      </c>
      <c r="H185" s="29">
        <v>42978</v>
      </c>
      <c r="I185" s="26" t="s">
        <v>3495</v>
      </c>
      <c r="J185" s="26">
        <v>0.34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>
        <v>171014178</v>
      </c>
      <c r="F186" s="26" t="s">
        <v>118</v>
      </c>
      <c r="G186" s="26" t="s">
        <v>110</v>
      </c>
      <c r="H186" s="29">
        <v>43028</v>
      </c>
      <c r="I186" s="26" t="s">
        <v>3496</v>
      </c>
      <c r="J186" s="26">
        <v>0.62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677</v>
      </c>
      <c r="F187" s="26" t="s">
        <v>118</v>
      </c>
      <c r="G187" s="26" t="s">
        <v>110</v>
      </c>
      <c r="H187" s="29">
        <v>42978</v>
      </c>
      <c r="I187" s="26" t="s">
        <v>3497</v>
      </c>
      <c r="J187" s="26">
        <v>0.27</v>
      </c>
      <c r="K187" s="28">
        <f t="shared" si="5"/>
        <v>1</v>
      </c>
      <c r="L187" s="28">
        <f t="shared" si="6"/>
        <v>0</v>
      </c>
    </row>
    <row r="188" spans="5:12" ht="15" customHeight="1" x14ac:dyDescent="0.25">
      <c r="E188" s="26">
        <v>181017452</v>
      </c>
      <c r="F188" s="26" t="s">
        <v>118</v>
      </c>
      <c r="G188" s="26" t="s">
        <v>110</v>
      </c>
      <c r="H188" s="29">
        <v>43438</v>
      </c>
      <c r="I188" s="26" t="s">
        <v>3498</v>
      </c>
      <c r="J188" s="26">
        <v>0.47</v>
      </c>
      <c r="K188" s="28">
        <f t="shared" ref="K188:K248" si="7">IF(OR(J188&lt;$B$12,J188="&lt; 0"),1,0)</f>
        <v>1</v>
      </c>
      <c r="L188" s="28">
        <f t="shared" ref="L188:L248" si="8">IF(K188=1,0,1)</f>
        <v>0</v>
      </c>
    </row>
    <row r="189" spans="5:12" ht="15" customHeight="1" x14ac:dyDescent="0.25">
      <c r="E189" s="26" t="s">
        <v>680</v>
      </c>
      <c r="F189" s="26" t="s">
        <v>176</v>
      </c>
      <c r="G189" s="26" t="s">
        <v>114</v>
      </c>
      <c r="H189" s="29">
        <v>43104</v>
      </c>
      <c r="I189" s="26" t="s">
        <v>3499</v>
      </c>
      <c r="J189" s="26">
        <v>0.73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683</v>
      </c>
      <c r="F190" s="26" t="s">
        <v>124</v>
      </c>
      <c r="G190" s="26" t="s">
        <v>114</v>
      </c>
      <c r="H190" s="29">
        <v>43712</v>
      </c>
      <c r="I190" s="26" t="s">
        <v>3500</v>
      </c>
      <c r="J190" s="26">
        <v>0.7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685</v>
      </c>
      <c r="F191" s="26" t="s">
        <v>124</v>
      </c>
      <c r="G191" s="26" t="s">
        <v>114</v>
      </c>
      <c r="H191" s="29">
        <v>43651</v>
      </c>
      <c r="I191" s="26" t="s">
        <v>3501</v>
      </c>
      <c r="J191" s="26">
        <v>0.82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689</v>
      </c>
      <c r="F192" s="26" t="s">
        <v>124</v>
      </c>
      <c r="G192" s="26" t="s">
        <v>114</v>
      </c>
      <c r="H192" s="29">
        <v>43110</v>
      </c>
      <c r="I192" s="26" t="s">
        <v>3502</v>
      </c>
      <c r="J192" s="26">
        <v>0.72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691</v>
      </c>
      <c r="F193" s="26" t="s">
        <v>176</v>
      </c>
      <c r="G193" s="26" t="s">
        <v>114</v>
      </c>
      <c r="H193" s="29">
        <v>43104</v>
      </c>
      <c r="I193" s="26" t="s">
        <v>3503</v>
      </c>
      <c r="J193" s="26">
        <v>0.25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693</v>
      </c>
      <c r="F194" s="26" t="s">
        <v>176</v>
      </c>
      <c r="G194" s="26" t="s">
        <v>114</v>
      </c>
      <c r="H194" s="29">
        <v>42963</v>
      </c>
      <c r="I194" s="26" t="s">
        <v>3504</v>
      </c>
      <c r="J194" s="26">
        <v>0.65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695</v>
      </c>
      <c r="F195" s="26" t="s">
        <v>176</v>
      </c>
      <c r="G195" s="26" t="s">
        <v>110</v>
      </c>
      <c r="H195" s="29">
        <v>41373</v>
      </c>
      <c r="I195" s="26" t="s">
        <v>3505</v>
      </c>
      <c r="J195" s="26">
        <v>0.84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696</v>
      </c>
      <c r="F196" s="26" t="s">
        <v>176</v>
      </c>
      <c r="G196" s="26" t="s">
        <v>114</v>
      </c>
      <c r="H196" s="29">
        <v>43014</v>
      </c>
      <c r="I196" s="26" t="s">
        <v>3506</v>
      </c>
      <c r="J196" s="26">
        <v>0.93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698</v>
      </c>
      <c r="F197" s="26" t="s">
        <v>118</v>
      </c>
      <c r="G197" s="26" t="s">
        <v>699</v>
      </c>
      <c r="H197" s="29">
        <v>43509</v>
      </c>
      <c r="I197" s="26" t="s">
        <v>3507</v>
      </c>
      <c r="J197" s="26">
        <v>0.56999999999999995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701</v>
      </c>
      <c r="F198" s="26" t="s">
        <v>176</v>
      </c>
      <c r="G198" s="26" t="s">
        <v>110</v>
      </c>
      <c r="H198" s="29">
        <v>41493</v>
      </c>
      <c r="I198" s="26" t="s">
        <v>3507</v>
      </c>
      <c r="J198" s="26">
        <v>0.51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702</v>
      </c>
      <c r="F199" s="26" t="s">
        <v>176</v>
      </c>
      <c r="G199" s="26" t="s">
        <v>162</v>
      </c>
      <c r="H199" s="29">
        <v>43012</v>
      </c>
      <c r="I199" s="26" t="s">
        <v>3508</v>
      </c>
      <c r="J199" s="26">
        <v>0.85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703</v>
      </c>
      <c r="F200" s="26" t="s">
        <v>124</v>
      </c>
      <c r="G200" s="26" t="s">
        <v>114</v>
      </c>
      <c r="H200" s="29">
        <v>44692</v>
      </c>
      <c r="I200" s="26" t="s">
        <v>3508</v>
      </c>
      <c r="J200" s="26">
        <v>0.73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2698</v>
      </c>
      <c r="F201" s="26" t="s">
        <v>176</v>
      </c>
      <c r="G201" s="26" t="s">
        <v>110</v>
      </c>
      <c r="H201" s="29">
        <v>41493</v>
      </c>
      <c r="I201" s="26" t="s">
        <v>3509</v>
      </c>
      <c r="J201" s="26">
        <v>0.52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>
        <v>14418</v>
      </c>
      <c r="F202" s="26" t="s">
        <v>124</v>
      </c>
      <c r="G202" s="26" t="s">
        <v>114</v>
      </c>
      <c r="H202" s="29">
        <v>43845</v>
      </c>
      <c r="I202" s="26" t="s">
        <v>3510</v>
      </c>
      <c r="J202" s="26">
        <v>0.71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706</v>
      </c>
      <c r="F203" s="26" t="s">
        <v>176</v>
      </c>
      <c r="G203" s="26" t="s">
        <v>162</v>
      </c>
      <c r="H203" s="29">
        <v>42984</v>
      </c>
      <c r="I203" s="26" t="s">
        <v>3510</v>
      </c>
      <c r="J203" s="26">
        <v>0.47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707</v>
      </c>
      <c r="F204" s="26" t="s">
        <v>176</v>
      </c>
      <c r="G204" s="26" t="s">
        <v>162</v>
      </c>
      <c r="H204" s="29">
        <v>43012</v>
      </c>
      <c r="I204" s="26" t="s">
        <v>3511</v>
      </c>
      <c r="J204" s="26">
        <v>1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708</v>
      </c>
      <c r="F205" s="26" t="s">
        <v>118</v>
      </c>
      <c r="G205" s="26" t="s">
        <v>699</v>
      </c>
      <c r="H205" s="29">
        <v>43509</v>
      </c>
      <c r="I205" s="26" t="s">
        <v>3512</v>
      </c>
      <c r="J205" s="26">
        <v>0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710</v>
      </c>
      <c r="F206" s="26" t="s">
        <v>118</v>
      </c>
      <c r="G206" s="26" t="s">
        <v>699</v>
      </c>
      <c r="H206" s="29">
        <v>43509</v>
      </c>
      <c r="I206" s="26" t="s">
        <v>3512</v>
      </c>
      <c r="J206" s="26">
        <v>0.15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>
        <v>21044</v>
      </c>
      <c r="F207" s="26" t="s">
        <v>711</v>
      </c>
      <c r="G207" s="26" t="s">
        <v>162</v>
      </c>
      <c r="H207" s="29">
        <v>43794</v>
      </c>
      <c r="I207" s="26" t="s">
        <v>3513</v>
      </c>
      <c r="J207" s="26">
        <v>0.63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>
        <v>2701</v>
      </c>
      <c r="F208" s="26" t="s">
        <v>711</v>
      </c>
      <c r="G208" s="26" t="s">
        <v>162</v>
      </c>
      <c r="H208" s="29">
        <v>42963</v>
      </c>
      <c r="I208" s="26" t="s">
        <v>3513</v>
      </c>
      <c r="J208" s="26">
        <v>0.63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713</v>
      </c>
      <c r="F209" s="26" t="s">
        <v>124</v>
      </c>
      <c r="G209" s="26" t="s">
        <v>110</v>
      </c>
      <c r="H209" s="29">
        <v>41348</v>
      </c>
      <c r="I209" s="26" t="s">
        <v>3514</v>
      </c>
      <c r="J209" s="26">
        <v>0.75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715</v>
      </c>
      <c r="F210" s="26" t="s">
        <v>113</v>
      </c>
      <c r="G210" s="26" t="s">
        <v>110</v>
      </c>
      <c r="H210" s="29">
        <v>41886</v>
      </c>
      <c r="I210" s="26" t="s">
        <v>3514</v>
      </c>
      <c r="J210" s="26">
        <v>0.9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716</v>
      </c>
      <c r="F211" s="26" t="s">
        <v>133</v>
      </c>
      <c r="G211" s="26" t="s">
        <v>114</v>
      </c>
      <c r="H211" s="29">
        <v>43054</v>
      </c>
      <c r="I211" s="26" t="s">
        <v>3515</v>
      </c>
      <c r="J211" s="26">
        <v>0.77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721</v>
      </c>
      <c r="F212" s="26" t="s">
        <v>176</v>
      </c>
      <c r="G212" s="26" t="s">
        <v>114</v>
      </c>
      <c r="H212" s="29">
        <v>43104</v>
      </c>
      <c r="I212" s="26" t="s">
        <v>3516</v>
      </c>
      <c r="J212" s="26">
        <v>0.8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723</v>
      </c>
      <c r="F213" s="26" t="s">
        <v>176</v>
      </c>
      <c r="G213" s="26" t="s">
        <v>114</v>
      </c>
      <c r="H213" s="29">
        <v>43917</v>
      </c>
      <c r="I213" s="26" t="s">
        <v>3517</v>
      </c>
      <c r="J213" s="26">
        <v>0.36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725</v>
      </c>
      <c r="F214" s="26" t="s">
        <v>124</v>
      </c>
      <c r="G214" s="26" t="s">
        <v>114</v>
      </c>
      <c r="H214" s="29">
        <v>43761</v>
      </c>
      <c r="I214" s="26" t="s">
        <v>3518</v>
      </c>
      <c r="J214" s="26">
        <v>0.62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726</v>
      </c>
      <c r="F215" s="26" t="s">
        <v>176</v>
      </c>
      <c r="G215" s="26" t="s">
        <v>114</v>
      </c>
      <c r="H215" s="29">
        <v>43343</v>
      </c>
      <c r="I215" s="26" t="s">
        <v>3518</v>
      </c>
      <c r="J215" s="26">
        <v>0.49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727</v>
      </c>
      <c r="F216" s="26" t="s">
        <v>124</v>
      </c>
      <c r="G216" s="26" t="s">
        <v>114</v>
      </c>
      <c r="H216" s="29">
        <v>43874</v>
      </c>
      <c r="I216" s="26" t="s">
        <v>3519</v>
      </c>
      <c r="J216" s="26">
        <v>0.72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729</v>
      </c>
      <c r="F217" s="26" t="s">
        <v>124</v>
      </c>
      <c r="G217" s="26" t="s">
        <v>114</v>
      </c>
      <c r="H217" s="29">
        <v>43700</v>
      </c>
      <c r="I217" s="26" t="s">
        <v>3520</v>
      </c>
      <c r="J217" s="26">
        <v>0.61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731</v>
      </c>
      <c r="F218" s="26" t="s">
        <v>124</v>
      </c>
      <c r="G218" s="26" t="s">
        <v>114</v>
      </c>
      <c r="H218" s="29">
        <v>43733</v>
      </c>
      <c r="I218" s="26" t="s">
        <v>3520</v>
      </c>
      <c r="J218" s="26">
        <v>1.28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732</v>
      </c>
      <c r="F219" s="26" t="s">
        <v>733</v>
      </c>
      <c r="G219" s="26" t="s">
        <v>114</v>
      </c>
      <c r="H219" s="29">
        <v>42859</v>
      </c>
      <c r="I219" s="26" t="s">
        <v>3521</v>
      </c>
      <c r="J219" s="26">
        <v>0.24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736</v>
      </c>
      <c r="F220" s="26" t="s">
        <v>124</v>
      </c>
      <c r="G220" s="26" t="s">
        <v>699</v>
      </c>
      <c r="H220" s="29">
        <v>44692</v>
      </c>
      <c r="I220" s="26" t="s">
        <v>3521</v>
      </c>
      <c r="J220" s="26">
        <v>0.19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737</v>
      </c>
      <c r="F221" s="26" t="s">
        <v>430</v>
      </c>
      <c r="G221" s="26" t="s">
        <v>114</v>
      </c>
      <c r="H221" s="29">
        <v>43656</v>
      </c>
      <c r="I221" s="26" t="s">
        <v>3522</v>
      </c>
      <c r="J221" s="26">
        <v>0.22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739</v>
      </c>
      <c r="F222" s="26" t="s">
        <v>176</v>
      </c>
      <c r="G222" s="26" t="s">
        <v>114</v>
      </c>
      <c r="H222" s="29">
        <v>42864</v>
      </c>
      <c r="I222" s="26" t="s">
        <v>3522</v>
      </c>
      <c r="J222" s="26">
        <v>0.73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740</v>
      </c>
      <c r="F223" s="26" t="s">
        <v>176</v>
      </c>
      <c r="G223" s="26" t="s">
        <v>114</v>
      </c>
      <c r="H223" s="29">
        <v>42859</v>
      </c>
      <c r="I223" s="26" t="s">
        <v>3523</v>
      </c>
      <c r="J223" s="26">
        <v>0.56000000000000005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744</v>
      </c>
      <c r="F224" s="26" t="s">
        <v>176</v>
      </c>
      <c r="G224" s="26" t="s">
        <v>114</v>
      </c>
      <c r="H224" s="29">
        <v>43157</v>
      </c>
      <c r="I224" s="26" t="s">
        <v>3524</v>
      </c>
      <c r="J224" s="26">
        <v>0.6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746</v>
      </c>
      <c r="F225" s="26" t="s">
        <v>124</v>
      </c>
      <c r="G225" s="26" t="s">
        <v>699</v>
      </c>
      <c r="H225" s="29">
        <v>44692</v>
      </c>
      <c r="I225" s="26" t="s">
        <v>3525</v>
      </c>
      <c r="J225" s="26">
        <v>0.44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748</v>
      </c>
      <c r="F226" s="26" t="s">
        <v>124</v>
      </c>
      <c r="G226" s="26" t="s">
        <v>699</v>
      </c>
      <c r="H226" s="29">
        <v>44692</v>
      </c>
      <c r="I226" s="26" t="s">
        <v>3525</v>
      </c>
      <c r="J226" s="26">
        <v>0.12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749</v>
      </c>
      <c r="F227" s="26" t="s">
        <v>430</v>
      </c>
      <c r="G227" s="26" t="s">
        <v>114</v>
      </c>
      <c r="H227" s="29">
        <v>42864</v>
      </c>
      <c r="I227" s="26" t="s">
        <v>3526</v>
      </c>
      <c r="J227" s="26">
        <v>0.92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750</v>
      </c>
      <c r="F228" s="26" t="s">
        <v>176</v>
      </c>
      <c r="G228" s="26" t="s">
        <v>114</v>
      </c>
      <c r="H228" s="29">
        <v>42864</v>
      </c>
      <c r="I228" s="26" t="s">
        <v>3526</v>
      </c>
      <c r="J228" s="26">
        <v>0.56000000000000005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751</v>
      </c>
      <c r="F229" s="26" t="s">
        <v>752</v>
      </c>
      <c r="G229" s="26" t="s">
        <v>112</v>
      </c>
      <c r="H229" s="29">
        <v>44000</v>
      </c>
      <c r="I229" s="26" t="s">
        <v>3527</v>
      </c>
      <c r="J229" s="26">
        <v>0.55000000000000004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755</v>
      </c>
      <c r="F230" s="26" t="s">
        <v>756</v>
      </c>
      <c r="G230" s="26" t="s">
        <v>757</v>
      </c>
      <c r="H230" s="29">
        <v>41746</v>
      </c>
      <c r="I230" s="26" t="s">
        <v>3527</v>
      </c>
      <c r="J230" s="26">
        <v>0.2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758</v>
      </c>
      <c r="F231" s="26" t="s">
        <v>124</v>
      </c>
      <c r="G231" s="26" t="s">
        <v>112</v>
      </c>
      <c r="H231" s="29">
        <v>42732</v>
      </c>
      <c r="I231" s="26" t="s">
        <v>3528</v>
      </c>
      <c r="J231" s="26">
        <v>0.45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760</v>
      </c>
      <c r="F232" s="26" t="s">
        <v>176</v>
      </c>
      <c r="G232" s="26" t="s">
        <v>114</v>
      </c>
      <c r="H232" s="29">
        <v>44124</v>
      </c>
      <c r="I232" s="26" t="s">
        <v>3529</v>
      </c>
      <c r="J232" s="26">
        <v>0.47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762</v>
      </c>
      <c r="F233" s="26" t="s">
        <v>763</v>
      </c>
      <c r="G233" s="26" t="s">
        <v>114</v>
      </c>
      <c r="H233" s="29">
        <v>44047</v>
      </c>
      <c r="I233" s="26" t="s">
        <v>3529</v>
      </c>
      <c r="J233" s="26">
        <v>0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764</v>
      </c>
      <c r="F234" s="26" t="s">
        <v>176</v>
      </c>
      <c r="G234" s="26" t="s">
        <v>110</v>
      </c>
      <c r="H234" s="29">
        <v>41628</v>
      </c>
      <c r="I234" s="26" t="s">
        <v>3530</v>
      </c>
      <c r="J234" s="26">
        <v>0.51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765</v>
      </c>
      <c r="F235" s="26" t="s">
        <v>124</v>
      </c>
      <c r="G235" s="26" t="s">
        <v>114</v>
      </c>
      <c r="H235" s="29">
        <v>42809</v>
      </c>
      <c r="I235" s="26" t="s">
        <v>3531</v>
      </c>
      <c r="J235" s="26">
        <v>0.03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767</v>
      </c>
      <c r="F236" s="26" t="s">
        <v>124</v>
      </c>
      <c r="G236" s="26" t="s">
        <v>110</v>
      </c>
      <c r="H236" s="29">
        <v>42018</v>
      </c>
      <c r="I236" s="26" t="s">
        <v>3532</v>
      </c>
      <c r="J236" s="26">
        <v>0.33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770</v>
      </c>
      <c r="F237" s="26" t="s">
        <v>124</v>
      </c>
      <c r="G237" s="26" t="s">
        <v>114</v>
      </c>
      <c r="H237" s="29">
        <v>44119</v>
      </c>
      <c r="I237" s="26" t="s">
        <v>3533</v>
      </c>
      <c r="J237" s="26">
        <v>0.14000000000000001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772</v>
      </c>
      <c r="F238" s="26" t="s">
        <v>124</v>
      </c>
      <c r="G238" s="26" t="s">
        <v>112</v>
      </c>
      <c r="H238" s="29">
        <v>42613</v>
      </c>
      <c r="I238" s="26" t="s">
        <v>3533</v>
      </c>
      <c r="J238" s="26">
        <v>0.6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773</v>
      </c>
      <c r="F239" s="26" t="s">
        <v>124</v>
      </c>
      <c r="G239" s="26" t="s">
        <v>112</v>
      </c>
      <c r="H239" s="29">
        <v>43860</v>
      </c>
      <c r="I239" s="26" t="s">
        <v>3534</v>
      </c>
      <c r="J239" s="26">
        <v>0.1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775</v>
      </c>
      <c r="F240" s="26" t="s">
        <v>763</v>
      </c>
      <c r="G240" s="26" t="s">
        <v>114</v>
      </c>
      <c r="H240" s="29">
        <v>44047</v>
      </c>
      <c r="I240" s="26" t="s">
        <v>3535</v>
      </c>
      <c r="J240" s="26">
        <v>0.11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777</v>
      </c>
      <c r="F241" s="26" t="s">
        <v>763</v>
      </c>
      <c r="G241" s="26" t="s">
        <v>114</v>
      </c>
      <c r="H241" s="29">
        <v>44047</v>
      </c>
      <c r="I241" s="26" t="s">
        <v>3535</v>
      </c>
      <c r="J241" s="26">
        <v>0.06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778</v>
      </c>
      <c r="F242" s="26" t="s">
        <v>763</v>
      </c>
      <c r="G242" s="26" t="s">
        <v>114</v>
      </c>
      <c r="H242" s="29">
        <v>44047</v>
      </c>
      <c r="I242" s="26" t="s">
        <v>3535</v>
      </c>
      <c r="J242" s="26">
        <v>0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779</v>
      </c>
      <c r="F243" s="26" t="s">
        <v>780</v>
      </c>
      <c r="G243" s="26">
        <v>0</v>
      </c>
      <c r="H243" s="29">
        <v>0</v>
      </c>
      <c r="I243" s="26" t="s">
        <v>3535</v>
      </c>
      <c r="J243" s="26">
        <v>0.71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781</v>
      </c>
      <c r="F244" s="26" t="s">
        <v>124</v>
      </c>
      <c r="G244" s="26" t="s">
        <v>112</v>
      </c>
      <c r="H244" s="29">
        <v>42431</v>
      </c>
      <c r="I244" s="26" t="s">
        <v>3536</v>
      </c>
      <c r="J244" s="26">
        <v>0.53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783</v>
      </c>
      <c r="F245" s="26" t="s">
        <v>176</v>
      </c>
      <c r="G245" s="26" t="s">
        <v>114</v>
      </c>
      <c r="H245" s="29">
        <v>42732</v>
      </c>
      <c r="I245" s="26" t="s">
        <v>3536</v>
      </c>
      <c r="J245" s="26">
        <v>0.7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784</v>
      </c>
      <c r="F246" s="26" t="s">
        <v>176</v>
      </c>
      <c r="G246" s="26" t="s">
        <v>110</v>
      </c>
      <c r="H246" s="29">
        <v>41261</v>
      </c>
      <c r="I246" s="26" t="s">
        <v>3537</v>
      </c>
      <c r="J246" s="26">
        <v>0.46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787</v>
      </c>
      <c r="F247" s="26" t="s">
        <v>124</v>
      </c>
      <c r="G247" s="26" t="s">
        <v>112</v>
      </c>
      <c r="H247" s="29">
        <v>44690</v>
      </c>
      <c r="I247" s="26" t="s">
        <v>3538</v>
      </c>
      <c r="J247" s="26">
        <v>0.67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789</v>
      </c>
      <c r="F248" s="26" t="s">
        <v>124</v>
      </c>
      <c r="G248" s="26" t="s">
        <v>110</v>
      </c>
      <c r="H248" s="29">
        <v>41318</v>
      </c>
      <c r="I248" s="26" t="s">
        <v>3538</v>
      </c>
      <c r="J248" s="26">
        <v>0.57999999999999996</v>
      </c>
      <c r="K248" s="28">
        <f t="shared" si="7"/>
        <v>1</v>
      </c>
      <c r="L248" s="28">
        <f t="shared" si="8"/>
        <v>0</v>
      </c>
    </row>
    <row r="249" spans="5:12" ht="15" customHeight="1" x14ac:dyDescent="0.25">
      <c r="E249" s="26" t="s">
        <v>790</v>
      </c>
      <c r="F249" s="26" t="s">
        <v>791</v>
      </c>
      <c r="G249" s="26" t="s">
        <v>112</v>
      </c>
      <c r="H249" s="29">
        <v>42732</v>
      </c>
      <c r="I249" s="26" t="s">
        <v>3539</v>
      </c>
      <c r="J249" s="26">
        <v>0.79</v>
      </c>
      <c r="K249" s="28">
        <f t="shared" ref="K249:K312" si="9">IF(OR(J249&lt;$B$12,J249="&lt; 0"),1,0)</f>
        <v>1</v>
      </c>
      <c r="L249" s="28">
        <f t="shared" ref="L249:L312" si="10">IF(K249=1,0,1)</f>
        <v>0</v>
      </c>
    </row>
    <row r="250" spans="5:12" ht="15" customHeight="1" x14ac:dyDescent="0.25">
      <c r="E250" s="26" t="s">
        <v>794</v>
      </c>
      <c r="F250" s="26" t="s">
        <v>124</v>
      </c>
      <c r="G250" s="26" t="s">
        <v>110</v>
      </c>
      <c r="H250" s="29">
        <v>41255</v>
      </c>
      <c r="I250" s="26" t="s">
        <v>3540</v>
      </c>
      <c r="J250" s="26">
        <v>0.37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796</v>
      </c>
      <c r="F251" s="26" t="s">
        <v>124</v>
      </c>
      <c r="G251" s="26" t="s">
        <v>112</v>
      </c>
      <c r="H251" s="29">
        <v>42613</v>
      </c>
      <c r="I251" s="26" t="s">
        <v>3541</v>
      </c>
      <c r="J251" s="26">
        <v>0.48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797</v>
      </c>
      <c r="F252" s="26" t="s">
        <v>176</v>
      </c>
      <c r="G252" s="26" t="s">
        <v>114</v>
      </c>
      <c r="H252" s="29">
        <v>42732</v>
      </c>
      <c r="I252" s="26" t="s">
        <v>3541</v>
      </c>
      <c r="J252" s="26">
        <v>0.05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798</v>
      </c>
      <c r="F253" s="26" t="s">
        <v>799</v>
      </c>
      <c r="G253" s="26" t="s">
        <v>114</v>
      </c>
      <c r="H253" s="29">
        <v>42732</v>
      </c>
      <c r="I253" s="26" t="s">
        <v>3542</v>
      </c>
      <c r="J253" s="26">
        <v>1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801</v>
      </c>
      <c r="F254" s="26" t="s">
        <v>802</v>
      </c>
      <c r="G254" s="26" t="s">
        <v>112</v>
      </c>
      <c r="H254" s="29">
        <v>44124</v>
      </c>
      <c r="I254" s="26" t="s">
        <v>3543</v>
      </c>
      <c r="J254" s="26">
        <v>0.42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804</v>
      </c>
      <c r="F255" s="26" t="s">
        <v>124</v>
      </c>
      <c r="G255" s="26" t="s">
        <v>110</v>
      </c>
      <c r="H255" s="29">
        <v>41200</v>
      </c>
      <c r="I255" s="26" t="s">
        <v>3544</v>
      </c>
      <c r="J255" s="26">
        <v>0.53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806</v>
      </c>
      <c r="F256" s="26" t="s">
        <v>165</v>
      </c>
      <c r="G256" s="26" t="s">
        <v>110</v>
      </c>
      <c r="H256" s="29">
        <v>41190</v>
      </c>
      <c r="I256" s="26" t="s">
        <v>3544</v>
      </c>
      <c r="J256" s="26">
        <v>0.83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807</v>
      </c>
      <c r="F257" s="26" t="s">
        <v>176</v>
      </c>
      <c r="G257" s="26" t="s">
        <v>110</v>
      </c>
      <c r="H257" s="29">
        <v>41261</v>
      </c>
      <c r="I257" s="26" t="s">
        <v>3544</v>
      </c>
      <c r="J257" s="26">
        <v>0.52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808</v>
      </c>
      <c r="F258" s="26" t="s">
        <v>118</v>
      </c>
      <c r="G258" s="26" t="s">
        <v>112</v>
      </c>
      <c r="H258" s="29">
        <v>44363</v>
      </c>
      <c r="I258" s="26" t="s">
        <v>3544</v>
      </c>
      <c r="J258" s="26">
        <v>0.95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809</v>
      </c>
      <c r="F259" s="26" t="s">
        <v>810</v>
      </c>
      <c r="G259" s="26" t="s">
        <v>110</v>
      </c>
      <c r="H259" s="29">
        <v>44000</v>
      </c>
      <c r="I259" s="26" t="s">
        <v>3545</v>
      </c>
      <c r="J259" s="26">
        <v>0.33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813</v>
      </c>
      <c r="F260" s="26" t="s">
        <v>176</v>
      </c>
      <c r="G260" s="26" t="s">
        <v>114</v>
      </c>
      <c r="H260" s="29">
        <v>45517</v>
      </c>
      <c r="I260" s="26" t="s">
        <v>3545</v>
      </c>
      <c r="J260" s="26">
        <v>0.73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>
        <v>191012535</v>
      </c>
      <c r="F261" s="26" t="s">
        <v>814</v>
      </c>
      <c r="G261" s="26" t="s">
        <v>114</v>
      </c>
      <c r="H261" s="29">
        <v>44042</v>
      </c>
      <c r="I261" s="26" t="s">
        <v>3546</v>
      </c>
      <c r="J261" s="26">
        <v>0.34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816</v>
      </c>
      <c r="F262" s="26" t="s">
        <v>763</v>
      </c>
      <c r="G262" s="26" t="s">
        <v>114</v>
      </c>
      <c r="H262" s="29">
        <v>44055</v>
      </c>
      <c r="I262" s="26" t="s">
        <v>3546</v>
      </c>
      <c r="J262" s="26">
        <v>0.22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817</v>
      </c>
      <c r="F263" s="26" t="s">
        <v>176</v>
      </c>
      <c r="G263" s="26" t="s">
        <v>114</v>
      </c>
      <c r="H263" s="29">
        <v>44124</v>
      </c>
      <c r="I263" s="26" t="s">
        <v>3546</v>
      </c>
      <c r="J263" s="26">
        <v>0.66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>
        <v>171007405</v>
      </c>
      <c r="F264" s="26" t="s">
        <v>818</v>
      </c>
      <c r="G264" s="26" t="s">
        <v>819</v>
      </c>
      <c r="H264" s="29">
        <v>43592</v>
      </c>
      <c r="I264" s="26" t="s">
        <v>3547</v>
      </c>
      <c r="J264" s="26">
        <v>0.45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821</v>
      </c>
      <c r="F265" s="26" t="s">
        <v>822</v>
      </c>
      <c r="G265" s="26" t="s">
        <v>114</v>
      </c>
      <c r="H265" s="29">
        <v>43495</v>
      </c>
      <c r="I265" s="26" t="s">
        <v>3547</v>
      </c>
      <c r="J265" s="26">
        <v>0.28999999999999998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823</v>
      </c>
      <c r="F266" s="26" t="s">
        <v>802</v>
      </c>
      <c r="G266" s="26" t="s">
        <v>114</v>
      </c>
      <c r="H266" s="29">
        <v>42914</v>
      </c>
      <c r="I266" s="26" t="s">
        <v>3548</v>
      </c>
      <c r="J266" s="26">
        <v>0.73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827</v>
      </c>
      <c r="F267" s="26" t="s">
        <v>124</v>
      </c>
      <c r="G267" s="26" t="s">
        <v>112</v>
      </c>
      <c r="H267" s="29">
        <v>43980</v>
      </c>
      <c r="I267" s="26" t="s">
        <v>3549</v>
      </c>
      <c r="J267" s="26">
        <v>0.39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829</v>
      </c>
      <c r="F268" s="26" t="s">
        <v>124</v>
      </c>
      <c r="G268" s="26" t="s">
        <v>110</v>
      </c>
      <c r="H268" s="29">
        <v>41479</v>
      </c>
      <c r="I268" s="26" t="s">
        <v>3549</v>
      </c>
      <c r="J268" s="26">
        <v>0.96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830</v>
      </c>
      <c r="F269" s="26" t="s">
        <v>124</v>
      </c>
      <c r="G269" s="26" t="s">
        <v>112</v>
      </c>
      <c r="H269" s="29">
        <v>41961</v>
      </c>
      <c r="I269" s="26" t="s">
        <v>3550</v>
      </c>
      <c r="J269" s="26">
        <v>0.87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832</v>
      </c>
      <c r="F270" s="26" t="s">
        <v>799</v>
      </c>
      <c r="G270" s="26" t="s">
        <v>114</v>
      </c>
      <c r="H270" s="29">
        <v>42809</v>
      </c>
      <c r="I270" s="26" t="s">
        <v>3551</v>
      </c>
      <c r="J270" s="26">
        <v>0.56999999999999995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835</v>
      </c>
      <c r="F271" s="26" t="s">
        <v>802</v>
      </c>
      <c r="G271" s="26" t="s">
        <v>112</v>
      </c>
      <c r="H271" s="29">
        <v>44124</v>
      </c>
      <c r="I271" s="26" t="s">
        <v>3552</v>
      </c>
      <c r="J271" s="26">
        <v>0.37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839</v>
      </c>
      <c r="F272" s="26" t="s">
        <v>791</v>
      </c>
      <c r="G272" s="26" t="s">
        <v>112</v>
      </c>
      <c r="H272" s="29">
        <v>42732</v>
      </c>
      <c r="I272" s="26" t="s">
        <v>3553</v>
      </c>
      <c r="J272" s="26">
        <v>0.19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841</v>
      </c>
      <c r="F273" s="26" t="s">
        <v>124</v>
      </c>
      <c r="G273" s="26" t="s">
        <v>114</v>
      </c>
      <c r="H273" s="29">
        <v>42753</v>
      </c>
      <c r="I273" s="26" t="s">
        <v>3554</v>
      </c>
      <c r="J273" s="26">
        <v>0.85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844</v>
      </c>
      <c r="F274" s="26" t="s">
        <v>124</v>
      </c>
      <c r="G274" s="26" t="s">
        <v>110</v>
      </c>
      <c r="H274" s="29">
        <v>41200</v>
      </c>
      <c r="I274" s="26" t="s">
        <v>3555</v>
      </c>
      <c r="J274" s="26">
        <v>0.66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847</v>
      </c>
      <c r="F275" s="26" t="s">
        <v>848</v>
      </c>
      <c r="G275" s="26" t="s">
        <v>112</v>
      </c>
      <c r="H275" s="29">
        <v>44355</v>
      </c>
      <c r="I275" s="26" t="s">
        <v>3556</v>
      </c>
      <c r="J275" s="26">
        <v>0.45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850</v>
      </c>
      <c r="F276" s="26" t="s">
        <v>851</v>
      </c>
      <c r="G276" s="26" t="s">
        <v>114</v>
      </c>
      <c r="H276" s="29">
        <v>42486</v>
      </c>
      <c r="I276" s="26" t="s">
        <v>3556</v>
      </c>
      <c r="J276" s="26">
        <v>0.12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852</v>
      </c>
      <c r="F277" s="26" t="s">
        <v>124</v>
      </c>
      <c r="G277" s="26" t="s">
        <v>114</v>
      </c>
      <c r="H277" s="29">
        <v>42983</v>
      </c>
      <c r="I277" s="26" t="s">
        <v>3557</v>
      </c>
      <c r="J277" s="26">
        <v>0.46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854</v>
      </c>
      <c r="F278" s="26" t="s">
        <v>124</v>
      </c>
      <c r="G278" s="26" t="s">
        <v>112</v>
      </c>
      <c r="H278" s="29">
        <v>44690</v>
      </c>
      <c r="I278" s="26" t="s">
        <v>3557</v>
      </c>
      <c r="J278" s="26">
        <v>0.49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855</v>
      </c>
      <c r="F279" s="26" t="s">
        <v>137</v>
      </c>
      <c r="G279" s="26" t="s">
        <v>162</v>
      </c>
      <c r="H279" s="29">
        <v>43497</v>
      </c>
      <c r="I279" s="26" t="s">
        <v>3558</v>
      </c>
      <c r="J279" s="26">
        <v>0.59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856</v>
      </c>
      <c r="F280" s="26" t="s">
        <v>124</v>
      </c>
      <c r="G280" s="26" t="s">
        <v>114</v>
      </c>
      <c r="H280" s="29">
        <v>44033</v>
      </c>
      <c r="I280" s="26" t="s">
        <v>3559</v>
      </c>
      <c r="J280" s="26">
        <v>0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860</v>
      </c>
      <c r="F281" s="26" t="s">
        <v>124</v>
      </c>
      <c r="G281" s="26" t="s">
        <v>112</v>
      </c>
      <c r="H281" s="29">
        <v>42909</v>
      </c>
      <c r="I281" s="26" t="s">
        <v>3560</v>
      </c>
      <c r="J281" s="26">
        <v>0.18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862</v>
      </c>
      <c r="F282" s="26" t="s">
        <v>863</v>
      </c>
      <c r="G282" s="26" t="s">
        <v>114</v>
      </c>
      <c r="H282" s="29">
        <v>42908</v>
      </c>
      <c r="I282" s="26" t="s">
        <v>3560</v>
      </c>
      <c r="J282" s="26">
        <v>0.4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864</v>
      </c>
      <c r="F283" s="26" t="s">
        <v>124</v>
      </c>
      <c r="G283" s="26" t="s">
        <v>112</v>
      </c>
      <c r="H283" s="29">
        <v>44690</v>
      </c>
      <c r="I283" s="26" t="s">
        <v>3561</v>
      </c>
      <c r="J283" s="26">
        <v>0.08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869</v>
      </c>
      <c r="F284" s="26" t="s">
        <v>124</v>
      </c>
      <c r="G284" s="26" t="s">
        <v>110</v>
      </c>
      <c r="H284" s="29">
        <v>41471</v>
      </c>
      <c r="I284" s="26" t="s">
        <v>3562</v>
      </c>
      <c r="J284" s="26">
        <v>0.47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873</v>
      </c>
      <c r="F285" s="26" t="s">
        <v>124</v>
      </c>
      <c r="G285" s="26" t="s">
        <v>110</v>
      </c>
      <c r="H285" s="29">
        <v>41261</v>
      </c>
      <c r="I285" s="26" t="s">
        <v>3563</v>
      </c>
      <c r="J285" s="26">
        <v>0.59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877</v>
      </c>
      <c r="F286" s="26" t="s">
        <v>124</v>
      </c>
      <c r="G286" s="26" t="s">
        <v>110</v>
      </c>
      <c r="H286" s="29">
        <v>41347</v>
      </c>
      <c r="I286" s="26" t="s">
        <v>3564</v>
      </c>
      <c r="J286" s="26">
        <v>0.66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881</v>
      </c>
      <c r="F287" s="26" t="s">
        <v>124</v>
      </c>
      <c r="G287" s="26" t="s">
        <v>110</v>
      </c>
      <c r="H287" s="29">
        <v>41318</v>
      </c>
      <c r="I287" s="26" t="s">
        <v>3565</v>
      </c>
      <c r="J287" s="26">
        <v>0.99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883</v>
      </c>
      <c r="F288" s="26" t="s">
        <v>863</v>
      </c>
      <c r="G288" s="26" t="s">
        <v>110</v>
      </c>
      <c r="H288" s="29">
        <v>41451</v>
      </c>
      <c r="I288" s="26" t="s">
        <v>3566</v>
      </c>
      <c r="J288" s="26">
        <v>0.75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885</v>
      </c>
      <c r="F289" s="26" t="s">
        <v>886</v>
      </c>
      <c r="G289" s="26" t="s">
        <v>110</v>
      </c>
      <c r="H289" s="29">
        <v>41200</v>
      </c>
      <c r="I289" s="26" t="s">
        <v>3567</v>
      </c>
      <c r="J289" s="26">
        <v>0.76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887</v>
      </c>
      <c r="F290" s="26" t="s">
        <v>124</v>
      </c>
      <c r="G290" s="26" t="s">
        <v>112</v>
      </c>
      <c r="H290" s="29">
        <v>44125</v>
      </c>
      <c r="I290" s="26" t="s">
        <v>3567</v>
      </c>
      <c r="J290" s="26">
        <v>0.54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888</v>
      </c>
      <c r="F291" s="26" t="s">
        <v>889</v>
      </c>
      <c r="G291" s="26" t="s">
        <v>112</v>
      </c>
      <c r="H291" s="29">
        <v>42697</v>
      </c>
      <c r="I291" s="26" t="s">
        <v>3567</v>
      </c>
      <c r="J291" s="26">
        <v>0.53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890</v>
      </c>
      <c r="F292" s="26" t="s">
        <v>430</v>
      </c>
      <c r="G292" s="26" t="s">
        <v>112</v>
      </c>
      <c r="H292" s="29">
        <v>41305</v>
      </c>
      <c r="I292" s="26" t="s">
        <v>3567</v>
      </c>
      <c r="J292" s="26">
        <v>0.88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891</v>
      </c>
      <c r="F293" s="26" t="s">
        <v>892</v>
      </c>
      <c r="G293" s="26" t="s">
        <v>110</v>
      </c>
      <c r="H293" s="29">
        <v>41200</v>
      </c>
      <c r="I293" s="26" t="s">
        <v>3567</v>
      </c>
      <c r="J293" s="26">
        <v>0.71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893</v>
      </c>
      <c r="F294" s="26" t="s">
        <v>894</v>
      </c>
      <c r="G294" s="26" t="s">
        <v>112</v>
      </c>
      <c r="H294" s="29">
        <v>43285</v>
      </c>
      <c r="I294" s="26" t="s">
        <v>3567</v>
      </c>
      <c r="J294" s="26">
        <v>0.49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895</v>
      </c>
      <c r="F295" s="26" t="s">
        <v>124</v>
      </c>
      <c r="G295" s="26" t="s">
        <v>114</v>
      </c>
      <c r="H295" s="29">
        <v>42935</v>
      </c>
      <c r="I295" s="26" t="s">
        <v>3568</v>
      </c>
      <c r="J295" s="26">
        <v>0.69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897</v>
      </c>
      <c r="F296" s="26" t="s">
        <v>124</v>
      </c>
      <c r="G296" s="26" t="s">
        <v>114</v>
      </c>
      <c r="H296" s="29">
        <v>42598</v>
      </c>
      <c r="I296" s="26" t="s">
        <v>3569</v>
      </c>
      <c r="J296" s="26">
        <v>0.63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899</v>
      </c>
      <c r="F297" s="26" t="s">
        <v>791</v>
      </c>
      <c r="G297" s="26" t="s">
        <v>114</v>
      </c>
      <c r="H297" s="29">
        <v>42809</v>
      </c>
      <c r="I297" s="26" t="s">
        <v>3570</v>
      </c>
      <c r="J297" s="26">
        <v>0.85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901</v>
      </c>
      <c r="F298" s="26" t="s">
        <v>124</v>
      </c>
      <c r="G298" s="26" t="s">
        <v>162</v>
      </c>
      <c r="H298" s="29">
        <v>44294</v>
      </c>
      <c r="I298" s="26" t="s">
        <v>3571</v>
      </c>
      <c r="J298" s="26">
        <v>0.04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904</v>
      </c>
      <c r="F299" s="26" t="s">
        <v>124</v>
      </c>
      <c r="G299" s="26" t="s">
        <v>112</v>
      </c>
      <c r="H299" s="29">
        <v>44253</v>
      </c>
      <c r="I299" s="26" t="s">
        <v>3571</v>
      </c>
      <c r="J299" s="26">
        <v>0.5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905</v>
      </c>
      <c r="F300" s="26" t="s">
        <v>165</v>
      </c>
      <c r="G300" s="26" t="s">
        <v>162</v>
      </c>
      <c r="H300" s="29">
        <v>44280</v>
      </c>
      <c r="I300" s="26" t="s">
        <v>3572</v>
      </c>
      <c r="J300" s="26">
        <v>0.43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907</v>
      </c>
      <c r="F301" s="26" t="s">
        <v>124</v>
      </c>
      <c r="G301" s="26" t="s">
        <v>114</v>
      </c>
      <c r="H301" s="29">
        <v>43908</v>
      </c>
      <c r="I301" s="26" t="s">
        <v>3573</v>
      </c>
      <c r="J301" s="26">
        <v>0.52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911</v>
      </c>
      <c r="F302" s="26" t="s">
        <v>124</v>
      </c>
      <c r="G302" s="26" t="s">
        <v>114</v>
      </c>
      <c r="H302" s="29">
        <v>43468</v>
      </c>
      <c r="I302" s="26" t="s">
        <v>3574</v>
      </c>
      <c r="J302" s="26">
        <v>0.32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912</v>
      </c>
      <c r="F303" s="26" t="s">
        <v>124</v>
      </c>
      <c r="G303" s="26" t="s">
        <v>114</v>
      </c>
      <c r="H303" s="29">
        <v>43438</v>
      </c>
      <c r="I303" s="26" t="s">
        <v>3575</v>
      </c>
      <c r="J303" s="26">
        <v>0.68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915</v>
      </c>
      <c r="F304" s="26" t="s">
        <v>165</v>
      </c>
      <c r="G304" s="26" t="s">
        <v>114</v>
      </c>
      <c r="H304" s="29">
        <v>44399</v>
      </c>
      <c r="I304" s="26" t="s">
        <v>3576</v>
      </c>
      <c r="J304" s="26">
        <v>1.05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918</v>
      </c>
      <c r="F305" s="26" t="s">
        <v>118</v>
      </c>
      <c r="G305" s="26" t="s">
        <v>114</v>
      </c>
      <c r="H305" s="29">
        <v>44399</v>
      </c>
      <c r="I305" s="26" t="s">
        <v>3576</v>
      </c>
      <c r="J305" s="26">
        <v>1.03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919</v>
      </c>
      <c r="F306" s="26" t="s">
        <v>124</v>
      </c>
      <c r="G306" s="26" t="s">
        <v>110</v>
      </c>
      <c r="H306" s="29">
        <v>42108</v>
      </c>
      <c r="I306" s="26" t="s">
        <v>3577</v>
      </c>
      <c r="J306" s="26">
        <v>0.67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921</v>
      </c>
      <c r="F307" s="26" t="s">
        <v>133</v>
      </c>
      <c r="G307" s="26" t="s">
        <v>112</v>
      </c>
      <c r="H307" s="29">
        <v>42909</v>
      </c>
      <c r="I307" s="26" t="s">
        <v>3578</v>
      </c>
      <c r="J307" s="26">
        <v>0.75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924</v>
      </c>
      <c r="F308" s="26" t="s">
        <v>124</v>
      </c>
      <c r="G308" s="26" t="s">
        <v>114</v>
      </c>
      <c r="H308" s="29">
        <v>43389</v>
      </c>
      <c r="I308" s="26" t="s">
        <v>3579</v>
      </c>
      <c r="J308" s="26">
        <v>0.2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927</v>
      </c>
      <c r="F309" s="26" t="s">
        <v>133</v>
      </c>
      <c r="G309" s="26" t="s">
        <v>114</v>
      </c>
      <c r="H309" s="29">
        <v>42598</v>
      </c>
      <c r="I309" s="26" t="s">
        <v>3580</v>
      </c>
      <c r="J309" s="26">
        <v>0.28999999999999998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932</v>
      </c>
      <c r="F310" s="26" t="s">
        <v>133</v>
      </c>
      <c r="G310" s="26" t="s">
        <v>114</v>
      </c>
      <c r="H310" s="29">
        <v>43054</v>
      </c>
      <c r="I310" s="26" t="s">
        <v>3581</v>
      </c>
      <c r="J310" s="26">
        <v>0.57999999999999996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936</v>
      </c>
      <c r="F311" s="26" t="s">
        <v>527</v>
      </c>
      <c r="G311" s="26" t="s">
        <v>112</v>
      </c>
      <c r="H311" s="29">
        <v>42808</v>
      </c>
      <c r="I311" s="26" t="s">
        <v>3582</v>
      </c>
      <c r="J311" s="26">
        <v>0.92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939</v>
      </c>
      <c r="F312" s="26" t="s">
        <v>124</v>
      </c>
      <c r="G312" s="26" t="s">
        <v>162</v>
      </c>
      <c r="H312" s="29">
        <v>44690</v>
      </c>
      <c r="I312" s="26" t="s">
        <v>3583</v>
      </c>
      <c r="J312" s="26">
        <v>0.16</v>
      </c>
      <c r="K312" s="28">
        <f t="shared" si="9"/>
        <v>1</v>
      </c>
      <c r="L312" s="28">
        <f t="shared" si="10"/>
        <v>0</v>
      </c>
    </row>
    <row r="313" spans="5:12" ht="15" customHeight="1" x14ac:dyDescent="0.25">
      <c r="E313" s="26" t="s">
        <v>942</v>
      </c>
      <c r="F313" s="26" t="s">
        <v>124</v>
      </c>
      <c r="G313" s="26" t="s">
        <v>162</v>
      </c>
      <c r="H313" s="29">
        <v>44692</v>
      </c>
      <c r="I313" s="26" t="s">
        <v>3583</v>
      </c>
      <c r="J313" s="26">
        <v>0.69</v>
      </c>
      <c r="K313" s="28">
        <f t="shared" ref="K313:K337" si="11">IF(OR(J313&lt;$B$12,J313="&lt; 0"),1,0)</f>
        <v>1</v>
      </c>
      <c r="L313" s="28">
        <f t="shared" ref="L313:L337" si="12">IF(K313=1,0,1)</f>
        <v>0</v>
      </c>
    </row>
    <row r="314" spans="5:12" ht="15" customHeight="1" x14ac:dyDescent="0.25">
      <c r="E314" s="26" t="s">
        <v>943</v>
      </c>
      <c r="F314" s="26" t="s">
        <v>124</v>
      </c>
      <c r="G314" s="26" t="s">
        <v>114</v>
      </c>
      <c r="H314" s="29">
        <v>43399</v>
      </c>
      <c r="I314" s="26" t="s">
        <v>3584</v>
      </c>
      <c r="J314" s="26">
        <v>0.21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946</v>
      </c>
      <c r="F315" s="26" t="s">
        <v>947</v>
      </c>
      <c r="G315" s="26" t="s">
        <v>699</v>
      </c>
      <c r="H315" s="29">
        <v>44615</v>
      </c>
      <c r="I315" s="26" t="s">
        <v>3585</v>
      </c>
      <c r="J315" s="26">
        <v>0.87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951</v>
      </c>
      <c r="F316" s="26" t="s">
        <v>791</v>
      </c>
      <c r="G316" s="26" t="s">
        <v>114</v>
      </c>
      <c r="H316" s="29">
        <v>42733</v>
      </c>
      <c r="I316" s="26" t="s">
        <v>3586</v>
      </c>
      <c r="J316" s="26">
        <v>0.54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955</v>
      </c>
      <c r="F317" s="26" t="s">
        <v>133</v>
      </c>
      <c r="G317" s="26" t="s">
        <v>114</v>
      </c>
      <c r="H317" s="29">
        <v>44945</v>
      </c>
      <c r="I317" s="26" t="s">
        <v>3587</v>
      </c>
      <c r="J317" s="26">
        <v>0.59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958</v>
      </c>
      <c r="F318" s="26" t="s">
        <v>133</v>
      </c>
      <c r="G318" s="26" t="s">
        <v>114</v>
      </c>
      <c r="H318" s="29">
        <v>44945</v>
      </c>
      <c r="I318" s="26" t="s">
        <v>3588</v>
      </c>
      <c r="J318" s="26">
        <v>0.64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961</v>
      </c>
      <c r="F319" s="26" t="s">
        <v>176</v>
      </c>
      <c r="G319" s="26" t="s">
        <v>757</v>
      </c>
      <c r="H319" s="29">
        <v>40787</v>
      </c>
      <c r="I319" s="26" t="s">
        <v>3589</v>
      </c>
      <c r="J319" s="26">
        <v>0.39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965</v>
      </c>
      <c r="F320" s="26" t="s">
        <v>176</v>
      </c>
      <c r="G320" s="26" t="s">
        <v>966</v>
      </c>
      <c r="H320" s="29">
        <v>40794</v>
      </c>
      <c r="I320" s="26" t="s">
        <v>3590</v>
      </c>
      <c r="J320" s="26">
        <v>0.44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969</v>
      </c>
      <c r="F321" s="26" t="s">
        <v>124</v>
      </c>
      <c r="G321" s="26" t="s">
        <v>110</v>
      </c>
      <c r="H321" s="29">
        <v>41542</v>
      </c>
      <c r="I321" s="26" t="s">
        <v>3591</v>
      </c>
      <c r="J321" s="26">
        <v>0.42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971</v>
      </c>
      <c r="F322" s="26" t="s">
        <v>124</v>
      </c>
      <c r="G322" s="26" t="s">
        <v>162</v>
      </c>
      <c r="H322" s="29">
        <v>42808</v>
      </c>
      <c r="I322" s="26" t="s">
        <v>3592</v>
      </c>
      <c r="J322" s="26">
        <v>0.78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974</v>
      </c>
      <c r="F323" s="26" t="s">
        <v>124</v>
      </c>
      <c r="G323" s="26" t="s">
        <v>114</v>
      </c>
      <c r="H323" s="29">
        <v>43971</v>
      </c>
      <c r="I323" s="26" t="s">
        <v>3593</v>
      </c>
      <c r="J323" s="26">
        <v>0.17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978</v>
      </c>
      <c r="F324" s="26" t="s">
        <v>118</v>
      </c>
      <c r="G324" s="26" t="s">
        <v>757</v>
      </c>
      <c r="H324" s="29">
        <v>41743</v>
      </c>
      <c r="I324" s="26" t="s">
        <v>3594</v>
      </c>
      <c r="J324" s="26">
        <v>0.31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980</v>
      </c>
      <c r="F325" s="26" t="s">
        <v>176</v>
      </c>
      <c r="G325" s="26" t="s">
        <v>981</v>
      </c>
      <c r="H325" s="29">
        <v>40780</v>
      </c>
      <c r="I325" s="26" t="s">
        <v>3595</v>
      </c>
      <c r="J325" s="26">
        <v>0.28000000000000003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984</v>
      </c>
      <c r="F326" s="26" t="s">
        <v>118</v>
      </c>
      <c r="G326" s="26" t="s">
        <v>757</v>
      </c>
      <c r="H326" s="29">
        <v>42111</v>
      </c>
      <c r="I326" s="26" t="s">
        <v>3595</v>
      </c>
      <c r="J326" s="26">
        <v>0.4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985</v>
      </c>
      <c r="F327" s="26" t="s">
        <v>176</v>
      </c>
      <c r="G327" s="26" t="s">
        <v>112</v>
      </c>
      <c r="H327" s="29">
        <v>42194</v>
      </c>
      <c r="I327" s="26" t="s">
        <v>3596</v>
      </c>
      <c r="J327" s="26">
        <v>0.34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988</v>
      </c>
      <c r="F328" s="26" t="s">
        <v>989</v>
      </c>
      <c r="G328" s="26" t="s">
        <v>112</v>
      </c>
      <c r="H328" s="29">
        <v>42766</v>
      </c>
      <c r="I328" s="26" t="s">
        <v>3597</v>
      </c>
      <c r="J328" s="26">
        <v>0.48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992</v>
      </c>
      <c r="F329" s="26" t="s">
        <v>124</v>
      </c>
      <c r="G329" s="26" t="s">
        <v>112</v>
      </c>
      <c r="H329" s="29">
        <v>42601</v>
      </c>
      <c r="I329" s="26" t="s">
        <v>3598</v>
      </c>
      <c r="J329" s="26">
        <v>0.26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995</v>
      </c>
      <c r="F330" s="26" t="s">
        <v>176</v>
      </c>
      <c r="G330" s="26" t="s">
        <v>996</v>
      </c>
      <c r="H330" s="29">
        <v>44827</v>
      </c>
      <c r="I330" s="26" t="s">
        <v>3599</v>
      </c>
      <c r="J330" s="26">
        <v>0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999</v>
      </c>
      <c r="F331" s="26" t="s">
        <v>165</v>
      </c>
      <c r="G331" s="26" t="s">
        <v>114</v>
      </c>
      <c r="H331" s="29">
        <v>42755</v>
      </c>
      <c r="I331" s="26" t="s">
        <v>3600</v>
      </c>
      <c r="J331" s="26">
        <v>0.39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1003</v>
      </c>
      <c r="F332" s="26" t="s">
        <v>1004</v>
      </c>
      <c r="G332" s="26" t="s">
        <v>1005</v>
      </c>
      <c r="H332" s="29">
        <v>42940</v>
      </c>
      <c r="I332" s="26" t="s">
        <v>3601</v>
      </c>
      <c r="J332" s="26">
        <v>0.47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1008</v>
      </c>
      <c r="F333" s="26" t="s">
        <v>1004</v>
      </c>
      <c r="G333" s="26" t="s">
        <v>1005</v>
      </c>
      <c r="H333" s="29">
        <v>42940</v>
      </c>
      <c r="I333" s="26" t="s">
        <v>3601</v>
      </c>
      <c r="J333" s="26">
        <v>0.67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1009</v>
      </c>
      <c r="F334" s="26" t="s">
        <v>165</v>
      </c>
      <c r="G334" s="26" t="s">
        <v>1010</v>
      </c>
      <c r="H334" s="29">
        <v>42439</v>
      </c>
      <c r="I334" s="26" t="s">
        <v>3602</v>
      </c>
      <c r="J334" s="26">
        <v>0.35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1013</v>
      </c>
      <c r="F335" s="26" t="s">
        <v>1014</v>
      </c>
      <c r="G335" s="26" t="s">
        <v>114</v>
      </c>
      <c r="H335" s="29">
        <v>43549</v>
      </c>
      <c r="I335" s="26" t="s">
        <v>3603</v>
      </c>
      <c r="J335" s="26">
        <v>0.23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1017</v>
      </c>
      <c r="F336" s="26" t="s">
        <v>124</v>
      </c>
      <c r="G336" s="26" t="s">
        <v>114</v>
      </c>
      <c r="H336" s="29">
        <v>42712</v>
      </c>
      <c r="I336" s="26" t="s">
        <v>3604</v>
      </c>
      <c r="J336" s="26">
        <v>0.72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1020</v>
      </c>
      <c r="F337" s="26" t="s">
        <v>1004</v>
      </c>
      <c r="G337" s="26" t="s">
        <v>1005</v>
      </c>
      <c r="H337" s="29">
        <v>43307</v>
      </c>
      <c r="I337" s="26" t="s">
        <v>3605</v>
      </c>
      <c r="J337" s="26">
        <v>0.08</v>
      </c>
      <c r="K337" s="28">
        <f t="shared" si="11"/>
        <v>1</v>
      </c>
      <c r="L337" s="28">
        <f t="shared" si="12"/>
        <v>0</v>
      </c>
    </row>
    <row r="338" spans="5:12" ht="15" customHeight="1" x14ac:dyDescent="0.25">
      <c r="E338" s="26" t="s">
        <v>1025</v>
      </c>
      <c r="F338" s="26" t="s">
        <v>1026</v>
      </c>
      <c r="G338" s="26" t="s">
        <v>757</v>
      </c>
      <c r="H338" s="29">
        <v>41983</v>
      </c>
      <c r="I338" s="26" t="s">
        <v>3606</v>
      </c>
      <c r="J338" s="26">
        <v>0.59</v>
      </c>
      <c r="K338" s="28">
        <f t="shared" ref="K338:K401" si="13">IF(OR(J338&lt;$B$12,J338="&lt; 0"),1,0)</f>
        <v>1</v>
      </c>
      <c r="L338" s="28">
        <f t="shared" ref="L338:L401" si="14">IF(K338=1,0,1)</f>
        <v>0</v>
      </c>
    </row>
    <row r="339" spans="5:12" ht="15" customHeight="1" x14ac:dyDescent="0.25">
      <c r="E339" s="26" t="s">
        <v>1029</v>
      </c>
      <c r="F339" s="26" t="s">
        <v>176</v>
      </c>
      <c r="G339" s="26" t="s">
        <v>757</v>
      </c>
      <c r="H339" s="29">
        <v>42825</v>
      </c>
      <c r="I339" s="26" t="s">
        <v>3607</v>
      </c>
      <c r="J339" s="26">
        <v>0.61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1031</v>
      </c>
      <c r="F340" s="26" t="s">
        <v>176</v>
      </c>
      <c r="G340" s="26" t="s">
        <v>757</v>
      </c>
      <c r="H340" s="29">
        <v>42425</v>
      </c>
      <c r="I340" s="26" t="s">
        <v>3608</v>
      </c>
      <c r="J340" s="26">
        <v>0.95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1034</v>
      </c>
      <c r="F341" s="26" t="s">
        <v>892</v>
      </c>
      <c r="G341" s="26">
        <v>0</v>
      </c>
      <c r="H341" s="29">
        <v>42044</v>
      </c>
      <c r="I341" s="26" t="s">
        <v>3608</v>
      </c>
      <c r="J341" s="26">
        <v>0.38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1035</v>
      </c>
      <c r="F342" s="26" t="s">
        <v>118</v>
      </c>
      <c r="G342" s="26" t="s">
        <v>757</v>
      </c>
      <c r="H342" s="29">
        <v>41983</v>
      </c>
      <c r="I342" s="26" t="s">
        <v>3609</v>
      </c>
      <c r="J342" s="26">
        <v>0.11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1038</v>
      </c>
      <c r="F343" s="26" t="s">
        <v>176</v>
      </c>
      <c r="G343" s="26" t="s">
        <v>757</v>
      </c>
      <c r="H343" s="29">
        <v>42430</v>
      </c>
      <c r="I343" s="26" t="s">
        <v>3610</v>
      </c>
      <c r="J343" s="26">
        <v>0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1042</v>
      </c>
      <c r="F344" s="26" t="s">
        <v>124</v>
      </c>
      <c r="G344" s="26" t="s">
        <v>114</v>
      </c>
      <c r="H344" s="29">
        <v>44447</v>
      </c>
      <c r="I344" s="26" t="s">
        <v>3611</v>
      </c>
      <c r="J344" s="26">
        <v>0.87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1045</v>
      </c>
      <c r="F345" s="26" t="s">
        <v>176</v>
      </c>
      <c r="G345" s="26" t="s">
        <v>757</v>
      </c>
      <c r="H345" s="29">
        <v>42055</v>
      </c>
      <c r="I345" s="26" t="s">
        <v>3611</v>
      </c>
      <c r="J345" s="26">
        <v>0.08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1046</v>
      </c>
      <c r="F346" s="26" t="s">
        <v>176</v>
      </c>
      <c r="G346" s="26" t="s">
        <v>1047</v>
      </c>
      <c r="H346" s="29">
        <v>44792</v>
      </c>
      <c r="I346" s="26" t="s">
        <v>3612</v>
      </c>
      <c r="J346" s="26">
        <v>1.05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1050</v>
      </c>
      <c r="F347" s="26" t="s">
        <v>176</v>
      </c>
      <c r="G347" s="26" t="s">
        <v>1051</v>
      </c>
      <c r="H347" s="29">
        <v>44586</v>
      </c>
      <c r="I347" s="26" t="s">
        <v>3613</v>
      </c>
      <c r="J347" s="26">
        <v>0.56999999999999995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1054</v>
      </c>
      <c r="F348" s="26" t="s">
        <v>176</v>
      </c>
      <c r="G348" s="26" t="s">
        <v>1055</v>
      </c>
      <c r="H348" s="29">
        <v>43229</v>
      </c>
      <c r="I348" s="26" t="s">
        <v>3614</v>
      </c>
      <c r="J348" s="26">
        <v>0.52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1057</v>
      </c>
      <c r="F349" s="26" t="s">
        <v>165</v>
      </c>
      <c r="G349" s="26" t="s">
        <v>1058</v>
      </c>
      <c r="H349" s="29">
        <v>44778</v>
      </c>
      <c r="I349" s="26" t="s">
        <v>3614</v>
      </c>
      <c r="J349" s="26">
        <v>0.86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1059</v>
      </c>
      <c r="F350" s="26" t="s">
        <v>176</v>
      </c>
      <c r="G350" s="26" t="s">
        <v>1060</v>
      </c>
      <c r="H350" s="29">
        <v>42048</v>
      </c>
      <c r="I350" s="26" t="s">
        <v>3615</v>
      </c>
      <c r="J350" s="26">
        <v>0.64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1064</v>
      </c>
      <c r="F351" s="26" t="s">
        <v>176</v>
      </c>
      <c r="G351" s="26" t="s">
        <v>193</v>
      </c>
      <c r="H351" s="29">
        <v>42430</v>
      </c>
      <c r="I351" s="26" t="s">
        <v>3616</v>
      </c>
      <c r="J351" s="26">
        <v>0.28000000000000003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1067</v>
      </c>
      <c r="F352" s="26" t="s">
        <v>176</v>
      </c>
      <c r="G352" s="26" t="s">
        <v>110</v>
      </c>
      <c r="H352" s="29">
        <v>41668</v>
      </c>
      <c r="I352" s="26" t="s">
        <v>3616</v>
      </c>
      <c r="J352" s="26">
        <v>0.15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1068</v>
      </c>
      <c r="F353" s="26" t="s">
        <v>165</v>
      </c>
      <c r="G353" s="26" t="s">
        <v>757</v>
      </c>
      <c r="H353" s="29">
        <v>42317</v>
      </c>
      <c r="I353" s="26" t="s">
        <v>3617</v>
      </c>
      <c r="J353" s="26">
        <v>0.88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1072</v>
      </c>
      <c r="F354" s="26" t="s">
        <v>165</v>
      </c>
      <c r="G354" s="26" t="s">
        <v>757</v>
      </c>
      <c r="H354" s="29">
        <v>42516</v>
      </c>
      <c r="I354" s="26" t="s">
        <v>3617</v>
      </c>
      <c r="J354" s="26">
        <v>0.53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1073</v>
      </c>
      <c r="F355" s="26" t="s">
        <v>118</v>
      </c>
      <c r="G355" s="26" t="s">
        <v>110</v>
      </c>
      <c r="H355" s="29">
        <v>41661</v>
      </c>
      <c r="I355" s="26" t="s">
        <v>3618</v>
      </c>
      <c r="J355" s="26">
        <v>0.71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1075</v>
      </c>
      <c r="F356" s="26" t="s">
        <v>176</v>
      </c>
      <c r="G356" s="26" t="s">
        <v>757</v>
      </c>
      <c r="H356" s="29">
        <v>43084</v>
      </c>
      <c r="I356" s="26" t="s">
        <v>3618</v>
      </c>
      <c r="J356" s="26">
        <v>0.97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1076</v>
      </c>
      <c r="F357" s="26" t="s">
        <v>187</v>
      </c>
      <c r="G357" s="26" t="s">
        <v>1077</v>
      </c>
      <c r="H357" s="29">
        <v>43150</v>
      </c>
      <c r="I357" s="26" t="s">
        <v>3619</v>
      </c>
      <c r="J357" s="26">
        <v>0.5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1080</v>
      </c>
      <c r="F358" s="26" t="s">
        <v>187</v>
      </c>
      <c r="G358" s="26" t="s">
        <v>1081</v>
      </c>
      <c r="H358" s="29">
        <v>43147</v>
      </c>
      <c r="I358" s="26" t="s">
        <v>3619</v>
      </c>
      <c r="J358" s="26">
        <v>0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1082</v>
      </c>
      <c r="F359" s="26" t="s">
        <v>1083</v>
      </c>
      <c r="G359" s="26" t="s">
        <v>757</v>
      </c>
      <c r="H359" s="29">
        <v>42741</v>
      </c>
      <c r="I359" s="26" t="s">
        <v>3606</v>
      </c>
      <c r="J359" s="26">
        <v>0.72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1084</v>
      </c>
      <c r="F360" s="26" t="s">
        <v>165</v>
      </c>
      <c r="G360" s="26" t="s">
        <v>1085</v>
      </c>
      <c r="H360" s="29">
        <v>44505</v>
      </c>
      <c r="I360" s="26" t="s">
        <v>3620</v>
      </c>
      <c r="J360" s="26">
        <v>1.1399999999999999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1087</v>
      </c>
      <c r="F361" s="26" t="s">
        <v>165</v>
      </c>
      <c r="G361" s="26" t="s">
        <v>1088</v>
      </c>
      <c r="H361" s="29">
        <v>42382</v>
      </c>
      <c r="I361" s="26" t="s">
        <v>3621</v>
      </c>
      <c r="J361" s="26">
        <v>0.71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1089</v>
      </c>
      <c r="F362" s="26" t="s">
        <v>118</v>
      </c>
      <c r="G362" s="26" t="s">
        <v>112</v>
      </c>
      <c r="H362" s="29">
        <v>42396</v>
      </c>
      <c r="I362" s="26" t="s">
        <v>3621</v>
      </c>
      <c r="J362" s="26">
        <v>0.69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1091</v>
      </c>
      <c r="F363" s="26" t="s">
        <v>1092</v>
      </c>
      <c r="G363" s="26" t="s">
        <v>112</v>
      </c>
      <c r="H363" s="29">
        <v>42396</v>
      </c>
      <c r="I363" s="26" t="s">
        <v>3622</v>
      </c>
      <c r="J363" s="26">
        <v>0.53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1094</v>
      </c>
      <c r="F364" s="26" t="s">
        <v>176</v>
      </c>
      <c r="G364" s="26" t="s">
        <v>112</v>
      </c>
      <c r="H364" s="29">
        <v>42690</v>
      </c>
      <c r="I364" s="26" t="s">
        <v>3622</v>
      </c>
      <c r="J364" s="26">
        <v>0.73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1095</v>
      </c>
      <c r="F365" s="26" t="s">
        <v>176</v>
      </c>
      <c r="G365" s="26" t="s">
        <v>1055</v>
      </c>
      <c r="H365" s="29">
        <v>43348</v>
      </c>
      <c r="I365" s="26" t="s">
        <v>3623</v>
      </c>
      <c r="J365" s="26">
        <v>0.5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1099</v>
      </c>
      <c r="F366" s="26" t="s">
        <v>165</v>
      </c>
      <c r="G366" s="26" t="s">
        <v>757</v>
      </c>
      <c r="H366" s="29">
        <v>43069</v>
      </c>
      <c r="I366" s="26" t="s">
        <v>3624</v>
      </c>
      <c r="J366" s="26">
        <v>0.28999999999999998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1100</v>
      </c>
      <c r="F367" s="26" t="s">
        <v>176</v>
      </c>
      <c r="G367" s="26" t="s">
        <v>757</v>
      </c>
      <c r="H367" s="29">
        <v>43081</v>
      </c>
      <c r="I367" s="26" t="s">
        <v>3624</v>
      </c>
      <c r="J367" s="26">
        <v>0.63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1101</v>
      </c>
      <c r="F368" s="26" t="s">
        <v>165</v>
      </c>
      <c r="G368" s="26" t="s">
        <v>1058</v>
      </c>
      <c r="H368" s="29">
        <v>44770</v>
      </c>
      <c r="I368" s="26" t="s">
        <v>3625</v>
      </c>
      <c r="J368" s="26">
        <v>0.47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1103</v>
      </c>
      <c r="F369" s="26" t="s">
        <v>176</v>
      </c>
      <c r="G369" s="26" t="s">
        <v>1104</v>
      </c>
      <c r="H369" s="29">
        <v>42706</v>
      </c>
      <c r="I369" s="26" t="s">
        <v>3625</v>
      </c>
      <c r="J369" s="26">
        <v>0.56999999999999995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1106</v>
      </c>
      <c r="F370" s="26" t="s">
        <v>176</v>
      </c>
      <c r="G370" s="26" t="s">
        <v>757</v>
      </c>
      <c r="H370" s="29">
        <v>42412</v>
      </c>
      <c r="I370" s="26" t="s">
        <v>3626</v>
      </c>
      <c r="J370" s="26">
        <v>1.06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1107</v>
      </c>
      <c r="F371" s="26" t="s">
        <v>1108</v>
      </c>
      <c r="G371" s="26" t="s">
        <v>110</v>
      </c>
      <c r="H371" s="29">
        <v>42207</v>
      </c>
      <c r="I371" s="26" t="s">
        <v>3627</v>
      </c>
      <c r="J371" s="26">
        <v>0.42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1110</v>
      </c>
      <c r="F372" s="26" t="s">
        <v>176</v>
      </c>
      <c r="G372" s="26" t="s">
        <v>112</v>
      </c>
      <c r="H372" s="29">
        <v>42396</v>
      </c>
      <c r="I372" s="26" t="s">
        <v>3627</v>
      </c>
      <c r="J372" s="26">
        <v>0.16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1111</v>
      </c>
      <c r="F373" s="26" t="s">
        <v>176</v>
      </c>
      <c r="G373" s="26" t="s">
        <v>1051</v>
      </c>
      <c r="H373" s="29">
        <v>43803</v>
      </c>
      <c r="I373" s="26" t="s">
        <v>3628</v>
      </c>
      <c r="J373" s="26">
        <v>0.82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1113</v>
      </c>
      <c r="F374" s="26" t="s">
        <v>176</v>
      </c>
      <c r="G374" s="26" t="s">
        <v>1051</v>
      </c>
      <c r="H374" s="29">
        <v>43306</v>
      </c>
      <c r="I374" s="26" t="s">
        <v>3629</v>
      </c>
      <c r="J374" s="26">
        <v>0.4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1115</v>
      </c>
      <c r="F375" s="26" t="s">
        <v>176</v>
      </c>
      <c r="G375" s="26" t="s">
        <v>1051</v>
      </c>
      <c r="H375" s="29">
        <v>43803</v>
      </c>
      <c r="I375" s="26" t="s">
        <v>3630</v>
      </c>
      <c r="J375" s="26">
        <v>0.67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1118</v>
      </c>
      <c r="F376" s="26" t="s">
        <v>176</v>
      </c>
      <c r="G376" s="26" t="s">
        <v>757</v>
      </c>
      <c r="H376" s="29">
        <v>42073</v>
      </c>
      <c r="I376" s="26" t="s">
        <v>3631</v>
      </c>
      <c r="J376" s="26">
        <v>0.89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1119</v>
      </c>
      <c r="F377" s="26" t="s">
        <v>165</v>
      </c>
      <c r="G377" s="26" t="s">
        <v>757</v>
      </c>
      <c r="H377" s="29">
        <v>42425</v>
      </c>
      <c r="I377" s="26" t="s">
        <v>3631</v>
      </c>
      <c r="J377" s="26">
        <v>0.45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1120</v>
      </c>
      <c r="F378" s="26" t="s">
        <v>176</v>
      </c>
      <c r="G378" s="26" t="s">
        <v>112</v>
      </c>
      <c r="H378" s="29" t="s">
        <v>1121</v>
      </c>
      <c r="I378" s="26" t="s">
        <v>3632</v>
      </c>
      <c r="J378" s="26">
        <v>0.35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1123</v>
      </c>
      <c r="F379" s="26" t="s">
        <v>165</v>
      </c>
      <c r="G379" s="26" t="s">
        <v>112</v>
      </c>
      <c r="H379" s="29">
        <v>42396</v>
      </c>
      <c r="I379" s="26" t="s">
        <v>3632</v>
      </c>
      <c r="J379" s="26">
        <v>0.67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1124</v>
      </c>
      <c r="F380" s="26" t="s">
        <v>176</v>
      </c>
      <c r="G380" s="26" t="s">
        <v>1051</v>
      </c>
      <c r="H380" s="29">
        <v>44586</v>
      </c>
      <c r="I380" s="26" t="s">
        <v>3633</v>
      </c>
      <c r="J380" s="26">
        <v>0.69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1126</v>
      </c>
      <c r="F381" s="26" t="s">
        <v>165</v>
      </c>
      <c r="G381" s="26" t="s">
        <v>1127</v>
      </c>
      <c r="H381" s="29">
        <v>42300</v>
      </c>
      <c r="I381" s="26" t="s">
        <v>3634</v>
      </c>
      <c r="J381" s="26">
        <v>0.27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1128</v>
      </c>
      <c r="F382" s="26" t="s">
        <v>187</v>
      </c>
      <c r="G382" s="26" t="s">
        <v>1129</v>
      </c>
      <c r="H382" s="29">
        <v>43932</v>
      </c>
      <c r="I382" s="26" t="s">
        <v>3634</v>
      </c>
      <c r="J382" s="26">
        <v>0.51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1130</v>
      </c>
      <c r="F383" s="26" t="s">
        <v>165</v>
      </c>
      <c r="G383" s="26" t="s">
        <v>757</v>
      </c>
      <c r="H383" s="29">
        <v>39205</v>
      </c>
      <c r="I383" s="26" t="s">
        <v>3635</v>
      </c>
      <c r="J383" s="26">
        <v>0.36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1134</v>
      </c>
      <c r="F384" s="26" t="s">
        <v>187</v>
      </c>
      <c r="G384" s="26" t="s">
        <v>1135</v>
      </c>
      <c r="H384" s="29">
        <v>42790</v>
      </c>
      <c r="I384" s="26" t="s">
        <v>3635</v>
      </c>
      <c r="J384" s="26">
        <v>0.54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1136</v>
      </c>
      <c r="F385" s="26" t="s">
        <v>176</v>
      </c>
      <c r="G385" s="26" t="s">
        <v>1137</v>
      </c>
      <c r="H385" s="29">
        <v>44596</v>
      </c>
      <c r="I385" s="26" t="s">
        <v>3636</v>
      </c>
      <c r="J385" s="26">
        <v>0.26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1139</v>
      </c>
      <c r="F386" s="26" t="s">
        <v>176</v>
      </c>
      <c r="G386" s="26" t="s">
        <v>1051</v>
      </c>
      <c r="H386" s="29">
        <v>43810</v>
      </c>
      <c r="I386" s="26" t="s">
        <v>3637</v>
      </c>
      <c r="J386" s="26">
        <v>0.49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1141</v>
      </c>
      <c r="F387" s="26" t="s">
        <v>176</v>
      </c>
      <c r="G387" s="26" t="s">
        <v>1051</v>
      </c>
      <c r="H387" s="29">
        <v>43800</v>
      </c>
      <c r="I387" s="26" t="s">
        <v>3638</v>
      </c>
      <c r="J387" s="26">
        <v>0.83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1142</v>
      </c>
      <c r="F388" s="26" t="s">
        <v>124</v>
      </c>
      <c r="G388" s="26" t="s">
        <v>112</v>
      </c>
      <c r="H388" s="29" t="s">
        <v>1143</v>
      </c>
      <c r="I388" s="26" t="s">
        <v>3639</v>
      </c>
      <c r="J388" s="26">
        <v>0.71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1144</v>
      </c>
      <c r="F389" s="26" t="s">
        <v>165</v>
      </c>
      <c r="G389" s="26" t="s">
        <v>112</v>
      </c>
      <c r="H389" s="29" t="s">
        <v>1121</v>
      </c>
      <c r="I389" s="26" t="s">
        <v>3639</v>
      </c>
      <c r="J389" s="26">
        <v>0.67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1145</v>
      </c>
      <c r="F390" s="26" t="s">
        <v>802</v>
      </c>
      <c r="G390" s="26" t="s">
        <v>110</v>
      </c>
      <c r="H390" s="29">
        <v>42207</v>
      </c>
      <c r="I390" s="26" t="s">
        <v>3640</v>
      </c>
      <c r="J390" s="26">
        <v>0.44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1147</v>
      </c>
      <c r="F391" s="26" t="s">
        <v>892</v>
      </c>
      <c r="G391" s="26" t="s">
        <v>110</v>
      </c>
      <c r="H391" s="29">
        <v>41661</v>
      </c>
      <c r="I391" s="26" t="s">
        <v>3640</v>
      </c>
      <c r="J391" s="26">
        <v>0.63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1148</v>
      </c>
      <c r="F392" s="26" t="s">
        <v>165</v>
      </c>
      <c r="G392" s="26" t="s">
        <v>184</v>
      </c>
      <c r="H392" s="29">
        <v>44987</v>
      </c>
      <c r="I392" s="26" t="s">
        <v>3641</v>
      </c>
      <c r="J392" s="26">
        <v>0.19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1150</v>
      </c>
      <c r="F393" s="26" t="s">
        <v>176</v>
      </c>
      <c r="G393" s="26" t="s">
        <v>184</v>
      </c>
      <c r="H393" s="29">
        <v>44987</v>
      </c>
      <c r="I393" s="26" t="s">
        <v>3641</v>
      </c>
      <c r="J393" s="26">
        <v>0.28000000000000003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1151</v>
      </c>
      <c r="F394" s="26" t="s">
        <v>176</v>
      </c>
      <c r="G394" s="26" t="s">
        <v>757</v>
      </c>
      <c r="H394" s="29">
        <v>43244</v>
      </c>
      <c r="I394" s="26" t="s">
        <v>3642</v>
      </c>
      <c r="J394" s="26">
        <v>0.11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1153</v>
      </c>
      <c r="F395" s="26" t="s">
        <v>176</v>
      </c>
      <c r="G395" s="26" t="s">
        <v>757</v>
      </c>
      <c r="H395" s="29">
        <v>42719</v>
      </c>
      <c r="I395" s="26" t="s">
        <v>3643</v>
      </c>
      <c r="J395" s="26">
        <v>0.53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1156</v>
      </c>
      <c r="F396" s="26" t="s">
        <v>190</v>
      </c>
      <c r="G396" s="26" t="s">
        <v>757</v>
      </c>
      <c r="H396" s="29">
        <v>39190</v>
      </c>
      <c r="I396" s="26" t="s">
        <v>3644</v>
      </c>
      <c r="J396" s="26">
        <v>0.38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1158</v>
      </c>
      <c r="F397" s="26" t="s">
        <v>165</v>
      </c>
      <c r="G397" s="26" t="s">
        <v>112</v>
      </c>
      <c r="H397" s="29">
        <v>42207</v>
      </c>
      <c r="I397" s="26" t="s">
        <v>3645</v>
      </c>
      <c r="J397" s="26">
        <v>0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1160</v>
      </c>
      <c r="F398" s="26" t="s">
        <v>1161</v>
      </c>
      <c r="G398" s="26" t="s">
        <v>112</v>
      </c>
      <c r="H398" s="29">
        <v>42396</v>
      </c>
      <c r="I398" s="26" t="s">
        <v>3645</v>
      </c>
      <c r="J398" s="26">
        <v>0.6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1162</v>
      </c>
      <c r="F399" s="26" t="s">
        <v>892</v>
      </c>
      <c r="G399" s="26" t="s">
        <v>110</v>
      </c>
      <c r="H399" s="29">
        <v>41661</v>
      </c>
      <c r="I399" s="26" t="s">
        <v>3646</v>
      </c>
      <c r="J399" s="26">
        <v>0.41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1163</v>
      </c>
      <c r="F400" s="26" t="s">
        <v>892</v>
      </c>
      <c r="G400" s="26" t="s">
        <v>110</v>
      </c>
      <c r="H400" s="29">
        <v>41661</v>
      </c>
      <c r="I400" s="26" t="s">
        <v>3646</v>
      </c>
      <c r="J400" s="26">
        <v>0.7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1164</v>
      </c>
      <c r="F401" s="26" t="s">
        <v>1165</v>
      </c>
      <c r="G401" s="26" t="s">
        <v>112</v>
      </c>
      <c r="H401" s="29">
        <v>42396</v>
      </c>
      <c r="I401" s="26" t="s">
        <v>3647</v>
      </c>
      <c r="J401" s="26">
        <v>0.87</v>
      </c>
      <c r="K401" s="28">
        <f t="shared" si="13"/>
        <v>1</v>
      </c>
      <c r="L401" s="28">
        <f t="shared" si="14"/>
        <v>0</v>
      </c>
    </row>
    <row r="402" spans="5:12" ht="15" customHeight="1" x14ac:dyDescent="0.25">
      <c r="E402" s="26" t="s">
        <v>1166</v>
      </c>
      <c r="F402" s="26" t="s">
        <v>1165</v>
      </c>
      <c r="G402" s="26" t="s">
        <v>112</v>
      </c>
      <c r="H402" s="29">
        <v>42396</v>
      </c>
      <c r="I402" s="26" t="s">
        <v>3647</v>
      </c>
      <c r="J402" s="26">
        <v>0.79</v>
      </c>
      <c r="K402" s="28">
        <f t="shared" ref="K402:K465" si="15">IF(OR(J402&lt;$B$12,J402="&lt; 0"),1,0)</f>
        <v>1</v>
      </c>
      <c r="L402" s="28">
        <f t="shared" ref="L402:L465" si="16">IF(K402=1,0,1)</f>
        <v>0</v>
      </c>
    </row>
    <row r="403" spans="5:12" ht="15" customHeight="1" x14ac:dyDescent="0.25">
      <c r="E403" s="26" t="s">
        <v>1167</v>
      </c>
      <c r="F403" s="26" t="s">
        <v>1168</v>
      </c>
      <c r="G403" s="26" t="s">
        <v>112</v>
      </c>
      <c r="H403" s="29">
        <v>42920</v>
      </c>
      <c r="I403" s="26" t="s">
        <v>3647</v>
      </c>
      <c r="J403" s="26">
        <v>0.66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1169</v>
      </c>
      <c r="F404" s="26" t="s">
        <v>1165</v>
      </c>
      <c r="G404" s="26" t="s">
        <v>112</v>
      </c>
      <c r="H404" s="29">
        <v>42396</v>
      </c>
      <c r="I404" s="26" t="s">
        <v>3647</v>
      </c>
      <c r="J404" s="26">
        <v>0.78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1170</v>
      </c>
      <c r="F405" s="26" t="s">
        <v>1165</v>
      </c>
      <c r="G405" s="26" t="s">
        <v>112</v>
      </c>
      <c r="H405" s="29">
        <v>42396</v>
      </c>
      <c r="I405" s="26" t="s">
        <v>3647</v>
      </c>
      <c r="J405" s="26">
        <v>0.87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1171</v>
      </c>
      <c r="F406" s="26" t="s">
        <v>165</v>
      </c>
      <c r="G406" s="26" t="s">
        <v>757</v>
      </c>
      <c r="H406" s="29">
        <v>42340</v>
      </c>
      <c r="I406" s="26" t="s">
        <v>3647</v>
      </c>
      <c r="J406" s="26">
        <v>0.67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1172</v>
      </c>
      <c r="F407" s="26" t="s">
        <v>1173</v>
      </c>
      <c r="G407" s="26" t="s">
        <v>193</v>
      </c>
      <c r="H407" s="29">
        <v>39028</v>
      </c>
      <c r="I407" s="26" t="s">
        <v>3647</v>
      </c>
      <c r="J407" s="26">
        <v>0.56000000000000005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1174</v>
      </c>
      <c r="F408" s="26" t="s">
        <v>133</v>
      </c>
      <c r="G408" s="26" t="s">
        <v>110</v>
      </c>
      <c r="H408" s="29">
        <v>41486</v>
      </c>
      <c r="I408" s="26" t="s">
        <v>3648</v>
      </c>
      <c r="J408" s="26">
        <v>0.52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1177</v>
      </c>
      <c r="F409" s="26" t="s">
        <v>165</v>
      </c>
      <c r="G409" s="26" t="s">
        <v>757</v>
      </c>
      <c r="H409" s="29">
        <v>42132</v>
      </c>
      <c r="I409" s="26" t="s">
        <v>3649</v>
      </c>
      <c r="J409" s="26">
        <v>0.76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1178</v>
      </c>
      <c r="F410" s="26" t="s">
        <v>176</v>
      </c>
      <c r="G410" s="26" t="s">
        <v>757</v>
      </c>
      <c r="H410" s="29">
        <v>42936</v>
      </c>
      <c r="I410" s="26" t="s">
        <v>3650</v>
      </c>
      <c r="J410" s="26">
        <v>0.7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1180</v>
      </c>
      <c r="F411" s="26" t="s">
        <v>165</v>
      </c>
      <c r="G411" s="26" t="s">
        <v>184</v>
      </c>
      <c r="H411" s="29">
        <v>43243</v>
      </c>
      <c r="I411" s="26" t="s">
        <v>3651</v>
      </c>
      <c r="J411" s="26">
        <v>0.64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1182</v>
      </c>
      <c r="F412" s="26" t="s">
        <v>187</v>
      </c>
      <c r="G412" s="26" t="s">
        <v>184</v>
      </c>
      <c r="H412" s="29">
        <v>43237</v>
      </c>
      <c r="I412" s="26" t="s">
        <v>3651</v>
      </c>
      <c r="J412" s="26">
        <v>0.92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1183</v>
      </c>
      <c r="F413" s="26" t="s">
        <v>176</v>
      </c>
      <c r="G413" s="26" t="s">
        <v>1135</v>
      </c>
      <c r="H413" s="29">
        <v>43244</v>
      </c>
      <c r="I413" s="26" t="s">
        <v>3652</v>
      </c>
      <c r="J413" s="26">
        <v>0.16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1185</v>
      </c>
      <c r="F414" s="26" t="s">
        <v>187</v>
      </c>
      <c r="G414" s="26" t="s">
        <v>1135</v>
      </c>
      <c r="H414" s="29">
        <v>42934</v>
      </c>
      <c r="I414" s="26" t="s">
        <v>3653</v>
      </c>
      <c r="J414" s="26">
        <v>0.6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1187</v>
      </c>
      <c r="F415" s="26" t="s">
        <v>176</v>
      </c>
      <c r="G415" s="26" t="s">
        <v>110</v>
      </c>
      <c r="H415" s="29">
        <v>41661</v>
      </c>
      <c r="I415" s="26" t="s">
        <v>3608</v>
      </c>
      <c r="J415" s="26">
        <v>0.74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1188</v>
      </c>
      <c r="F416" s="26" t="s">
        <v>892</v>
      </c>
      <c r="G416" s="26" t="s">
        <v>110</v>
      </c>
      <c r="H416" s="29">
        <v>41661</v>
      </c>
      <c r="I416" s="26" t="s">
        <v>3608</v>
      </c>
      <c r="J416" s="26">
        <v>0.22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1189</v>
      </c>
      <c r="F417" s="26" t="s">
        <v>176</v>
      </c>
      <c r="G417" s="26" t="s">
        <v>757</v>
      </c>
      <c r="H417" s="29">
        <v>42415</v>
      </c>
      <c r="I417" s="26" t="s">
        <v>3654</v>
      </c>
      <c r="J417" s="26">
        <v>1.49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1191</v>
      </c>
      <c r="F418" s="26" t="s">
        <v>118</v>
      </c>
      <c r="G418" s="26" t="s">
        <v>757</v>
      </c>
      <c r="H418" s="29">
        <v>41744</v>
      </c>
      <c r="I418" s="26" t="s">
        <v>3654</v>
      </c>
      <c r="J418" s="26">
        <v>1.29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1192</v>
      </c>
      <c r="F419" s="26" t="s">
        <v>124</v>
      </c>
      <c r="G419" s="26" t="s">
        <v>112</v>
      </c>
      <c r="H419" s="29">
        <v>42396</v>
      </c>
      <c r="I419" s="26" t="s">
        <v>3655</v>
      </c>
      <c r="J419" s="26">
        <v>1.04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1194</v>
      </c>
      <c r="F420" s="26" t="s">
        <v>165</v>
      </c>
      <c r="G420" s="26" t="s">
        <v>1104</v>
      </c>
      <c r="H420" s="29">
        <v>42054</v>
      </c>
      <c r="I420" s="26" t="s">
        <v>3656</v>
      </c>
      <c r="J420" s="26">
        <v>0.52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1197</v>
      </c>
      <c r="F421" s="26" t="s">
        <v>165</v>
      </c>
      <c r="G421" s="26" t="s">
        <v>1104</v>
      </c>
      <c r="H421" s="29">
        <v>42050</v>
      </c>
      <c r="I421" s="26" t="s">
        <v>3656</v>
      </c>
      <c r="J421" s="26">
        <v>0.74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1199</v>
      </c>
      <c r="F422" s="26" t="s">
        <v>176</v>
      </c>
      <c r="G422" s="26" t="s">
        <v>757</v>
      </c>
      <c r="H422" s="29">
        <v>42054</v>
      </c>
      <c r="I422" s="26" t="s">
        <v>3657</v>
      </c>
      <c r="J422" s="26">
        <v>0.45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1202</v>
      </c>
      <c r="F423" s="26" t="s">
        <v>165</v>
      </c>
      <c r="G423" s="26" t="s">
        <v>757</v>
      </c>
      <c r="H423" s="29">
        <v>42055</v>
      </c>
      <c r="I423" s="26" t="s">
        <v>3657</v>
      </c>
      <c r="J423" s="26">
        <v>1.17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1203</v>
      </c>
      <c r="F424" s="26" t="s">
        <v>165</v>
      </c>
      <c r="G424" s="26" t="s">
        <v>112</v>
      </c>
      <c r="H424" s="29">
        <v>43999</v>
      </c>
      <c r="I424" s="26" t="s">
        <v>3658</v>
      </c>
      <c r="J424" s="26">
        <v>0.85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1206</v>
      </c>
      <c r="F425" s="26" t="s">
        <v>176</v>
      </c>
      <c r="G425" s="26" t="s">
        <v>757</v>
      </c>
      <c r="H425" s="29">
        <v>42060</v>
      </c>
      <c r="I425" s="26" t="s">
        <v>3659</v>
      </c>
      <c r="J425" s="26">
        <v>1.42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1208</v>
      </c>
      <c r="F426" s="26" t="s">
        <v>165</v>
      </c>
      <c r="G426" s="26" t="s">
        <v>757</v>
      </c>
      <c r="H426" s="29">
        <v>42069</v>
      </c>
      <c r="I426" s="26" t="s">
        <v>3659</v>
      </c>
      <c r="J426" s="26">
        <v>1.06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1209</v>
      </c>
      <c r="F427" s="26" t="s">
        <v>176</v>
      </c>
      <c r="G427" s="26" t="s">
        <v>757</v>
      </c>
      <c r="H427" s="29">
        <v>42741</v>
      </c>
      <c r="I427" s="26" t="s">
        <v>3660</v>
      </c>
      <c r="J427" s="26">
        <v>0.74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1213</v>
      </c>
      <c r="F428" s="26" t="s">
        <v>190</v>
      </c>
      <c r="G428" s="26" t="s">
        <v>1214</v>
      </c>
      <c r="H428" s="29">
        <v>44806</v>
      </c>
      <c r="I428" s="26" t="s">
        <v>3660</v>
      </c>
      <c r="J428" s="26">
        <v>1.1100000000000001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1215</v>
      </c>
      <c r="F429" s="26" t="s">
        <v>124</v>
      </c>
      <c r="G429" s="26" t="s">
        <v>110</v>
      </c>
      <c r="H429" s="29">
        <v>42207</v>
      </c>
      <c r="I429" s="26" t="s">
        <v>3661</v>
      </c>
      <c r="J429" s="26">
        <v>0.68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1217</v>
      </c>
      <c r="F430" s="26" t="s">
        <v>176</v>
      </c>
      <c r="G430" s="26" t="s">
        <v>757</v>
      </c>
      <c r="H430" s="29">
        <v>42069</v>
      </c>
      <c r="I430" s="26" t="s">
        <v>3661</v>
      </c>
      <c r="J430" s="26">
        <v>0.65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1218</v>
      </c>
      <c r="F431" s="26" t="s">
        <v>165</v>
      </c>
      <c r="G431" s="26" t="s">
        <v>757</v>
      </c>
      <c r="H431" s="29">
        <v>42755</v>
      </c>
      <c r="I431" s="26" t="s">
        <v>3662</v>
      </c>
      <c r="J431" s="26">
        <v>0.72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1221</v>
      </c>
      <c r="F432" s="26" t="s">
        <v>176</v>
      </c>
      <c r="G432" s="26" t="s">
        <v>110</v>
      </c>
      <c r="H432" s="29">
        <v>41661</v>
      </c>
      <c r="I432" s="26" t="s">
        <v>3662</v>
      </c>
      <c r="J432" s="26">
        <v>0.55000000000000004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1222</v>
      </c>
      <c r="F433" s="26" t="s">
        <v>176</v>
      </c>
      <c r="G433" s="26" t="s">
        <v>699</v>
      </c>
      <c r="H433" s="29">
        <v>44574</v>
      </c>
      <c r="I433" s="26" t="s">
        <v>3663</v>
      </c>
      <c r="J433" s="26">
        <v>0.74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1225</v>
      </c>
      <c r="F434" s="26" t="s">
        <v>176</v>
      </c>
      <c r="G434" s="26" t="s">
        <v>757</v>
      </c>
      <c r="H434" s="29">
        <v>42755</v>
      </c>
      <c r="I434" s="26" t="s">
        <v>3664</v>
      </c>
      <c r="J434" s="26">
        <v>0.75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1227</v>
      </c>
      <c r="F435" s="26" t="s">
        <v>165</v>
      </c>
      <c r="G435" s="26" t="s">
        <v>1228</v>
      </c>
      <c r="H435" s="29">
        <v>39146</v>
      </c>
      <c r="I435" s="26" t="s">
        <v>3609</v>
      </c>
      <c r="J435" s="26">
        <v>0.31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1229</v>
      </c>
      <c r="F436" s="26" t="s">
        <v>124</v>
      </c>
      <c r="G436" s="26" t="s">
        <v>112</v>
      </c>
      <c r="H436" s="29">
        <v>42270</v>
      </c>
      <c r="I436" s="26" t="s">
        <v>3665</v>
      </c>
      <c r="J436" s="26">
        <v>0.6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1232</v>
      </c>
      <c r="F437" s="26" t="s">
        <v>176</v>
      </c>
      <c r="G437" s="26" t="s">
        <v>757</v>
      </c>
      <c r="H437" s="29">
        <v>42073</v>
      </c>
      <c r="I437" s="26" t="s">
        <v>3666</v>
      </c>
      <c r="J437" s="26">
        <v>0.54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1235</v>
      </c>
      <c r="F438" s="26" t="s">
        <v>176</v>
      </c>
      <c r="G438" s="26" t="s">
        <v>757</v>
      </c>
      <c r="H438" s="29">
        <v>42418</v>
      </c>
      <c r="I438" s="26" t="s">
        <v>3667</v>
      </c>
      <c r="J438" s="26">
        <v>0.59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1237</v>
      </c>
      <c r="F439" s="26" t="s">
        <v>124</v>
      </c>
      <c r="G439" s="26" t="s">
        <v>114</v>
      </c>
      <c r="H439" s="29">
        <v>42732</v>
      </c>
      <c r="I439" s="26" t="s">
        <v>3668</v>
      </c>
      <c r="J439" s="26">
        <v>0.6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1238</v>
      </c>
      <c r="F440" s="26" t="s">
        <v>756</v>
      </c>
      <c r="G440" s="26" t="s">
        <v>757</v>
      </c>
      <c r="H440" s="29">
        <v>42616</v>
      </c>
      <c r="I440" s="26" t="s">
        <v>3668</v>
      </c>
      <c r="J440" s="26">
        <v>0.02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1239</v>
      </c>
      <c r="F441" s="26" t="s">
        <v>1240</v>
      </c>
      <c r="G441" s="26" t="s">
        <v>1241</v>
      </c>
      <c r="H441" s="29">
        <v>42719</v>
      </c>
      <c r="I441" s="26" t="s">
        <v>3668</v>
      </c>
      <c r="J441" s="26">
        <v>0.55000000000000004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1242</v>
      </c>
      <c r="F442" s="26" t="s">
        <v>176</v>
      </c>
      <c r="G442" s="26" t="s">
        <v>757</v>
      </c>
      <c r="H442" s="29">
        <v>42418</v>
      </c>
      <c r="I442" s="26" t="s">
        <v>3669</v>
      </c>
      <c r="J442" s="26">
        <v>0.89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1245</v>
      </c>
      <c r="F443" s="26" t="s">
        <v>165</v>
      </c>
      <c r="G443" s="26" t="s">
        <v>757</v>
      </c>
      <c r="H443" s="29">
        <v>42741</v>
      </c>
      <c r="I443" s="26" t="s">
        <v>3669</v>
      </c>
      <c r="J443" s="26">
        <v>0.92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1247</v>
      </c>
      <c r="F444" s="26" t="s">
        <v>118</v>
      </c>
      <c r="G444" s="26" t="s">
        <v>757</v>
      </c>
      <c r="H444" s="29">
        <v>42089</v>
      </c>
      <c r="I444" s="26" t="s">
        <v>3670</v>
      </c>
      <c r="J444" s="26">
        <v>0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1248</v>
      </c>
      <c r="F445" s="26" t="s">
        <v>1108</v>
      </c>
      <c r="G445" s="26" t="s">
        <v>110</v>
      </c>
      <c r="H445" s="29">
        <v>42207</v>
      </c>
      <c r="I445" s="26" t="s">
        <v>3670</v>
      </c>
      <c r="J445" s="26">
        <v>0.6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1249</v>
      </c>
      <c r="F446" s="26" t="s">
        <v>176</v>
      </c>
      <c r="G446" s="26" t="s">
        <v>757</v>
      </c>
      <c r="H446" s="29">
        <v>42093</v>
      </c>
      <c r="I446" s="26" t="s">
        <v>3671</v>
      </c>
      <c r="J446" s="26">
        <v>0.95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1256</v>
      </c>
      <c r="F447" s="26" t="s">
        <v>165</v>
      </c>
      <c r="G447" s="26" t="s">
        <v>757</v>
      </c>
      <c r="H447" s="29">
        <v>42055</v>
      </c>
      <c r="I447" s="26" t="s">
        <v>3672</v>
      </c>
      <c r="J447" s="26">
        <v>0.61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1259</v>
      </c>
      <c r="F448" s="26" t="s">
        <v>165</v>
      </c>
      <c r="G448" s="26" t="s">
        <v>757</v>
      </c>
      <c r="H448" s="29">
        <v>42060</v>
      </c>
      <c r="I448" s="26" t="s">
        <v>3672</v>
      </c>
      <c r="J448" s="26">
        <v>0.53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1260</v>
      </c>
      <c r="F449" s="26" t="s">
        <v>124</v>
      </c>
      <c r="G449" s="26" t="s">
        <v>112</v>
      </c>
      <c r="H449" s="29">
        <v>41668</v>
      </c>
      <c r="I449" s="26" t="s">
        <v>3673</v>
      </c>
      <c r="J449" s="26">
        <v>0.56999999999999995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1265</v>
      </c>
      <c r="F450" s="26" t="s">
        <v>124</v>
      </c>
      <c r="G450" s="26" t="s">
        <v>110</v>
      </c>
      <c r="H450" s="29">
        <v>41668</v>
      </c>
      <c r="I450" s="26" t="s">
        <v>3674</v>
      </c>
      <c r="J450" s="26">
        <v>0.64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1267</v>
      </c>
      <c r="F451" s="26" t="s">
        <v>124</v>
      </c>
      <c r="G451" s="26" t="s">
        <v>112</v>
      </c>
      <c r="H451" s="29">
        <v>41751</v>
      </c>
      <c r="I451" s="26" t="s">
        <v>3674</v>
      </c>
      <c r="J451" s="26">
        <v>0.52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1268</v>
      </c>
      <c r="F452" s="26" t="s">
        <v>133</v>
      </c>
      <c r="G452" s="26" t="s">
        <v>110</v>
      </c>
      <c r="H452" s="29">
        <v>41621</v>
      </c>
      <c r="I452" s="26" t="s">
        <v>3675</v>
      </c>
      <c r="J452" s="26">
        <v>0.52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1270</v>
      </c>
      <c r="F453" s="26" t="s">
        <v>133</v>
      </c>
      <c r="G453" s="26" t="s">
        <v>110</v>
      </c>
      <c r="H453" s="29">
        <v>41233</v>
      </c>
      <c r="I453" s="26" t="s">
        <v>3676</v>
      </c>
      <c r="J453" s="26">
        <v>0.93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1273</v>
      </c>
      <c r="F454" s="26" t="s">
        <v>133</v>
      </c>
      <c r="G454" s="26" t="s">
        <v>110</v>
      </c>
      <c r="H454" s="29">
        <v>41233</v>
      </c>
      <c r="I454" s="26" t="s">
        <v>3676</v>
      </c>
      <c r="J454" s="26">
        <v>0.79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1274</v>
      </c>
      <c r="F455" s="26" t="s">
        <v>133</v>
      </c>
      <c r="G455" s="26" t="s">
        <v>112</v>
      </c>
      <c r="H455" s="29">
        <v>41206</v>
      </c>
      <c r="I455" s="26" t="s">
        <v>3677</v>
      </c>
      <c r="J455" s="26">
        <v>1.24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1276</v>
      </c>
      <c r="F456" s="26" t="s">
        <v>176</v>
      </c>
      <c r="G456" s="26" t="s">
        <v>1277</v>
      </c>
      <c r="H456" s="29">
        <v>44503</v>
      </c>
      <c r="I456" s="26" t="s">
        <v>3678</v>
      </c>
      <c r="J456" s="26">
        <v>0.36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1282</v>
      </c>
      <c r="F457" s="26" t="s">
        <v>124</v>
      </c>
      <c r="G457" s="26" t="s">
        <v>110</v>
      </c>
      <c r="H457" s="29">
        <v>42207</v>
      </c>
      <c r="I457" s="26" t="s">
        <v>3679</v>
      </c>
      <c r="J457" s="26">
        <v>0.56999999999999995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1284</v>
      </c>
      <c r="F458" s="26" t="s">
        <v>124</v>
      </c>
      <c r="G458" s="26" t="s">
        <v>114</v>
      </c>
      <c r="H458" s="29">
        <v>43565</v>
      </c>
      <c r="I458" s="26" t="s">
        <v>3679</v>
      </c>
      <c r="J458" s="26">
        <v>0.41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1286</v>
      </c>
      <c r="F459" s="26" t="s">
        <v>124</v>
      </c>
      <c r="G459" s="26" t="s">
        <v>114</v>
      </c>
      <c r="H459" s="29">
        <v>43882</v>
      </c>
      <c r="I459" s="26" t="s">
        <v>3680</v>
      </c>
      <c r="J459" s="26">
        <v>0.3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1289</v>
      </c>
      <c r="F460" s="26" t="s">
        <v>176</v>
      </c>
      <c r="G460" s="26" t="s">
        <v>1290</v>
      </c>
      <c r="H460" s="29">
        <v>44503</v>
      </c>
      <c r="I460" s="26" t="s">
        <v>3680</v>
      </c>
      <c r="J460" s="26">
        <v>0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1291</v>
      </c>
      <c r="F461" s="26" t="s">
        <v>176</v>
      </c>
      <c r="G461" s="26" t="s">
        <v>1290</v>
      </c>
      <c r="H461" s="29">
        <v>44515</v>
      </c>
      <c r="I461" s="26" t="s">
        <v>3681</v>
      </c>
      <c r="J461" s="26">
        <v>0.66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1294</v>
      </c>
      <c r="F462" s="26" t="s">
        <v>124</v>
      </c>
      <c r="G462" s="26" t="s">
        <v>112</v>
      </c>
      <c r="H462" s="29">
        <v>42207</v>
      </c>
      <c r="I462" s="26" t="s">
        <v>3682</v>
      </c>
      <c r="J462" s="26">
        <v>0.18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1295</v>
      </c>
      <c r="F463" s="26" t="s">
        <v>165</v>
      </c>
      <c r="G463" s="26" t="s">
        <v>110</v>
      </c>
      <c r="H463" s="29">
        <v>41661</v>
      </c>
      <c r="I463" s="26" t="s">
        <v>3682</v>
      </c>
      <c r="J463" s="26">
        <v>0.08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1296</v>
      </c>
      <c r="F464" s="26" t="s">
        <v>176</v>
      </c>
      <c r="G464" s="26" t="s">
        <v>1290</v>
      </c>
      <c r="H464" s="29">
        <v>44515</v>
      </c>
      <c r="I464" s="26" t="s">
        <v>3683</v>
      </c>
      <c r="J464" s="26">
        <v>0.43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1297</v>
      </c>
      <c r="F465" s="26" t="s">
        <v>133</v>
      </c>
      <c r="G465" s="26" t="s">
        <v>112</v>
      </c>
      <c r="H465" s="29">
        <v>44021</v>
      </c>
      <c r="I465" s="26" t="s">
        <v>3684</v>
      </c>
      <c r="J465" s="26">
        <v>0.56999999999999995</v>
      </c>
      <c r="K465" s="28">
        <f t="shared" si="15"/>
        <v>1</v>
      </c>
      <c r="L465" s="28">
        <f t="shared" si="16"/>
        <v>0</v>
      </c>
    </row>
    <row r="466" spans="5:12" ht="15" customHeight="1" x14ac:dyDescent="0.25">
      <c r="E466" s="26" t="s">
        <v>1300</v>
      </c>
      <c r="F466" s="26" t="s">
        <v>124</v>
      </c>
      <c r="G466" s="26" t="s">
        <v>112</v>
      </c>
      <c r="H466" s="29">
        <v>41704</v>
      </c>
      <c r="I466" s="26" t="s">
        <v>3685</v>
      </c>
      <c r="J466" s="26">
        <v>0.46</v>
      </c>
      <c r="K466" s="28">
        <f t="shared" ref="K466:K527" si="17">IF(OR(J466&lt;$B$12,J466="&lt; 0"),1,0)</f>
        <v>1</v>
      </c>
      <c r="L466" s="28">
        <f t="shared" ref="L466:L527" si="18">IF(K466=1,0,1)</f>
        <v>0</v>
      </c>
    </row>
    <row r="467" spans="5:12" ht="15" customHeight="1" x14ac:dyDescent="0.25">
      <c r="E467" s="26" t="s">
        <v>1305</v>
      </c>
      <c r="F467" s="26" t="s">
        <v>124</v>
      </c>
      <c r="G467" s="26" t="s">
        <v>114</v>
      </c>
      <c r="H467" s="29">
        <v>44075</v>
      </c>
      <c r="I467" s="26" t="s">
        <v>3686</v>
      </c>
      <c r="J467" s="26">
        <v>0.16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1309</v>
      </c>
      <c r="F468" s="26" t="s">
        <v>124</v>
      </c>
      <c r="G468" s="26" t="s">
        <v>114</v>
      </c>
      <c r="H468" s="29">
        <v>43004</v>
      </c>
      <c r="I468" s="26" t="s">
        <v>3687</v>
      </c>
      <c r="J468" s="26">
        <v>0.54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1310</v>
      </c>
      <c r="F469" s="26" t="s">
        <v>124</v>
      </c>
      <c r="G469" s="26" t="s">
        <v>110</v>
      </c>
      <c r="H469" s="29">
        <v>41408</v>
      </c>
      <c r="I469" s="26" t="s">
        <v>3688</v>
      </c>
      <c r="J469" s="26">
        <v>0.65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1313</v>
      </c>
      <c r="F470" s="26" t="e">
        <v>#N/A</v>
      </c>
      <c r="G470" s="26" t="e">
        <v>#N/A</v>
      </c>
      <c r="H470" s="29" t="e">
        <v>#N/A</v>
      </c>
      <c r="I470" s="26" t="s">
        <v>3689</v>
      </c>
      <c r="J470" s="26">
        <v>0.75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1316</v>
      </c>
      <c r="F471" s="26" t="e">
        <v>#N/A</v>
      </c>
      <c r="G471" s="26" t="e">
        <v>#N/A</v>
      </c>
      <c r="H471" s="29" t="e">
        <v>#N/A</v>
      </c>
      <c r="I471" s="26" t="s">
        <v>3689</v>
      </c>
      <c r="J471" s="26">
        <v>0.69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1318</v>
      </c>
      <c r="F472" s="26" t="s">
        <v>1319</v>
      </c>
      <c r="G472" s="26" t="s">
        <v>162</v>
      </c>
      <c r="H472" s="29">
        <v>44785</v>
      </c>
      <c r="I472" s="26" t="s">
        <v>3690</v>
      </c>
      <c r="J472" s="26">
        <v>0.51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1321</v>
      </c>
      <c r="F473" s="26" t="s">
        <v>1322</v>
      </c>
      <c r="G473" s="26" t="s">
        <v>162</v>
      </c>
      <c r="H473" s="29">
        <v>44785</v>
      </c>
      <c r="I473" s="26" t="s">
        <v>3690</v>
      </c>
      <c r="J473" s="26">
        <v>0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1323</v>
      </c>
      <c r="F474" s="26" t="s">
        <v>1319</v>
      </c>
      <c r="G474" s="26" t="s">
        <v>162</v>
      </c>
      <c r="H474" s="29">
        <v>44770</v>
      </c>
      <c r="I474" s="26" t="s">
        <v>3690</v>
      </c>
      <c r="J474" s="26">
        <v>0.48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1324</v>
      </c>
      <c r="F475" s="26" t="s">
        <v>1319</v>
      </c>
      <c r="G475" s="26" t="s">
        <v>162</v>
      </c>
      <c r="H475" s="29">
        <v>44785</v>
      </c>
      <c r="I475" s="26" t="s">
        <v>3690</v>
      </c>
      <c r="J475" s="26">
        <v>0.77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1325</v>
      </c>
      <c r="F476" s="26" t="s">
        <v>1322</v>
      </c>
      <c r="G476" s="26" t="s">
        <v>162</v>
      </c>
      <c r="H476" s="29">
        <v>44785</v>
      </c>
      <c r="I476" s="26" t="s">
        <v>3690</v>
      </c>
      <c r="J476" s="26">
        <v>0.49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1326</v>
      </c>
      <c r="F477" s="26" t="s">
        <v>1319</v>
      </c>
      <c r="G477" s="26" t="s">
        <v>162</v>
      </c>
      <c r="H477" s="29">
        <v>44785</v>
      </c>
      <c r="I477" s="26" t="s">
        <v>3690</v>
      </c>
      <c r="J477" s="26">
        <v>0.54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1327</v>
      </c>
      <c r="F478" s="26" t="s">
        <v>1319</v>
      </c>
      <c r="G478" s="26" t="s">
        <v>162</v>
      </c>
      <c r="H478" s="29">
        <v>44785</v>
      </c>
      <c r="I478" s="26" t="s">
        <v>3690</v>
      </c>
      <c r="J478" s="26">
        <v>0.51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1328</v>
      </c>
      <c r="F479" s="26" t="s">
        <v>1322</v>
      </c>
      <c r="G479" s="26" t="s">
        <v>162</v>
      </c>
      <c r="H479" s="29">
        <v>44785</v>
      </c>
      <c r="I479" s="26" t="s">
        <v>3690</v>
      </c>
      <c r="J479" s="26">
        <v>0.12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1329</v>
      </c>
      <c r="F480" s="26" t="s">
        <v>1322</v>
      </c>
      <c r="G480" s="26" t="s">
        <v>162</v>
      </c>
      <c r="H480" s="29">
        <v>44791</v>
      </c>
      <c r="I480" s="26" t="s">
        <v>3690</v>
      </c>
      <c r="J480" s="26">
        <v>0.63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1330</v>
      </c>
      <c r="F481" s="26" t="s">
        <v>1322</v>
      </c>
      <c r="G481" s="26" t="s">
        <v>162</v>
      </c>
      <c r="H481" s="29">
        <v>44734</v>
      </c>
      <c r="I481" s="26" t="s">
        <v>3690</v>
      </c>
      <c r="J481" s="26">
        <v>0.84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1331</v>
      </c>
      <c r="F482" s="26" t="s">
        <v>1322</v>
      </c>
      <c r="G482" s="26" t="s">
        <v>162</v>
      </c>
      <c r="H482" s="29">
        <v>44785</v>
      </c>
      <c r="I482" s="26" t="s">
        <v>3690</v>
      </c>
      <c r="J482" s="26">
        <v>0.78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1332</v>
      </c>
      <c r="F483" s="26" t="s">
        <v>1322</v>
      </c>
      <c r="G483" s="26" t="s">
        <v>162</v>
      </c>
      <c r="H483" s="29">
        <v>44810</v>
      </c>
      <c r="I483" s="26" t="s">
        <v>3690</v>
      </c>
      <c r="J483" s="26">
        <v>0.92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1333</v>
      </c>
      <c r="F484" s="26" t="s">
        <v>1322</v>
      </c>
      <c r="G484" s="26" t="s">
        <v>162</v>
      </c>
      <c r="H484" s="29">
        <v>44810</v>
      </c>
      <c r="I484" s="26" t="s">
        <v>3690</v>
      </c>
      <c r="J484" s="26">
        <v>0.7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1334</v>
      </c>
      <c r="F485" s="26" t="s">
        <v>1335</v>
      </c>
      <c r="G485" s="26" t="s">
        <v>162</v>
      </c>
      <c r="H485" s="29">
        <v>44785</v>
      </c>
      <c r="I485" s="26" t="s">
        <v>3690</v>
      </c>
      <c r="J485" s="26">
        <v>0.36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1336</v>
      </c>
      <c r="F486" s="26" t="s">
        <v>1319</v>
      </c>
      <c r="G486" s="26" t="s">
        <v>162</v>
      </c>
      <c r="H486" s="29">
        <v>44785</v>
      </c>
      <c r="I486" s="26" t="s">
        <v>3690</v>
      </c>
      <c r="J486" s="26">
        <v>0.8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1337</v>
      </c>
      <c r="F487" s="26" t="s">
        <v>1322</v>
      </c>
      <c r="G487" s="26" t="s">
        <v>162</v>
      </c>
      <c r="H487" s="29">
        <v>44810</v>
      </c>
      <c r="I487" s="26" t="s">
        <v>3690</v>
      </c>
      <c r="J487" s="26">
        <v>0.65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1338</v>
      </c>
      <c r="F488" s="26" t="s">
        <v>1322</v>
      </c>
      <c r="G488" s="26" t="s">
        <v>162</v>
      </c>
      <c r="H488" s="29">
        <v>44785</v>
      </c>
      <c r="I488" s="26" t="s">
        <v>3690</v>
      </c>
      <c r="J488" s="26">
        <v>0.52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1339</v>
      </c>
      <c r="F489" s="26" t="s">
        <v>1322</v>
      </c>
      <c r="G489" s="26" t="s">
        <v>162</v>
      </c>
      <c r="H489" s="29">
        <v>44785</v>
      </c>
      <c r="I489" s="26" t="s">
        <v>3690</v>
      </c>
      <c r="J489" s="26">
        <v>0.47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1340</v>
      </c>
      <c r="F490" s="26" t="s">
        <v>1319</v>
      </c>
      <c r="G490" s="26" t="s">
        <v>162</v>
      </c>
      <c r="H490" s="29">
        <v>44785</v>
      </c>
      <c r="I490" s="26" t="s">
        <v>3690</v>
      </c>
      <c r="J490" s="26">
        <v>0.53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1341</v>
      </c>
      <c r="F491" s="26" t="s">
        <v>1322</v>
      </c>
      <c r="G491" s="26" t="s">
        <v>162</v>
      </c>
      <c r="H491" s="29">
        <v>44785</v>
      </c>
      <c r="I491" s="26" t="s">
        <v>3690</v>
      </c>
      <c r="J491" s="26">
        <v>0.75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1342</v>
      </c>
      <c r="F492" s="26" t="s">
        <v>1322</v>
      </c>
      <c r="G492" s="26" t="s">
        <v>162</v>
      </c>
      <c r="H492" s="29">
        <v>44810</v>
      </c>
      <c r="I492" s="26" t="s">
        <v>3691</v>
      </c>
      <c r="J492" s="26">
        <v>0.51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1344</v>
      </c>
      <c r="F493" s="26" t="s">
        <v>1322</v>
      </c>
      <c r="G493" s="26" t="s">
        <v>162</v>
      </c>
      <c r="H493" s="29">
        <v>44785</v>
      </c>
      <c r="I493" s="26" t="s">
        <v>3691</v>
      </c>
      <c r="J493" s="26">
        <v>0.7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1345</v>
      </c>
      <c r="F494" s="26" t="s">
        <v>1322</v>
      </c>
      <c r="G494" s="26" t="s">
        <v>162</v>
      </c>
      <c r="H494" s="29">
        <v>44810</v>
      </c>
      <c r="I494" s="26" t="s">
        <v>3691</v>
      </c>
      <c r="J494" s="26">
        <v>0.5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1346</v>
      </c>
      <c r="F495" s="26" t="s">
        <v>1322</v>
      </c>
      <c r="G495" s="26" t="s">
        <v>162</v>
      </c>
      <c r="H495" s="29">
        <v>44810</v>
      </c>
      <c r="I495" s="26" t="s">
        <v>3691</v>
      </c>
      <c r="J495" s="26">
        <v>0.53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1347</v>
      </c>
      <c r="F496" s="26" t="e">
        <v>#N/A</v>
      </c>
      <c r="G496" s="26" t="e">
        <v>#N/A</v>
      </c>
      <c r="H496" s="29" t="e">
        <v>#N/A</v>
      </c>
      <c r="I496" s="26" t="s">
        <v>3691</v>
      </c>
      <c r="J496" s="26">
        <v>0.46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1348</v>
      </c>
      <c r="F497" s="26" t="s">
        <v>1322</v>
      </c>
      <c r="G497" s="26" t="s">
        <v>162</v>
      </c>
      <c r="H497" s="29">
        <v>44785</v>
      </c>
      <c r="I497" s="26" t="s">
        <v>3692</v>
      </c>
      <c r="J497" s="26">
        <v>0.7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1350</v>
      </c>
      <c r="F498" s="26" t="s">
        <v>1322</v>
      </c>
      <c r="G498" s="26" t="s">
        <v>162</v>
      </c>
      <c r="H498" s="29">
        <v>44785</v>
      </c>
      <c r="I498" s="26" t="s">
        <v>3692</v>
      </c>
      <c r="J498" s="26">
        <v>0.43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1351</v>
      </c>
      <c r="F499" s="26" t="s">
        <v>1319</v>
      </c>
      <c r="G499" s="26" t="s">
        <v>162</v>
      </c>
      <c r="H499" s="29">
        <v>44785</v>
      </c>
      <c r="I499" s="26" t="s">
        <v>3692</v>
      </c>
      <c r="J499" s="26">
        <v>0.52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1352</v>
      </c>
      <c r="F500" s="26" t="s">
        <v>1322</v>
      </c>
      <c r="G500" s="26" t="s">
        <v>162</v>
      </c>
      <c r="H500" s="29">
        <v>44785</v>
      </c>
      <c r="I500" s="26" t="s">
        <v>3692</v>
      </c>
      <c r="J500" s="26">
        <v>0.73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1353</v>
      </c>
      <c r="F501" s="26" t="s">
        <v>1322</v>
      </c>
      <c r="G501" s="26" t="s">
        <v>162</v>
      </c>
      <c r="H501" s="29">
        <v>44785</v>
      </c>
      <c r="I501" s="26" t="s">
        <v>3692</v>
      </c>
      <c r="J501" s="26">
        <v>0.74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1354</v>
      </c>
      <c r="F502" s="26" t="s">
        <v>176</v>
      </c>
      <c r="G502" s="26" t="s">
        <v>112</v>
      </c>
      <c r="H502" s="29">
        <v>42591</v>
      </c>
      <c r="I502" s="26" t="s">
        <v>3693</v>
      </c>
      <c r="J502" s="26">
        <v>0.46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1357</v>
      </c>
      <c r="F503" s="26" t="s">
        <v>167</v>
      </c>
      <c r="G503" s="26" t="s">
        <v>114</v>
      </c>
      <c r="H503" s="29">
        <v>42109</v>
      </c>
      <c r="I503" s="26" t="s">
        <v>3693</v>
      </c>
      <c r="J503" s="26">
        <v>0.32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1358</v>
      </c>
      <c r="F504" s="26" t="s">
        <v>124</v>
      </c>
      <c r="G504" s="26" t="s">
        <v>114</v>
      </c>
      <c r="H504" s="29" t="s">
        <v>1359</v>
      </c>
      <c r="I504" s="26" t="s">
        <v>3694</v>
      </c>
      <c r="J504" s="26">
        <v>0.27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1361</v>
      </c>
      <c r="F505" s="26" t="s">
        <v>133</v>
      </c>
      <c r="G505" s="26" t="s">
        <v>114</v>
      </c>
      <c r="H505" s="29">
        <v>44505</v>
      </c>
      <c r="I505" s="26" t="s">
        <v>3694</v>
      </c>
      <c r="J505" s="26">
        <v>0.65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1362</v>
      </c>
      <c r="F506" s="26" t="s">
        <v>133</v>
      </c>
      <c r="G506" s="26" t="s">
        <v>110</v>
      </c>
      <c r="H506" s="29">
        <v>41283</v>
      </c>
      <c r="I506" s="26" t="s">
        <v>3694</v>
      </c>
      <c r="J506" s="26">
        <v>0.83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1363</v>
      </c>
      <c r="F507" s="26" t="s">
        <v>133</v>
      </c>
      <c r="G507" s="26" t="s">
        <v>110</v>
      </c>
      <c r="H507" s="29">
        <v>41283</v>
      </c>
      <c r="I507" s="26" t="s">
        <v>3694</v>
      </c>
      <c r="J507" s="26">
        <v>0.83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1364</v>
      </c>
      <c r="F508" s="26" t="s">
        <v>1365</v>
      </c>
      <c r="G508" s="26" t="s">
        <v>114</v>
      </c>
      <c r="H508" s="29">
        <v>42781</v>
      </c>
      <c r="I508" s="26" t="s">
        <v>3695</v>
      </c>
      <c r="J508" s="26">
        <v>0.64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1367</v>
      </c>
      <c r="F509" s="26" t="s">
        <v>1368</v>
      </c>
      <c r="G509" s="26" t="s">
        <v>114</v>
      </c>
      <c r="H509" s="29">
        <v>42781</v>
      </c>
      <c r="I509" s="26" t="s">
        <v>3695</v>
      </c>
      <c r="J509" s="26">
        <v>0.69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1369</v>
      </c>
      <c r="F510" s="26" t="s">
        <v>1365</v>
      </c>
      <c r="G510" s="26" t="s">
        <v>114</v>
      </c>
      <c r="H510" s="29">
        <v>42781</v>
      </c>
      <c r="I510" s="26" t="s">
        <v>3695</v>
      </c>
      <c r="J510" s="26">
        <v>0.22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1370</v>
      </c>
      <c r="F511" s="26" t="s">
        <v>1365</v>
      </c>
      <c r="G511" s="26" t="s">
        <v>114</v>
      </c>
      <c r="H511" s="29">
        <v>42781</v>
      </c>
      <c r="I511" s="26" t="s">
        <v>3695</v>
      </c>
      <c r="J511" s="26">
        <v>0.25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1371</v>
      </c>
      <c r="F512" s="26" t="s">
        <v>1240</v>
      </c>
      <c r="G512" s="26" t="s">
        <v>114</v>
      </c>
      <c r="H512" s="29">
        <v>42781</v>
      </c>
      <c r="I512" s="26" t="s">
        <v>3696</v>
      </c>
      <c r="J512" s="26">
        <v>0.88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1373</v>
      </c>
      <c r="F513" s="26" t="s">
        <v>1374</v>
      </c>
      <c r="G513" s="26" t="s">
        <v>114</v>
      </c>
      <c r="H513" s="29">
        <v>42781</v>
      </c>
      <c r="I513" s="26" t="s">
        <v>3696</v>
      </c>
      <c r="J513" s="26">
        <v>0.35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1375</v>
      </c>
      <c r="F514" s="26" t="s">
        <v>124</v>
      </c>
      <c r="G514" s="26" t="s">
        <v>114</v>
      </c>
      <c r="H514" s="29">
        <v>45715</v>
      </c>
      <c r="I514" s="26" t="s">
        <v>3696</v>
      </c>
      <c r="J514" s="26">
        <v>0.01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1376</v>
      </c>
      <c r="F515" s="26" t="s">
        <v>176</v>
      </c>
      <c r="G515" s="26" t="s">
        <v>112</v>
      </c>
      <c r="H515" s="29">
        <v>42109</v>
      </c>
      <c r="I515" s="26" t="s">
        <v>3689</v>
      </c>
      <c r="J515" s="26">
        <v>0.47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1377</v>
      </c>
      <c r="F516" s="26" t="s">
        <v>1378</v>
      </c>
      <c r="G516" s="26" t="s">
        <v>114</v>
      </c>
      <c r="H516" s="29">
        <v>42781</v>
      </c>
      <c r="I516" s="26" t="s">
        <v>3689</v>
      </c>
      <c r="J516" s="26">
        <v>1.1399999999999999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1379</v>
      </c>
      <c r="F517" s="26" t="s">
        <v>1378</v>
      </c>
      <c r="G517" s="26" t="s">
        <v>114</v>
      </c>
      <c r="H517" s="29">
        <v>42781</v>
      </c>
      <c r="I517" s="26" t="s">
        <v>3689</v>
      </c>
      <c r="J517" s="26">
        <v>0.92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1380</v>
      </c>
      <c r="F518" s="26" t="s">
        <v>1378</v>
      </c>
      <c r="G518" s="26" t="s">
        <v>114</v>
      </c>
      <c r="H518" s="29">
        <v>42781</v>
      </c>
      <c r="I518" s="26" t="s">
        <v>3689</v>
      </c>
      <c r="J518" s="26">
        <v>1.06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1381</v>
      </c>
      <c r="F519" s="26" t="s">
        <v>124</v>
      </c>
      <c r="G519" s="26" t="s">
        <v>114</v>
      </c>
      <c r="H519" s="29">
        <v>43853</v>
      </c>
      <c r="I519" s="26" t="s">
        <v>3689</v>
      </c>
      <c r="J519" s="26">
        <v>1.19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1382</v>
      </c>
      <c r="F520" s="26" t="s">
        <v>124</v>
      </c>
      <c r="G520" s="26" t="s">
        <v>162</v>
      </c>
      <c r="H520" s="29">
        <v>42781</v>
      </c>
      <c r="I520" s="26" t="s">
        <v>3689</v>
      </c>
      <c r="J520" s="26">
        <v>1.17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1383</v>
      </c>
      <c r="F521" s="26" t="s">
        <v>1378</v>
      </c>
      <c r="G521" s="26" t="s">
        <v>114</v>
      </c>
      <c r="H521" s="29">
        <v>42781</v>
      </c>
      <c r="I521" s="26" t="s">
        <v>3689</v>
      </c>
      <c r="J521" s="26">
        <v>0.98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1384</v>
      </c>
      <c r="F522" s="26" t="s">
        <v>1378</v>
      </c>
      <c r="G522" s="26" t="s">
        <v>114</v>
      </c>
      <c r="H522" s="29">
        <v>42768</v>
      </c>
      <c r="I522" s="26" t="s">
        <v>3689</v>
      </c>
      <c r="J522" s="26">
        <v>1.26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1385</v>
      </c>
      <c r="F523" s="26" t="s">
        <v>124</v>
      </c>
      <c r="G523" s="26" t="s">
        <v>114</v>
      </c>
      <c r="H523" s="29">
        <v>42768</v>
      </c>
      <c r="I523" s="26" t="s">
        <v>3689</v>
      </c>
      <c r="J523" s="26">
        <v>0.97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1386</v>
      </c>
      <c r="F524" s="26" t="s">
        <v>1378</v>
      </c>
      <c r="G524" s="26" t="s">
        <v>114</v>
      </c>
      <c r="H524" s="29">
        <v>42768</v>
      </c>
      <c r="I524" s="26" t="s">
        <v>3689</v>
      </c>
      <c r="J524" s="26">
        <v>1.07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1387</v>
      </c>
      <c r="F525" s="26" t="s">
        <v>1378</v>
      </c>
      <c r="G525" s="26" t="s">
        <v>114</v>
      </c>
      <c r="H525" s="29">
        <v>42768</v>
      </c>
      <c r="I525" s="26" t="s">
        <v>3689</v>
      </c>
      <c r="J525" s="26">
        <v>1.06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1388</v>
      </c>
      <c r="F526" s="26" t="s">
        <v>1378</v>
      </c>
      <c r="G526" s="26" t="s">
        <v>114</v>
      </c>
      <c r="H526" s="29">
        <v>42781</v>
      </c>
      <c r="I526" s="26" t="s">
        <v>3689</v>
      </c>
      <c r="J526" s="26">
        <v>1.24</v>
      </c>
      <c r="K526" s="28">
        <f t="shared" si="17"/>
        <v>1</v>
      </c>
      <c r="L526" s="28">
        <f t="shared" si="18"/>
        <v>0</v>
      </c>
    </row>
    <row r="527" spans="5:12" ht="15" customHeight="1" x14ac:dyDescent="0.25">
      <c r="E527" s="26" t="s">
        <v>1389</v>
      </c>
      <c r="F527" s="26" t="s">
        <v>1378</v>
      </c>
      <c r="G527" s="26" t="s">
        <v>114</v>
      </c>
      <c r="H527" s="29">
        <v>42781</v>
      </c>
      <c r="I527" s="26" t="s">
        <v>3689</v>
      </c>
      <c r="J527" s="26">
        <v>1.1399999999999999</v>
      </c>
      <c r="K527" s="28">
        <f t="shared" si="17"/>
        <v>1</v>
      </c>
      <c r="L527" s="28">
        <f t="shared" si="18"/>
        <v>0</v>
      </c>
    </row>
    <row r="528" spans="5:12" ht="15" customHeight="1" x14ac:dyDescent="0.25">
      <c r="E528" s="26" t="s">
        <v>1390</v>
      </c>
      <c r="F528" s="26" t="s">
        <v>1378</v>
      </c>
      <c r="G528" s="26" t="s">
        <v>114</v>
      </c>
      <c r="H528" s="29">
        <v>42768</v>
      </c>
      <c r="I528" s="26" t="s">
        <v>3689</v>
      </c>
      <c r="J528" s="26">
        <v>1.08</v>
      </c>
      <c r="K528" s="28">
        <f t="shared" ref="K528:K591" si="19">IF(OR(J528&lt;$B$12,J528="&lt; 0"),1,0)</f>
        <v>1</v>
      </c>
      <c r="L528" s="28">
        <f t="shared" ref="L528:L591" si="20">IF(K528=1,0,1)</f>
        <v>0</v>
      </c>
    </row>
    <row r="529" spans="5:12" ht="15" customHeight="1" x14ac:dyDescent="0.25">
      <c r="E529" s="26" t="s">
        <v>1391</v>
      </c>
      <c r="F529" s="26" t="s">
        <v>1378</v>
      </c>
      <c r="G529" s="26" t="s">
        <v>114</v>
      </c>
      <c r="H529" s="29">
        <v>42768</v>
      </c>
      <c r="I529" s="26" t="s">
        <v>3689</v>
      </c>
      <c r="J529" s="26">
        <v>1.1599999999999999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1392</v>
      </c>
      <c r="F530" s="26" t="s">
        <v>1378</v>
      </c>
      <c r="G530" s="26" t="s">
        <v>114</v>
      </c>
      <c r="H530" s="29">
        <v>42781</v>
      </c>
      <c r="I530" s="26" t="s">
        <v>3689</v>
      </c>
      <c r="J530" s="26">
        <v>1.1200000000000001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1393</v>
      </c>
      <c r="F531" s="26" t="s">
        <v>1378</v>
      </c>
      <c r="G531" s="26" t="s">
        <v>114</v>
      </c>
      <c r="H531" s="29">
        <v>42768</v>
      </c>
      <c r="I531" s="26" t="s">
        <v>3689</v>
      </c>
      <c r="J531" s="26">
        <v>1.37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1394</v>
      </c>
      <c r="F532" s="26" t="s">
        <v>176</v>
      </c>
      <c r="G532" s="26" t="s">
        <v>114</v>
      </c>
      <c r="H532" s="29">
        <v>42781</v>
      </c>
      <c r="I532" s="26" t="s">
        <v>3697</v>
      </c>
      <c r="J532" s="26">
        <v>0.66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1396</v>
      </c>
      <c r="F533" s="26" t="s">
        <v>1397</v>
      </c>
      <c r="G533" s="26" t="s">
        <v>162</v>
      </c>
      <c r="H533" s="29">
        <v>45553</v>
      </c>
      <c r="I533" s="26" t="s">
        <v>3690</v>
      </c>
      <c r="J533" s="26">
        <v>0.86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1398</v>
      </c>
      <c r="F534" s="26" t="s">
        <v>1399</v>
      </c>
      <c r="G534" s="26" t="s">
        <v>162</v>
      </c>
      <c r="H534" s="29">
        <v>42768</v>
      </c>
      <c r="I534" s="26" t="s">
        <v>3690</v>
      </c>
      <c r="J534" s="26">
        <v>0.83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1400</v>
      </c>
      <c r="F535" s="26" t="s">
        <v>124</v>
      </c>
      <c r="G535" s="26" t="s">
        <v>114</v>
      </c>
      <c r="H535" s="29">
        <v>43853</v>
      </c>
      <c r="I535" s="26" t="s">
        <v>3690</v>
      </c>
      <c r="J535" s="26">
        <v>0.95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1401</v>
      </c>
      <c r="F536" s="26" t="s">
        <v>1402</v>
      </c>
      <c r="G536" s="26" t="s">
        <v>162</v>
      </c>
      <c r="H536" s="29">
        <v>42768</v>
      </c>
      <c r="I536" s="26" t="s">
        <v>3690</v>
      </c>
      <c r="J536" s="26">
        <v>0.93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1403</v>
      </c>
      <c r="F537" s="26" t="s">
        <v>1402</v>
      </c>
      <c r="G537" s="26" t="s">
        <v>162</v>
      </c>
      <c r="H537" s="29">
        <v>42781</v>
      </c>
      <c r="I537" s="26" t="s">
        <v>3690</v>
      </c>
      <c r="J537" s="26">
        <v>0.78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1404</v>
      </c>
      <c r="F538" s="26" t="s">
        <v>1397</v>
      </c>
      <c r="G538" s="26" t="s">
        <v>114</v>
      </c>
      <c r="H538" s="29">
        <v>44678</v>
      </c>
      <c r="I538" s="26" t="s">
        <v>3690</v>
      </c>
      <c r="J538" s="26">
        <v>0.72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1405</v>
      </c>
      <c r="F539" s="26" t="s">
        <v>1397</v>
      </c>
      <c r="G539" s="26" t="s">
        <v>114</v>
      </c>
      <c r="H539" s="29">
        <v>44678</v>
      </c>
      <c r="I539" s="26" t="s">
        <v>3690</v>
      </c>
      <c r="J539" s="26">
        <v>0.67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1406</v>
      </c>
      <c r="F540" s="26" t="s">
        <v>124</v>
      </c>
      <c r="G540" s="26" t="s">
        <v>114</v>
      </c>
      <c r="H540" s="29">
        <v>45273</v>
      </c>
      <c r="I540" s="26" t="s">
        <v>3690</v>
      </c>
      <c r="J540" s="26">
        <v>0.56999999999999995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1407</v>
      </c>
      <c r="F541" s="26" t="s">
        <v>123</v>
      </c>
      <c r="G541" s="26" t="s">
        <v>162</v>
      </c>
      <c r="H541" s="29">
        <v>42768</v>
      </c>
      <c r="I541" s="26" t="s">
        <v>3690</v>
      </c>
      <c r="J541" s="26">
        <v>0.73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1408</v>
      </c>
      <c r="F542" s="26" t="s">
        <v>1409</v>
      </c>
      <c r="G542" s="26" t="s">
        <v>162</v>
      </c>
      <c r="H542" s="29">
        <v>42789</v>
      </c>
      <c r="I542" s="26" t="s">
        <v>3690</v>
      </c>
      <c r="J542" s="26">
        <v>0.76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1410</v>
      </c>
      <c r="F543" s="26" t="s">
        <v>1397</v>
      </c>
      <c r="G543" s="26" t="s">
        <v>162</v>
      </c>
      <c r="H543" s="29">
        <v>42789</v>
      </c>
      <c r="I543" s="26" t="s">
        <v>3690</v>
      </c>
      <c r="J543" s="26">
        <v>0.94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1411</v>
      </c>
      <c r="F544" s="26" t="s">
        <v>1409</v>
      </c>
      <c r="G544" s="26" t="s">
        <v>162</v>
      </c>
      <c r="H544" s="29">
        <v>42789</v>
      </c>
      <c r="I544" s="26" t="s">
        <v>3690</v>
      </c>
      <c r="J544" s="26">
        <v>0.57999999999999996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1412</v>
      </c>
      <c r="F545" s="26" t="s">
        <v>1409</v>
      </c>
      <c r="G545" s="26" t="s">
        <v>162</v>
      </c>
      <c r="H545" s="29">
        <v>42789</v>
      </c>
      <c r="I545" s="26" t="s">
        <v>3690</v>
      </c>
      <c r="J545" s="26">
        <v>0.82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1413</v>
      </c>
      <c r="F546" s="26" t="s">
        <v>1409</v>
      </c>
      <c r="G546" s="26" t="s">
        <v>162</v>
      </c>
      <c r="H546" s="29">
        <v>42789</v>
      </c>
      <c r="I546" s="26" t="s">
        <v>3690</v>
      </c>
      <c r="J546" s="26">
        <v>1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1414</v>
      </c>
      <c r="F547" s="26" t="s">
        <v>1409</v>
      </c>
      <c r="G547" s="26" t="s">
        <v>162</v>
      </c>
      <c r="H547" s="29">
        <v>42789</v>
      </c>
      <c r="I547" s="26" t="s">
        <v>3690</v>
      </c>
      <c r="J547" s="26">
        <v>0.81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1415</v>
      </c>
      <c r="F548" s="26" t="s">
        <v>1409</v>
      </c>
      <c r="G548" s="26" t="s">
        <v>162</v>
      </c>
      <c r="H548" s="29">
        <v>42789</v>
      </c>
      <c r="I548" s="26" t="s">
        <v>3690</v>
      </c>
      <c r="J548" s="26">
        <v>0.83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1416</v>
      </c>
      <c r="F549" s="26" t="s">
        <v>1397</v>
      </c>
      <c r="G549" s="26" t="s">
        <v>162</v>
      </c>
      <c r="H549" s="29">
        <v>42760</v>
      </c>
      <c r="I549" s="26" t="s">
        <v>3690</v>
      </c>
      <c r="J549" s="26">
        <v>0.83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1417</v>
      </c>
      <c r="F550" s="26" t="s">
        <v>1418</v>
      </c>
      <c r="G550" s="26" t="s">
        <v>162</v>
      </c>
      <c r="H550" s="29">
        <v>42789</v>
      </c>
      <c r="I550" s="26" t="s">
        <v>3690</v>
      </c>
      <c r="J550" s="26">
        <v>0.77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1419</v>
      </c>
      <c r="F551" s="26" t="s">
        <v>1420</v>
      </c>
      <c r="G551" s="26" t="s">
        <v>162</v>
      </c>
      <c r="H551" s="29">
        <v>45553</v>
      </c>
      <c r="I551" s="26" t="s">
        <v>3690</v>
      </c>
      <c r="J551" s="26">
        <v>0.92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1421</v>
      </c>
      <c r="F552" s="26" t="s">
        <v>1420</v>
      </c>
      <c r="G552" s="26" t="s">
        <v>162</v>
      </c>
      <c r="H552" s="29">
        <v>45553</v>
      </c>
      <c r="I552" s="26" t="s">
        <v>3690</v>
      </c>
      <c r="J552" s="26">
        <v>1.1200000000000001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1422</v>
      </c>
      <c r="F553" s="26" t="s">
        <v>1420</v>
      </c>
      <c r="G553" s="26" t="s">
        <v>162</v>
      </c>
      <c r="H553" s="29">
        <v>45553</v>
      </c>
      <c r="I553" s="26" t="s">
        <v>3690</v>
      </c>
      <c r="J553" s="26">
        <v>0.79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1423</v>
      </c>
      <c r="F554" s="26" t="s">
        <v>1420</v>
      </c>
      <c r="G554" s="26" t="s">
        <v>162</v>
      </c>
      <c r="H554" s="29">
        <v>45553</v>
      </c>
      <c r="I554" s="26" t="s">
        <v>3690</v>
      </c>
      <c r="J554" s="26">
        <v>0.57999999999999996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1424</v>
      </c>
      <c r="F555" s="26" t="s">
        <v>1420</v>
      </c>
      <c r="G555" s="26" t="s">
        <v>162</v>
      </c>
      <c r="H555" s="29">
        <v>45553</v>
      </c>
      <c r="I555" s="26" t="s">
        <v>3690</v>
      </c>
      <c r="J555" s="26">
        <v>0.4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1425</v>
      </c>
      <c r="F556" s="26" t="s">
        <v>1420</v>
      </c>
      <c r="G556" s="26" t="s">
        <v>162</v>
      </c>
      <c r="H556" s="29">
        <v>45553</v>
      </c>
      <c r="I556" s="26" t="s">
        <v>3690</v>
      </c>
      <c r="J556" s="26">
        <v>0.5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1426</v>
      </c>
      <c r="F557" s="26" t="s">
        <v>124</v>
      </c>
      <c r="G557" s="26" t="s">
        <v>162</v>
      </c>
      <c r="H557" s="29">
        <v>45553</v>
      </c>
      <c r="I557" s="26" t="s">
        <v>3690</v>
      </c>
      <c r="J557" s="26">
        <v>0.98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1427</v>
      </c>
      <c r="F558" s="26" t="s">
        <v>1420</v>
      </c>
      <c r="G558" s="26" t="s">
        <v>162</v>
      </c>
      <c r="H558" s="29">
        <v>45553</v>
      </c>
      <c r="I558" s="26" t="s">
        <v>3690</v>
      </c>
      <c r="J558" s="26">
        <v>0.89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1428</v>
      </c>
      <c r="F559" s="26" t="s">
        <v>1420</v>
      </c>
      <c r="G559" s="26" t="s">
        <v>162</v>
      </c>
      <c r="H559" s="29">
        <v>45553</v>
      </c>
      <c r="I559" s="26" t="s">
        <v>3690</v>
      </c>
      <c r="J559" s="26">
        <v>1.06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1429</v>
      </c>
      <c r="F560" s="26" t="s">
        <v>1420</v>
      </c>
      <c r="G560" s="26" t="s">
        <v>162</v>
      </c>
      <c r="H560" s="29">
        <v>45553</v>
      </c>
      <c r="I560" s="26" t="s">
        <v>3690</v>
      </c>
      <c r="J560" s="26">
        <v>1.01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1430</v>
      </c>
      <c r="F561" s="26" t="s">
        <v>161</v>
      </c>
      <c r="G561" s="26" t="s">
        <v>114</v>
      </c>
      <c r="H561" s="29">
        <v>45273</v>
      </c>
      <c r="I561" s="26" t="s">
        <v>3690</v>
      </c>
      <c r="J561" s="26">
        <v>0.82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1431</v>
      </c>
      <c r="F562" s="26" t="s">
        <v>1409</v>
      </c>
      <c r="G562" s="26" t="s">
        <v>162</v>
      </c>
      <c r="H562" s="29">
        <v>42760</v>
      </c>
      <c r="I562" s="26" t="s">
        <v>3690</v>
      </c>
      <c r="J562" s="26">
        <v>0.77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1432</v>
      </c>
      <c r="F563" s="26" t="s">
        <v>1409</v>
      </c>
      <c r="G563" s="26" t="s">
        <v>162</v>
      </c>
      <c r="H563" s="29">
        <v>42760</v>
      </c>
      <c r="I563" s="26" t="s">
        <v>3690</v>
      </c>
      <c r="J563" s="26">
        <v>0.75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1433</v>
      </c>
      <c r="F564" s="26" t="s">
        <v>1409</v>
      </c>
      <c r="G564" s="26" t="s">
        <v>162</v>
      </c>
      <c r="H564" s="29">
        <v>42789</v>
      </c>
      <c r="I564" s="26" t="s">
        <v>3690</v>
      </c>
      <c r="J564" s="26">
        <v>0.74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1434</v>
      </c>
      <c r="F565" s="26" t="s">
        <v>1397</v>
      </c>
      <c r="G565" s="26" t="s">
        <v>162</v>
      </c>
      <c r="H565" s="29">
        <v>42789</v>
      </c>
      <c r="I565" s="26" t="s">
        <v>3690</v>
      </c>
      <c r="J565" s="26">
        <v>0.86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1435</v>
      </c>
      <c r="F566" s="26" t="s">
        <v>1409</v>
      </c>
      <c r="G566" s="26" t="s">
        <v>162</v>
      </c>
      <c r="H566" s="29">
        <v>42789</v>
      </c>
      <c r="I566" s="26" t="s">
        <v>3690</v>
      </c>
      <c r="J566" s="26">
        <v>1.03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1436</v>
      </c>
      <c r="F567" s="26" t="s">
        <v>1409</v>
      </c>
      <c r="G567" s="26" t="s">
        <v>162</v>
      </c>
      <c r="H567" s="29">
        <v>42789</v>
      </c>
      <c r="I567" s="26" t="s">
        <v>3690</v>
      </c>
      <c r="J567" s="26">
        <v>0.87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1437</v>
      </c>
      <c r="F568" s="26" t="s">
        <v>430</v>
      </c>
      <c r="G568" s="26" t="s">
        <v>162</v>
      </c>
      <c r="H568" s="29">
        <v>42789</v>
      </c>
      <c r="I568" s="26" t="s">
        <v>3690</v>
      </c>
      <c r="J568" s="26">
        <v>0.68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1438</v>
      </c>
      <c r="F569" s="26" t="s">
        <v>1397</v>
      </c>
      <c r="G569" s="26" t="s">
        <v>162</v>
      </c>
      <c r="H569" s="29">
        <v>42760</v>
      </c>
      <c r="I569" s="26" t="s">
        <v>3690</v>
      </c>
      <c r="J569" s="26">
        <v>0.59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1439</v>
      </c>
      <c r="F570" s="26" t="s">
        <v>1397</v>
      </c>
      <c r="G570" s="26" t="s">
        <v>162</v>
      </c>
      <c r="H570" s="29">
        <v>42789</v>
      </c>
      <c r="I570" s="26" t="s">
        <v>3690</v>
      </c>
      <c r="J570" s="26">
        <v>0.75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1440</v>
      </c>
      <c r="F571" s="26" t="s">
        <v>1397</v>
      </c>
      <c r="G571" s="26" t="s">
        <v>162</v>
      </c>
      <c r="H571" s="29">
        <v>42789</v>
      </c>
      <c r="I571" s="26" t="s">
        <v>3690</v>
      </c>
      <c r="J571" s="26">
        <v>0.57999999999999996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1441</v>
      </c>
      <c r="F572" s="26" t="s">
        <v>1397</v>
      </c>
      <c r="G572" s="26" t="s">
        <v>162</v>
      </c>
      <c r="H572" s="29">
        <v>42789</v>
      </c>
      <c r="I572" s="26" t="s">
        <v>3690</v>
      </c>
      <c r="J572" s="26">
        <v>0.68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1442</v>
      </c>
      <c r="F573" s="26" t="s">
        <v>1397</v>
      </c>
      <c r="G573" s="26" t="s">
        <v>162</v>
      </c>
      <c r="H573" s="29">
        <v>42789</v>
      </c>
      <c r="I573" s="26" t="s">
        <v>3690</v>
      </c>
      <c r="J573" s="26">
        <v>1.07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1443</v>
      </c>
      <c r="F574" s="26" t="s">
        <v>1397</v>
      </c>
      <c r="G574" s="26" t="s">
        <v>162</v>
      </c>
      <c r="H574" s="29">
        <v>42789</v>
      </c>
      <c r="I574" s="26" t="s">
        <v>3690</v>
      </c>
      <c r="J574" s="26">
        <v>0.99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1444</v>
      </c>
      <c r="F575" s="26" t="s">
        <v>1397</v>
      </c>
      <c r="G575" s="26" t="s">
        <v>162</v>
      </c>
      <c r="H575" s="29">
        <v>42789</v>
      </c>
      <c r="I575" s="26" t="s">
        <v>3690</v>
      </c>
      <c r="J575" s="26">
        <v>0.62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1445</v>
      </c>
      <c r="F576" s="26" t="s">
        <v>1397</v>
      </c>
      <c r="G576" s="26" t="s">
        <v>162</v>
      </c>
      <c r="H576" s="29">
        <v>42789</v>
      </c>
      <c r="I576" s="26" t="s">
        <v>3690</v>
      </c>
      <c r="J576" s="26">
        <v>0.62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1446</v>
      </c>
      <c r="F577" s="26" t="s">
        <v>1397</v>
      </c>
      <c r="G577" s="26" t="s">
        <v>162</v>
      </c>
      <c r="H577" s="29">
        <v>42760</v>
      </c>
      <c r="I577" s="26" t="s">
        <v>3690</v>
      </c>
      <c r="J577" s="26">
        <v>0.81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1447</v>
      </c>
      <c r="F578" s="26" t="s">
        <v>1397</v>
      </c>
      <c r="G578" s="26" t="s">
        <v>162</v>
      </c>
      <c r="H578" s="29">
        <v>42768</v>
      </c>
      <c r="I578" s="26" t="s">
        <v>3690</v>
      </c>
      <c r="J578" s="26">
        <v>0.42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1448</v>
      </c>
      <c r="F579" s="26" t="s">
        <v>1397</v>
      </c>
      <c r="G579" s="26" t="s">
        <v>162</v>
      </c>
      <c r="H579" s="29">
        <v>42760</v>
      </c>
      <c r="I579" s="26" t="s">
        <v>3690</v>
      </c>
      <c r="J579" s="26">
        <v>0.57999999999999996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1449</v>
      </c>
      <c r="F580" s="26" t="s">
        <v>1397</v>
      </c>
      <c r="G580" s="26" t="s">
        <v>162</v>
      </c>
      <c r="H580" s="29">
        <v>42789</v>
      </c>
      <c r="I580" s="26" t="s">
        <v>3690</v>
      </c>
      <c r="J580" s="26">
        <v>1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1450</v>
      </c>
      <c r="F581" s="26" t="s">
        <v>1397</v>
      </c>
      <c r="G581" s="26" t="s">
        <v>162</v>
      </c>
      <c r="H581" s="29">
        <v>42760</v>
      </c>
      <c r="I581" s="26" t="s">
        <v>3690</v>
      </c>
      <c r="J581" s="26">
        <v>0.49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1451</v>
      </c>
      <c r="F582" s="26" t="s">
        <v>1397</v>
      </c>
      <c r="G582" s="26" t="s">
        <v>162</v>
      </c>
      <c r="H582" s="29">
        <v>42760</v>
      </c>
      <c r="I582" s="26" t="s">
        <v>3690</v>
      </c>
      <c r="J582" s="26">
        <v>0.66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1452</v>
      </c>
      <c r="F583" s="26" t="s">
        <v>1397</v>
      </c>
      <c r="G583" s="26" t="s">
        <v>162</v>
      </c>
      <c r="H583" s="29">
        <v>42760</v>
      </c>
      <c r="I583" s="26" t="s">
        <v>3690</v>
      </c>
      <c r="J583" s="26">
        <v>0.38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1453</v>
      </c>
      <c r="F584" s="26" t="s">
        <v>1397</v>
      </c>
      <c r="G584" s="26" t="s">
        <v>162</v>
      </c>
      <c r="H584" s="29">
        <v>42760</v>
      </c>
      <c r="I584" s="26" t="s">
        <v>3690</v>
      </c>
      <c r="J584" s="26">
        <v>0.38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1454</v>
      </c>
      <c r="F585" s="26" t="s">
        <v>1397</v>
      </c>
      <c r="G585" s="26" t="s">
        <v>162</v>
      </c>
      <c r="H585" s="29">
        <v>42760</v>
      </c>
      <c r="I585" s="26" t="s">
        <v>3690</v>
      </c>
      <c r="J585" s="26">
        <v>0.77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1455</v>
      </c>
      <c r="F586" s="26" t="s">
        <v>1397</v>
      </c>
      <c r="G586" s="26" t="s">
        <v>162</v>
      </c>
      <c r="H586" s="29">
        <v>42760</v>
      </c>
      <c r="I586" s="26" t="s">
        <v>3690</v>
      </c>
      <c r="J586" s="26">
        <v>0.69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1456</v>
      </c>
      <c r="F587" s="26" t="s">
        <v>1397</v>
      </c>
      <c r="G587" s="26" t="s">
        <v>162</v>
      </c>
      <c r="H587" s="29">
        <v>42789</v>
      </c>
      <c r="I587" s="26" t="s">
        <v>3690</v>
      </c>
      <c r="J587" s="26">
        <v>1.08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1457</v>
      </c>
      <c r="F588" s="26" t="s">
        <v>1397</v>
      </c>
      <c r="G588" s="26" t="s">
        <v>162</v>
      </c>
      <c r="H588" s="29">
        <v>42789</v>
      </c>
      <c r="I588" s="26" t="s">
        <v>3690</v>
      </c>
      <c r="J588" s="26">
        <v>0.72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1458</v>
      </c>
      <c r="F589" s="26" t="s">
        <v>1397</v>
      </c>
      <c r="G589" s="26" t="s">
        <v>162</v>
      </c>
      <c r="H589" s="29">
        <v>42789</v>
      </c>
      <c r="I589" s="26" t="s">
        <v>3690</v>
      </c>
      <c r="J589" s="26">
        <v>0.45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1459</v>
      </c>
      <c r="F590" s="26" t="s">
        <v>1397</v>
      </c>
      <c r="G590" s="26" t="s">
        <v>162</v>
      </c>
      <c r="H590" s="29">
        <v>42789</v>
      </c>
      <c r="I590" s="26" t="s">
        <v>3690</v>
      </c>
      <c r="J590" s="26">
        <v>0.76</v>
      </c>
      <c r="K590" s="28">
        <f t="shared" si="19"/>
        <v>1</v>
      </c>
      <c r="L590" s="28">
        <f t="shared" si="20"/>
        <v>0</v>
      </c>
    </row>
    <row r="591" spans="5:12" ht="15" customHeight="1" x14ac:dyDescent="0.25">
      <c r="E591" s="26" t="s">
        <v>1460</v>
      </c>
      <c r="F591" s="26" t="s">
        <v>1397</v>
      </c>
      <c r="G591" s="26" t="s">
        <v>162</v>
      </c>
      <c r="H591" s="29">
        <v>42789</v>
      </c>
      <c r="I591" s="26" t="s">
        <v>3690</v>
      </c>
      <c r="J591" s="26">
        <v>0.75</v>
      </c>
      <c r="K591" s="28">
        <f t="shared" si="19"/>
        <v>1</v>
      </c>
      <c r="L591" s="28">
        <f t="shared" si="20"/>
        <v>0</v>
      </c>
    </row>
    <row r="592" spans="5:12" ht="15" customHeight="1" x14ac:dyDescent="0.25">
      <c r="E592" s="26" t="s">
        <v>1461</v>
      </c>
      <c r="F592" s="26" t="s">
        <v>113</v>
      </c>
      <c r="G592" s="26" t="s">
        <v>162</v>
      </c>
      <c r="H592" s="29">
        <v>42760</v>
      </c>
      <c r="I592" s="26" t="s">
        <v>3690</v>
      </c>
      <c r="J592" s="26">
        <v>0.48</v>
      </c>
      <c r="K592" s="28">
        <f t="shared" ref="K592:K647" si="21">IF(OR(J592&lt;$B$12,J592="&lt; 0"),1,0)</f>
        <v>1</v>
      </c>
      <c r="L592" s="28">
        <f t="shared" ref="L592:L647" si="22">IF(K592=1,0,1)</f>
        <v>0</v>
      </c>
    </row>
    <row r="593" spans="5:12" ht="15" customHeight="1" x14ac:dyDescent="0.25">
      <c r="E593" s="26" t="s">
        <v>1462</v>
      </c>
      <c r="F593" s="26" t="s">
        <v>1161</v>
      </c>
      <c r="G593" s="26" t="s">
        <v>162</v>
      </c>
      <c r="H593" s="29">
        <v>42789</v>
      </c>
      <c r="I593" s="26" t="s">
        <v>3690</v>
      </c>
      <c r="J593" s="26">
        <v>0.7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1463</v>
      </c>
      <c r="F594" s="26" t="s">
        <v>1397</v>
      </c>
      <c r="G594" s="26" t="s">
        <v>162</v>
      </c>
      <c r="H594" s="29">
        <v>42789</v>
      </c>
      <c r="I594" s="26" t="s">
        <v>3690</v>
      </c>
      <c r="J594" s="26">
        <v>0.44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1464</v>
      </c>
      <c r="F595" s="26" t="s">
        <v>1397</v>
      </c>
      <c r="G595" s="26" t="s">
        <v>162</v>
      </c>
      <c r="H595" s="29">
        <v>42789</v>
      </c>
      <c r="I595" s="26" t="s">
        <v>3690</v>
      </c>
      <c r="J595" s="26">
        <v>0.92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1465</v>
      </c>
      <c r="F596" s="26" t="s">
        <v>1397</v>
      </c>
      <c r="G596" s="26" t="s">
        <v>162</v>
      </c>
      <c r="H596" s="29">
        <v>42789</v>
      </c>
      <c r="I596" s="26" t="s">
        <v>3690</v>
      </c>
      <c r="J596" s="26">
        <v>0.6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1466</v>
      </c>
      <c r="F597" s="26" t="s">
        <v>1397</v>
      </c>
      <c r="G597" s="26" t="s">
        <v>162</v>
      </c>
      <c r="H597" s="29">
        <v>42760</v>
      </c>
      <c r="I597" s="26" t="s">
        <v>3690</v>
      </c>
      <c r="J597" s="26">
        <v>0.43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1467</v>
      </c>
      <c r="F598" s="26" t="s">
        <v>1397</v>
      </c>
      <c r="G598" s="26" t="s">
        <v>162</v>
      </c>
      <c r="H598" s="29">
        <v>42789</v>
      </c>
      <c r="I598" s="26" t="s">
        <v>3690</v>
      </c>
      <c r="J598" s="26">
        <v>0.69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1468</v>
      </c>
      <c r="F599" s="26" t="s">
        <v>1161</v>
      </c>
      <c r="G599" s="26" t="s">
        <v>162</v>
      </c>
      <c r="H599" s="29">
        <v>42789</v>
      </c>
      <c r="I599" s="26" t="s">
        <v>3690</v>
      </c>
      <c r="J599" s="26">
        <v>0.55000000000000004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1469</v>
      </c>
      <c r="F600" s="26" t="s">
        <v>1397</v>
      </c>
      <c r="G600" s="26" t="s">
        <v>162</v>
      </c>
      <c r="H600" s="29">
        <v>42789</v>
      </c>
      <c r="I600" s="26" t="s">
        <v>3690</v>
      </c>
      <c r="J600" s="26">
        <v>0.79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1470</v>
      </c>
      <c r="F601" s="26" t="s">
        <v>1161</v>
      </c>
      <c r="G601" s="26" t="s">
        <v>162</v>
      </c>
      <c r="H601" s="29">
        <v>42789</v>
      </c>
      <c r="I601" s="26" t="s">
        <v>3690</v>
      </c>
      <c r="J601" s="26">
        <v>0.59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1471</v>
      </c>
      <c r="F602" s="26" t="s">
        <v>1409</v>
      </c>
      <c r="G602" s="26" t="s">
        <v>162</v>
      </c>
      <c r="H602" s="29">
        <v>42789</v>
      </c>
      <c r="I602" s="26" t="s">
        <v>3690</v>
      </c>
      <c r="J602" s="26">
        <v>0.8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1472</v>
      </c>
      <c r="F603" s="26" t="s">
        <v>1161</v>
      </c>
      <c r="G603" s="26" t="s">
        <v>162</v>
      </c>
      <c r="H603" s="29">
        <v>42789</v>
      </c>
      <c r="I603" s="26" t="s">
        <v>3690</v>
      </c>
      <c r="J603" s="26">
        <v>0.93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1473</v>
      </c>
      <c r="F604" s="26" t="s">
        <v>1397</v>
      </c>
      <c r="G604" s="26" t="s">
        <v>162</v>
      </c>
      <c r="H604" s="29">
        <v>42789</v>
      </c>
      <c r="I604" s="26" t="s">
        <v>3690</v>
      </c>
      <c r="J604" s="26">
        <v>0.61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1474</v>
      </c>
      <c r="F605" s="26" t="s">
        <v>1397</v>
      </c>
      <c r="G605" s="26" t="s">
        <v>162</v>
      </c>
      <c r="H605" s="29">
        <v>42789</v>
      </c>
      <c r="I605" s="26" t="s">
        <v>3690</v>
      </c>
      <c r="J605" s="26">
        <v>0.61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1475</v>
      </c>
      <c r="F606" s="26" t="s">
        <v>1397</v>
      </c>
      <c r="G606" s="26" t="s">
        <v>162</v>
      </c>
      <c r="H606" s="29">
        <v>42789</v>
      </c>
      <c r="I606" s="26" t="s">
        <v>3690</v>
      </c>
      <c r="J606" s="26">
        <v>0.83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1476</v>
      </c>
      <c r="F607" s="26" t="s">
        <v>1397</v>
      </c>
      <c r="G607" s="26" t="s">
        <v>162</v>
      </c>
      <c r="H607" s="29">
        <v>42789</v>
      </c>
      <c r="I607" s="26" t="s">
        <v>3690</v>
      </c>
      <c r="J607" s="26">
        <v>0.53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1477</v>
      </c>
      <c r="F608" s="26" t="s">
        <v>1397</v>
      </c>
      <c r="G608" s="26" t="s">
        <v>162</v>
      </c>
      <c r="H608" s="29">
        <v>42789</v>
      </c>
      <c r="I608" s="26" t="s">
        <v>3690</v>
      </c>
      <c r="J608" s="26">
        <v>0.63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1478</v>
      </c>
      <c r="F609" s="26" t="s">
        <v>1397</v>
      </c>
      <c r="G609" s="26" t="s">
        <v>162</v>
      </c>
      <c r="H609" s="29">
        <v>42789</v>
      </c>
      <c r="I609" s="26" t="s">
        <v>3690</v>
      </c>
      <c r="J609" s="26">
        <v>0.44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1479</v>
      </c>
      <c r="F610" s="26" t="s">
        <v>1397</v>
      </c>
      <c r="G610" s="26" t="s">
        <v>162</v>
      </c>
      <c r="H610" s="29">
        <v>42760</v>
      </c>
      <c r="I610" s="26" t="s">
        <v>3690</v>
      </c>
      <c r="J610" s="26">
        <v>0.89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1480</v>
      </c>
      <c r="F611" s="26" t="s">
        <v>1397</v>
      </c>
      <c r="G611" s="26" t="s">
        <v>162</v>
      </c>
      <c r="H611" s="29">
        <v>42760</v>
      </c>
      <c r="I611" s="26" t="s">
        <v>3690</v>
      </c>
      <c r="J611" s="26">
        <v>1.04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1481</v>
      </c>
      <c r="F612" s="26" t="s">
        <v>1397</v>
      </c>
      <c r="G612" s="26" t="s">
        <v>162</v>
      </c>
      <c r="H612" s="29">
        <v>42760</v>
      </c>
      <c r="I612" s="26" t="s">
        <v>3690</v>
      </c>
      <c r="J612" s="26">
        <v>0.93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1482</v>
      </c>
      <c r="F613" s="26" t="s">
        <v>1483</v>
      </c>
      <c r="G613" s="26" t="s">
        <v>134</v>
      </c>
      <c r="H613" s="29">
        <v>43488</v>
      </c>
      <c r="I613" s="26" t="s">
        <v>3690</v>
      </c>
      <c r="J613" s="26">
        <v>0.73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1484</v>
      </c>
      <c r="F614" s="26" t="s">
        <v>133</v>
      </c>
      <c r="G614" s="26" t="s">
        <v>114</v>
      </c>
      <c r="H614" s="29">
        <v>44522</v>
      </c>
      <c r="I614" s="26" t="s">
        <v>3698</v>
      </c>
      <c r="J614" s="26">
        <v>0.85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1486</v>
      </c>
      <c r="F615" s="26" t="s">
        <v>133</v>
      </c>
      <c r="G615" s="26" t="s">
        <v>162</v>
      </c>
      <c r="H615" s="29">
        <v>45357</v>
      </c>
      <c r="I615" s="26" t="s">
        <v>3698</v>
      </c>
      <c r="J615" s="26">
        <v>0.97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1487</v>
      </c>
      <c r="F616" s="26" t="s">
        <v>176</v>
      </c>
      <c r="G616" s="26" t="s">
        <v>114</v>
      </c>
      <c r="H616" s="29">
        <v>42781</v>
      </c>
      <c r="I616" s="26" t="s">
        <v>3699</v>
      </c>
      <c r="J616" s="26">
        <v>0.81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1489</v>
      </c>
      <c r="F617" s="26" t="s">
        <v>791</v>
      </c>
      <c r="G617" s="26" t="s">
        <v>114</v>
      </c>
      <c r="H617" s="29">
        <v>45798</v>
      </c>
      <c r="I617" s="26" t="s">
        <v>3699</v>
      </c>
      <c r="J617" s="26">
        <v>1.03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1490</v>
      </c>
      <c r="F618" s="26" t="s">
        <v>1378</v>
      </c>
      <c r="G618" s="26" t="s">
        <v>114</v>
      </c>
      <c r="H618" s="29">
        <v>42781</v>
      </c>
      <c r="I618" s="26" t="s">
        <v>3691</v>
      </c>
      <c r="J618" s="26">
        <v>0.84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1491</v>
      </c>
      <c r="F619" s="26" t="s">
        <v>1378</v>
      </c>
      <c r="G619" s="26" t="s">
        <v>114</v>
      </c>
      <c r="H619" s="29">
        <v>42768</v>
      </c>
      <c r="I619" s="26" t="s">
        <v>3691</v>
      </c>
      <c r="J619" s="26">
        <v>0.77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1492</v>
      </c>
      <c r="F620" s="26" t="s">
        <v>1378</v>
      </c>
      <c r="G620" s="26" t="s">
        <v>114</v>
      </c>
      <c r="H620" s="29">
        <v>42781</v>
      </c>
      <c r="I620" s="26" t="s">
        <v>3691</v>
      </c>
      <c r="J620" s="26">
        <v>1.05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1493</v>
      </c>
      <c r="F621" s="26" t="s">
        <v>1378</v>
      </c>
      <c r="G621" s="26" t="s">
        <v>114</v>
      </c>
      <c r="H621" s="29">
        <v>42781</v>
      </c>
      <c r="I621" s="26" t="s">
        <v>3691</v>
      </c>
      <c r="J621" s="26">
        <v>0.67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1494</v>
      </c>
      <c r="F622" s="26" t="s">
        <v>1378</v>
      </c>
      <c r="G622" s="26" t="s">
        <v>114</v>
      </c>
      <c r="H622" s="29">
        <v>44812</v>
      </c>
      <c r="I622" s="26" t="s">
        <v>3691</v>
      </c>
      <c r="J622" s="26">
        <v>0.91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1495</v>
      </c>
      <c r="F623" s="26" t="s">
        <v>1378</v>
      </c>
      <c r="G623" s="26" t="s">
        <v>114</v>
      </c>
      <c r="H623" s="29">
        <v>42781</v>
      </c>
      <c r="I623" s="26" t="s">
        <v>3691</v>
      </c>
      <c r="J623" s="26">
        <v>0.87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1496</v>
      </c>
      <c r="F624" s="26" t="s">
        <v>1378</v>
      </c>
      <c r="G624" s="26" t="s">
        <v>114</v>
      </c>
      <c r="H624" s="29">
        <v>42768</v>
      </c>
      <c r="I624" s="26" t="s">
        <v>3691</v>
      </c>
      <c r="J624" s="26">
        <v>0.59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1497</v>
      </c>
      <c r="F625" s="26" t="s">
        <v>1378</v>
      </c>
      <c r="G625" s="26" t="s">
        <v>114</v>
      </c>
      <c r="H625" s="29">
        <v>42768</v>
      </c>
      <c r="I625" s="26" t="s">
        <v>3691</v>
      </c>
      <c r="J625" s="26">
        <v>0.56999999999999995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1498</v>
      </c>
      <c r="F626" s="26" t="s">
        <v>1378</v>
      </c>
      <c r="G626" s="26" t="s">
        <v>114</v>
      </c>
      <c r="H626" s="29">
        <v>42768</v>
      </c>
      <c r="I626" s="26" t="s">
        <v>3691</v>
      </c>
      <c r="J626" s="26">
        <v>0.92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1499</v>
      </c>
      <c r="F627" s="26" t="s">
        <v>1378</v>
      </c>
      <c r="G627" s="26" t="s">
        <v>114</v>
      </c>
      <c r="H627" s="29">
        <v>42781</v>
      </c>
      <c r="I627" s="26" t="s">
        <v>3691</v>
      </c>
      <c r="J627" s="26">
        <v>0.79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1500</v>
      </c>
      <c r="F628" s="26" t="s">
        <v>1378</v>
      </c>
      <c r="G628" s="26" t="s">
        <v>114</v>
      </c>
      <c r="H628" s="29">
        <v>44812</v>
      </c>
      <c r="I628" s="26" t="s">
        <v>3691</v>
      </c>
      <c r="J628" s="26">
        <v>0.9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1501</v>
      </c>
      <c r="F629" s="26" t="s">
        <v>1378</v>
      </c>
      <c r="G629" s="26" t="s">
        <v>114</v>
      </c>
      <c r="H629" s="29">
        <v>42781</v>
      </c>
      <c r="I629" s="26" t="s">
        <v>3691</v>
      </c>
      <c r="J629" s="26">
        <v>0.91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1502</v>
      </c>
      <c r="F630" s="26" t="s">
        <v>1378</v>
      </c>
      <c r="G630" s="26" t="s">
        <v>114</v>
      </c>
      <c r="H630" s="29">
        <v>42768</v>
      </c>
      <c r="I630" s="26" t="s">
        <v>3691</v>
      </c>
      <c r="J630" s="26">
        <v>0.91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1503</v>
      </c>
      <c r="F631" s="26" t="s">
        <v>1378</v>
      </c>
      <c r="G631" s="26" t="s">
        <v>114</v>
      </c>
      <c r="H631" s="29">
        <v>42768</v>
      </c>
      <c r="I631" s="26" t="s">
        <v>3691</v>
      </c>
      <c r="J631" s="26">
        <v>1.1200000000000001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1504</v>
      </c>
      <c r="F632" s="26" t="s">
        <v>1378</v>
      </c>
      <c r="G632" s="26" t="s">
        <v>114</v>
      </c>
      <c r="H632" s="29">
        <v>42781</v>
      </c>
      <c r="I632" s="26" t="s">
        <v>3691</v>
      </c>
      <c r="J632" s="26">
        <v>0.77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1505</v>
      </c>
      <c r="F633" s="26" t="s">
        <v>124</v>
      </c>
      <c r="G633" s="26" t="s">
        <v>114</v>
      </c>
      <c r="H633" s="29">
        <v>43361</v>
      </c>
      <c r="I633" s="26" t="s">
        <v>3700</v>
      </c>
      <c r="J633" s="26">
        <v>0.85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1506</v>
      </c>
      <c r="F634" s="26" t="s">
        <v>124</v>
      </c>
      <c r="G634" s="26" t="s">
        <v>162</v>
      </c>
      <c r="H634" s="29">
        <v>45105</v>
      </c>
      <c r="I634" s="26" t="s">
        <v>3701</v>
      </c>
      <c r="J634" s="26">
        <v>0.35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1509</v>
      </c>
      <c r="F635" s="26" t="s">
        <v>1378</v>
      </c>
      <c r="G635" s="26" t="s">
        <v>114</v>
      </c>
      <c r="H635" s="29">
        <v>42781</v>
      </c>
      <c r="I635" s="26" t="s">
        <v>3692</v>
      </c>
      <c r="J635" s="26">
        <v>0.81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1510</v>
      </c>
      <c r="F636" s="26" t="s">
        <v>124</v>
      </c>
      <c r="G636" s="26" t="s">
        <v>114</v>
      </c>
      <c r="H636" s="29">
        <v>42768</v>
      </c>
      <c r="I636" s="26" t="s">
        <v>3692</v>
      </c>
      <c r="J636" s="26">
        <v>0.84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1511</v>
      </c>
      <c r="F637" s="26" t="s">
        <v>124</v>
      </c>
      <c r="G637" s="26" t="s">
        <v>114</v>
      </c>
      <c r="H637" s="29">
        <v>43854</v>
      </c>
      <c r="I637" s="26" t="s">
        <v>3692</v>
      </c>
      <c r="J637" s="26">
        <v>0.67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1512</v>
      </c>
      <c r="F638" s="26" t="s">
        <v>1378</v>
      </c>
      <c r="G638" s="26" t="s">
        <v>114</v>
      </c>
      <c r="H638" s="29">
        <v>42768</v>
      </c>
      <c r="I638" s="26" t="s">
        <v>3692</v>
      </c>
      <c r="J638" s="26">
        <v>0.6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1513</v>
      </c>
      <c r="F639" s="26" t="s">
        <v>1378</v>
      </c>
      <c r="G639" s="26" t="s">
        <v>114</v>
      </c>
      <c r="H639" s="29">
        <v>42768</v>
      </c>
      <c r="I639" s="26" t="s">
        <v>3692</v>
      </c>
      <c r="J639" s="26">
        <v>0.6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1514</v>
      </c>
      <c r="F640" s="26" t="s">
        <v>124</v>
      </c>
      <c r="G640" s="26" t="s">
        <v>114</v>
      </c>
      <c r="H640" s="29">
        <v>42768</v>
      </c>
      <c r="I640" s="26" t="s">
        <v>3692</v>
      </c>
      <c r="J640" s="26">
        <v>0.74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1515</v>
      </c>
      <c r="F641" s="26" t="s">
        <v>124</v>
      </c>
      <c r="G641" s="26" t="s">
        <v>114</v>
      </c>
      <c r="H641" s="29">
        <v>42768</v>
      </c>
      <c r="I641" s="26" t="s">
        <v>3692</v>
      </c>
      <c r="J641" s="26">
        <v>0.68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1516</v>
      </c>
      <c r="F642" s="26" t="s">
        <v>1517</v>
      </c>
      <c r="G642" s="26" t="s">
        <v>112</v>
      </c>
      <c r="H642" s="29">
        <v>42270</v>
      </c>
      <c r="I642" s="26" t="s">
        <v>3702</v>
      </c>
      <c r="J642" s="26">
        <v>0.23</v>
      </c>
      <c r="K642" s="28">
        <f t="shared" si="21"/>
        <v>1</v>
      </c>
      <c r="L642" s="28">
        <f t="shared" si="22"/>
        <v>0</v>
      </c>
    </row>
    <row r="643" spans="5:12" ht="15" customHeight="1" x14ac:dyDescent="0.25">
      <c r="E643" s="26" t="s">
        <v>1520</v>
      </c>
      <c r="F643" s="26" t="s">
        <v>176</v>
      </c>
      <c r="G643" s="26" t="s">
        <v>110</v>
      </c>
      <c r="H643" s="29">
        <v>41661</v>
      </c>
      <c r="I643" s="26" t="s">
        <v>3702</v>
      </c>
      <c r="J643" s="26">
        <v>0.28000000000000003</v>
      </c>
      <c r="K643" s="28">
        <f t="shared" si="21"/>
        <v>1</v>
      </c>
      <c r="L643" s="28">
        <f t="shared" si="22"/>
        <v>0</v>
      </c>
    </row>
    <row r="644" spans="5:12" ht="15" customHeight="1" x14ac:dyDescent="0.25">
      <c r="E644" s="26" t="s">
        <v>1521</v>
      </c>
      <c r="F644" s="26" t="s">
        <v>124</v>
      </c>
      <c r="G644" s="26" t="s">
        <v>1522</v>
      </c>
      <c r="H644" s="29">
        <v>43838</v>
      </c>
      <c r="I644" s="26" t="s">
        <v>3703</v>
      </c>
      <c r="J644" s="26">
        <v>0.22</v>
      </c>
      <c r="K644" s="28">
        <f t="shared" si="21"/>
        <v>1</v>
      </c>
      <c r="L644" s="28">
        <f t="shared" si="22"/>
        <v>0</v>
      </c>
    </row>
    <row r="645" spans="5:12" ht="15" customHeight="1" x14ac:dyDescent="0.25">
      <c r="E645" s="26" t="s">
        <v>1524</v>
      </c>
      <c r="F645" s="26" t="s">
        <v>124</v>
      </c>
      <c r="G645" s="26" t="s">
        <v>1522</v>
      </c>
      <c r="H645" s="29">
        <v>43839</v>
      </c>
      <c r="I645" s="26" t="s">
        <v>3703</v>
      </c>
      <c r="J645" s="26">
        <v>0.48</v>
      </c>
      <c r="K645" s="28">
        <f t="shared" si="21"/>
        <v>1</v>
      </c>
      <c r="L645" s="28">
        <f t="shared" si="22"/>
        <v>0</v>
      </c>
    </row>
    <row r="646" spans="5:12" ht="15" customHeight="1" x14ac:dyDescent="0.25">
      <c r="E646" s="26" t="s">
        <v>1525</v>
      </c>
      <c r="F646" s="26" t="s">
        <v>124</v>
      </c>
      <c r="G646" s="26" t="s">
        <v>1522</v>
      </c>
      <c r="H646" s="29">
        <v>43796</v>
      </c>
      <c r="I646" s="26" t="s">
        <v>3704</v>
      </c>
      <c r="J646" s="26">
        <v>0.15</v>
      </c>
      <c r="K646" s="28">
        <f t="shared" si="21"/>
        <v>1</v>
      </c>
      <c r="L646" s="28">
        <f t="shared" si="22"/>
        <v>0</v>
      </c>
    </row>
    <row r="647" spans="5:12" ht="15" customHeight="1" x14ac:dyDescent="0.25">
      <c r="E647" s="26" t="s">
        <v>1528</v>
      </c>
      <c r="F647" s="26" t="s">
        <v>124</v>
      </c>
      <c r="G647" s="26" t="s">
        <v>1522</v>
      </c>
      <c r="H647" s="29">
        <v>43796</v>
      </c>
      <c r="I647" s="26" t="s">
        <v>3704</v>
      </c>
      <c r="J647" s="26">
        <v>0.59</v>
      </c>
      <c r="K647" s="28">
        <f t="shared" si="21"/>
        <v>1</v>
      </c>
      <c r="L647" s="28">
        <f t="shared" si="22"/>
        <v>0</v>
      </c>
    </row>
    <row r="648" spans="5:12" ht="15" customHeight="1" x14ac:dyDescent="0.25">
      <c r="E648" s="26" t="s">
        <v>1529</v>
      </c>
      <c r="F648" s="26" t="s">
        <v>1530</v>
      </c>
      <c r="G648" s="26" t="s">
        <v>757</v>
      </c>
      <c r="H648" s="29">
        <v>42430</v>
      </c>
      <c r="I648" s="26" t="s">
        <v>3705</v>
      </c>
      <c r="J648" s="26">
        <v>0.59</v>
      </c>
      <c r="K648" s="28">
        <f t="shared" ref="K648:K711" si="23">IF(OR(J648&lt;$B$12,J648="&lt; 0"),1,0)</f>
        <v>1</v>
      </c>
      <c r="L648" s="28">
        <f t="shared" ref="L648:L711" si="24">IF(K648=1,0,1)</f>
        <v>0</v>
      </c>
    </row>
    <row r="649" spans="5:12" ht="15" customHeight="1" x14ac:dyDescent="0.25">
      <c r="E649" s="26" t="s">
        <v>1533</v>
      </c>
      <c r="F649" s="26" t="s">
        <v>165</v>
      </c>
      <c r="G649" s="26" t="s">
        <v>110</v>
      </c>
      <c r="H649" s="29">
        <v>41661</v>
      </c>
      <c r="I649" s="26" t="s">
        <v>3706</v>
      </c>
      <c r="J649" s="26">
        <v>1.29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1535</v>
      </c>
      <c r="F650" s="26" t="s">
        <v>124</v>
      </c>
      <c r="G650" s="26" t="s">
        <v>112</v>
      </c>
      <c r="H650" s="29">
        <v>43987</v>
      </c>
      <c r="I650" s="26" t="s">
        <v>3707</v>
      </c>
      <c r="J650" s="26">
        <v>0.43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1537</v>
      </c>
      <c r="F651" s="26" t="s">
        <v>118</v>
      </c>
      <c r="G651" s="26" t="s">
        <v>757</v>
      </c>
      <c r="H651" s="29">
        <v>41529</v>
      </c>
      <c r="I651" s="26" t="s">
        <v>3708</v>
      </c>
      <c r="J651" s="26">
        <v>0.56000000000000005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1539</v>
      </c>
      <c r="F652" s="26" t="s">
        <v>165</v>
      </c>
      <c r="G652" s="26" t="s">
        <v>757</v>
      </c>
      <c r="H652" s="29">
        <v>43063</v>
      </c>
      <c r="I652" s="26" t="s">
        <v>3708</v>
      </c>
      <c r="J652" s="26">
        <v>0.66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1540</v>
      </c>
      <c r="F653" s="26" t="s">
        <v>133</v>
      </c>
      <c r="G653" s="26" t="s">
        <v>112</v>
      </c>
      <c r="H653" s="29">
        <v>41546</v>
      </c>
      <c r="I653" s="26" t="s">
        <v>3709</v>
      </c>
      <c r="J653" s="26">
        <v>0.73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1544</v>
      </c>
      <c r="F654" s="26" t="s">
        <v>1545</v>
      </c>
      <c r="G654" s="26" t="s">
        <v>112</v>
      </c>
      <c r="H654" s="29">
        <v>41473</v>
      </c>
      <c r="I654" s="26" t="s">
        <v>3710</v>
      </c>
      <c r="J654" s="26">
        <v>0.96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1547</v>
      </c>
      <c r="F655" s="26" t="s">
        <v>124</v>
      </c>
      <c r="G655" s="26" t="s">
        <v>110</v>
      </c>
      <c r="H655" s="29">
        <v>41661</v>
      </c>
      <c r="I655" s="26" t="s">
        <v>3711</v>
      </c>
      <c r="J655" s="26">
        <v>0.71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1549</v>
      </c>
      <c r="F656" s="26" t="s">
        <v>133</v>
      </c>
      <c r="G656" s="26" t="s">
        <v>114</v>
      </c>
      <c r="H656" s="29">
        <v>43571</v>
      </c>
      <c r="I656" s="26" t="s">
        <v>3711</v>
      </c>
      <c r="J656" s="26">
        <v>0.76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1550</v>
      </c>
      <c r="F657" s="26" t="s">
        <v>176</v>
      </c>
      <c r="G657" s="26" t="s">
        <v>114</v>
      </c>
      <c r="H657" s="29">
        <v>42605</v>
      </c>
      <c r="I657" s="26" t="s">
        <v>3712</v>
      </c>
      <c r="J657" s="26">
        <v>0.67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1552</v>
      </c>
      <c r="F658" s="26" t="s">
        <v>124</v>
      </c>
      <c r="G658" s="26" t="s">
        <v>114</v>
      </c>
      <c r="H658" s="29">
        <v>43034</v>
      </c>
      <c r="I658" s="26" t="s">
        <v>3713</v>
      </c>
      <c r="J658" s="26">
        <v>0.85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1555</v>
      </c>
      <c r="F659" s="26" t="s">
        <v>124</v>
      </c>
      <c r="G659" s="26" t="s">
        <v>114</v>
      </c>
      <c r="H659" s="29">
        <v>43034</v>
      </c>
      <c r="I659" s="26" t="s">
        <v>3714</v>
      </c>
      <c r="J659" s="26">
        <v>0.57999999999999996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1558</v>
      </c>
      <c r="F660" s="26" t="s">
        <v>124</v>
      </c>
      <c r="G660" s="26" t="s">
        <v>114</v>
      </c>
      <c r="H660" s="29">
        <v>43034</v>
      </c>
      <c r="I660" s="26" t="s">
        <v>3715</v>
      </c>
      <c r="J660" s="26">
        <v>0.47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1560</v>
      </c>
      <c r="F661" s="26" t="s">
        <v>527</v>
      </c>
      <c r="G661" s="26" t="s">
        <v>110</v>
      </c>
      <c r="H661" s="29">
        <v>41347</v>
      </c>
      <c r="I661" s="26" t="s">
        <v>3716</v>
      </c>
      <c r="J661" s="26">
        <v>0.81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1562</v>
      </c>
      <c r="F662" s="26" t="s">
        <v>527</v>
      </c>
      <c r="G662" s="26" t="s">
        <v>110</v>
      </c>
      <c r="H662" s="29">
        <v>41346</v>
      </c>
      <c r="I662" s="26" t="s">
        <v>3716</v>
      </c>
      <c r="J662" s="26">
        <v>0.55000000000000004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 t="s">
        <v>1563</v>
      </c>
      <c r="F663" s="26" t="s">
        <v>527</v>
      </c>
      <c r="G663" s="26" t="s">
        <v>110</v>
      </c>
      <c r="H663" s="29">
        <v>41347</v>
      </c>
      <c r="I663" s="26" t="s">
        <v>3716</v>
      </c>
      <c r="J663" s="26">
        <v>0.65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1564</v>
      </c>
      <c r="F664" s="26" t="s">
        <v>527</v>
      </c>
      <c r="G664" s="26" t="s">
        <v>110</v>
      </c>
      <c r="H664" s="29">
        <v>41346</v>
      </c>
      <c r="I664" s="26" t="s">
        <v>3716</v>
      </c>
      <c r="J664" s="26">
        <v>0.78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1565</v>
      </c>
      <c r="F665" s="26" t="s">
        <v>527</v>
      </c>
      <c r="G665" s="26" t="s">
        <v>110</v>
      </c>
      <c r="H665" s="29">
        <v>41347</v>
      </c>
      <c r="I665" s="26" t="s">
        <v>3716</v>
      </c>
      <c r="J665" s="26">
        <v>0.62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1566</v>
      </c>
      <c r="F666" s="26" t="s">
        <v>124</v>
      </c>
      <c r="G666" s="26" t="s">
        <v>110</v>
      </c>
      <c r="H666" s="29">
        <v>41347</v>
      </c>
      <c r="I666" s="26" t="s">
        <v>3716</v>
      </c>
      <c r="J666" s="26">
        <v>0.83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1567</v>
      </c>
      <c r="F667" s="26" t="s">
        <v>527</v>
      </c>
      <c r="G667" s="26" t="s">
        <v>110</v>
      </c>
      <c r="H667" s="29">
        <v>41346</v>
      </c>
      <c r="I667" s="26" t="s">
        <v>3716</v>
      </c>
      <c r="J667" s="26">
        <v>0.67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1568</v>
      </c>
      <c r="F668" s="26" t="s">
        <v>527</v>
      </c>
      <c r="G668" s="26" t="s">
        <v>110</v>
      </c>
      <c r="H668" s="29">
        <v>41346</v>
      </c>
      <c r="I668" s="26" t="s">
        <v>3716</v>
      </c>
      <c r="J668" s="26">
        <v>0.56999999999999995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1569</v>
      </c>
      <c r="F669" s="26" t="s">
        <v>527</v>
      </c>
      <c r="G669" s="26" t="s">
        <v>110</v>
      </c>
      <c r="H669" s="29">
        <v>41346</v>
      </c>
      <c r="I669" s="26" t="s">
        <v>3716</v>
      </c>
      <c r="J669" s="26">
        <v>0.67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1570</v>
      </c>
      <c r="F670" s="26" t="s">
        <v>527</v>
      </c>
      <c r="G670" s="26" t="s">
        <v>110</v>
      </c>
      <c r="H670" s="29">
        <v>41346</v>
      </c>
      <c r="I670" s="26" t="s">
        <v>3716</v>
      </c>
      <c r="J670" s="26">
        <v>0.84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1571</v>
      </c>
      <c r="F671" s="26" t="s">
        <v>133</v>
      </c>
      <c r="G671" s="26" t="s">
        <v>1572</v>
      </c>
      <c r="H671" s="29">
        <v>43537</v>
      </c>
      <c r="I671" s="26" t="s">
        <v>3717</v>
      </c>
      <c r="J671" s="26">
        <v>0.54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1575</v>
      </c>
      <c r="F672" s="26" t="s">
        <v>527</v>
      </c>
      <c r="G672" s="26" t="s">
        <v>110</v>
      </c>
      <c r="H672" s="29">
        <v>41443</v>
      </c>
      <c r="I672" s="26" t="s">
        <v>3718</v>
      </c>
      <c r="J672" s="26">
        <v>0.18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>
        <v>4363</v>
      </c>
      <c r="F673" s="26" t="s">
        <v>532</v>
      </c>
      <c r="G673" s="26" t="s">
        <v>110</v>
      </c>
      <c r="H673" s="29">
        <v>41394</v>
      </c>
      <c r="I673" s="26" t="s">
        <v>3719</v>
      </c>
      <c r="J673" s="26">
        <v>1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1579</v>
      </c>
      <c r="F674" s="26" t="s">
        <v>532</v>
      </c>
      <c r="G674" s="26" t="s">
        <v>110</v>
      </c>
      <c r="H674" s="29">
        <v>41394</v>
      </c>
      <c r="I674" s="26" t="s">
        <v>3719</v>
      </c>
      <c r="J674" s="26">
        <v>0.37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1580</v>
      </c>
      <c r="F675" s="26" t="s">
        <v>532</v>
      </c>
      <c r="G675" s="26" t="s">
        <v>110</v>
      </c>
      <c r="H675" s="29">
        <v>41394</v>
      </c>
      <c r="I675" s="26" t="s">
        <v>3719</v>
      </c>
      <c r="J675" s="26">
        <v>0.67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1581</v>
      </c>
      <c r="F676" s="26" t="s">
        <v>527</v>
      </c>
      <c r="G676" s="26" t="s">
        <v>110</v>
      </c>
      <c r="H676" s="29">
        <v>41213</v>
      </c>
      <c r="I676" s="26" t="s">
        <v>3719</v>
      </c>
      <c r="J676" s="26">
        <v>0.1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1582</v>
      </c>
      <c r="F677" s="26" t="s">
        <v>124</v>
      </c>
      <c r="G677" s="26" t="s">
        <v>114</v>
      </c>
      <c r="H677" s="29">
        <v>43082</v>
      </c>
      <c r="I677" s="26" t="s">
        <v>3719</v>
      </c>
      <c r="J677" s="26">
        <v>0.75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1583</v>
      </c>
      <c r="F678" s="26" t="s">
        <v>527</v>
      </c>
      <c r="G678" s="26" t="s">
        <v>110</v>
      </c>
      <c r="H678" s="29">
        <v>41213</v>
      </c>
      <c r="I678" s="26" t="s">
        <v>3719</v>
      </c>
      <c r="J678" s="26">
        <v>0.83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1584</v>
      </c>
      <c r="F679" s="26" t="s">
        <v>527</v>
      </c>
      <c r="G679" s="26" t="s">
        <v>110</v>
      </c>
      <c r="H679" s="29">
        <v>42339</v>
      </c>
      <c r="I679" s="26" t="s">
        <v>3720</v>
      </c>
      <c r="J679" s="26">
        <v>0.52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1586</v>
      </c>
      <c r="F680" s="26" t="s">
        <v>527</v>
      </c>
      <c r="G680" s="26" t="s">
        <v>162</v>
      </c>
      <c r="H680" s="29">
        <v>42466</v>
      </c>
      <c r="I680" s="26" t="s">
        <v>3720</v>
      </c>
      <c r="J680" s="26">
        <v>0.67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1587</v>
      </c>
      <c r="F681" s="26" t="s">
        <v>527</v>
      </c>
      <c r="G681" s="26" t="s">
        <v>162</v>
      </c>
      <c r="H681" s="29">
        <v>41796</v>
      </c>
      <c r="I681" s="26" t="s">
        <v>3720</v>
      </c>
      <c r="J681" s="26">
        <v>0.74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1588</v>
      </c>
      <c r="F682" s="26" t="s">
        <v>1589</v>
      </c>
      <c r="G682" s="26" t="s">
        <v>110</v>
      </c>
      <c r="H682" s="29">
        <v>43202</v>
      </c>
      <c r="I682" s="26" t="s">
        <v>3721</v>
      </c>
      <c r="J682" s="26">
        <v>0.97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1591</v>
      </c>
      <c r="F683" s="26" t="s">
        <v>519</v>
      </c>
      <c r="G683" s="26" t="s">
        <v>110</v>
      </c>
      <c r="H683" s="29">
        <v>42115</v>
      </c>
      <c r="I683" s="26" t="s">
        <v>3721</v>
      </c>
      <c r="J683" s="26">
        <v>1.05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1592</v>
      </c>
      <c r="F684" s="26" t="s">
        <v>124</v>
      </c>
      <c r="G684" s="26" t="s">
        <v>112</v>
      </c>
      <c r="H684" s="29">
        <v>42732</v>
      </c>
      <c r="I684" s="26" t="s">
        <v>3722</v>
      </c>
      <c r="J684" s="26">
        <v>0.69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1594</v>
      </c>
      <c r="F685" s="26" t="s">
        <v>791</v>
      </c>
      <c r="G685" s="26" t="s">
        <v>110</v>
      </c>
      <c r="H685" s="29">
        <v>42613</v>
      </c>
      <c r="I685" s="26" t="s">
        <v>3722</v>
      </c>
      <c r="J685" s="26">
        <v>0.77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1595</v>
      </c>
      <c r="F686" s="26" t="s">
        <v>1596</v>
      </c>
      <c r="G686" s="26" t="s">
        <v>110</v>
      </c>
      <c r="H686" s="29">
        <v>41353</v>
      </c>
      <c r="I686" s="26" t="s">
        <v>3722</v>
      </c>
      <c r="J686" s="26">
        <v>0.28999999999999998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1598</v>
      </c>
      <c r="F687" s="26" t="s">
        <v>124</v>
      </c>
      <c r="G687" s="26" t="s">
        <v>110</v>
      </c>
      <c r="H687" s="29">
        <v>41318</v>
      </c>
      <c r="I687" s="26" t="s">
        <v>3722</v>
      </c>
      <c r="J687" s="26">
        <v>0.67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1599</v>
      </c>
      <c r="F688" s="26" t="s">
        <v>519</v>
      </c>
      <c r="G688" s="26" t="s">
        <v>110</v>
      </c>
      <c r="H688" s="29" t="s">
        <v>1600</v>
      </c>
      <c r="I688" s="26" t="s">
        <v>3722</v>
      </c>
      <c r="J688" s="26">
        <v>0.77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1601</v>
      </c>
      <c r="F689" s="26" t="s">
        <v>1602</v>
      </c>
      <c r="G689" s="26" t="s">
        <v>110</v>
      </c>
      <c r="H689" s="29">
        <v>41318</v>
      </c>
      <c r="I689" s="26" t="s">
        <v>3722</v>
      </c>
      <c r="J689" s="26">
        <v>0.39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1603</v>
      </c>
      <c r="F690" s="26" t="s">
        <v>124</v>
      </c>
      <c r="G690" s="26" t="s">
        <v>110</v>
      </c>
      <c r="H690" s="29" t="s">
        <v>523</v>
      </c>
      <c r="I690" s="26" t="s">
        <v>3722</v>
      </c>
      <c r="J690" s="26">
        <v>0.61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1604</v>
      </c>
      <c r="F691" s="26" t="s">
        <v>1173</v>
      </c>
      <c r="G691" s="26" t="s">
        <v>1104</v>
      </c>
      <c r="H691" s="29">
        <v>40084</v>
      </c>
      <c r="I691" s="26" t="s">
        <v>3723</v>
      </c>
      <c r="J691" s="26">
        <v>1.04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1605</v>
      </c>
      <c r="F692" s="26" t="s">
        <v>187</v>
      </c>
      <c r="G692" s="26" t="s">
        <v>757</v>
      </c>
      <c r="H692" s="29">
        <v>40133</v>
      </c>
      <c r="I692" s="26" t="s">
        <v>3723</v>
      </c>
      <c r="J692" s="26">
        <v>0.36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1606</v>
      </c>
      <c r="F693" s="26" t="s">
        <v>187</v>
      </c>
      <c r="G693" s="26" t="s">
        <v>757</v>
      </c>
      <c r="H693" s="29">
        <v>40133</v>
      </c>
      <c r="I693" s="26" t="s">
        <v>3723</v>
      </c>
      <c r="J693" s="26">
        <v>0.62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1607</v>
      </c>
      <c r="F694" s="26" t="s">
        <v>187</v>
      </c>
      <c r="G694" s="26" t="s">
        <v>757</v>
      </c>
      <c r="H694" s="29">
        <v>40133</v>
      </c>
      <c r="I694" s="26" t="s">
        <v>3723</v>
      </c>
      <c r="J694" s="26">
        <v>0.65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1608</v>
      </c>
      <c r="F695" s="26" t="s">
        <v>187</v>
      </c>
      <c r="G695" s="26" t="s">
        <v>757</v>
      </c>
      <c r="H695" s="29">
        <v>40205</v>
      </c>
      <c r="I695" s="26" t="s">
        <v>3723</v>
      </c>
      <c r="J695" s="26">
        <v>0.8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1609</v>
      </c>
      <c r="F696" s="26" t="s">
        <v>187</v>
      </c>
      <c r="G696" s="26" t="s">
        <v>757</v>
      </c>
      <c r="H696" s="29">
        <v>40088</v>
      </c>
      <c r="I696" s="26" t="s">
        <v>3723</v>
      </c>
      <c r="J696" s="26">
        <v>0.94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1610</v>
      </c>
      <c r="F697" s="26" t="s">
        <v>187</v>
      </c>
      <c r="G697" s="26" t="s">
        <v>757</v>
      </c>
      <c r="H697" s="29">
        <v>40133</v>
      </c>
      <c r="I697" s="26" t="s">
        <v>3723</v>
      </c>
      <c r="J697" s="26">
        <v>0.82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1611</v>
      </c>
      <c r="F698" s="26" t="s">
        <v>187</v>
      </c>
      <c r="G698" s="26" t="s">
        <v>757</v>
      </c>
      <c r="H698" s="29">
        <v>40133</v>
      </c>
      <c r="I698" s="26" t="s">
        <v>3723</v>
      </c>
      <c r="J698" s="26">
        <v>0.77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1612</v>
      </c>
      <c r="F699" s="26" t="s">
        <v>187</v>
      </c>
      <c r="G699" s="26" t="s">
        <v>757</v>
      </c>
      <c r="H699" s="29">
        <v>40133</v>
      </c>
      <c r="I699" s="26" t="s">
        <v>3723</v>
      </c>
      <c r="J699" s="26">
        <v>0.77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1613</v>
      </c>
      <c r="F700" s="26" t="s">
        <v>187</v>
      </c>
      <c r="G700" s="26" t="s">
        <v>757</v>
      </c>
      <c r="H700" s="29">
        <v>40133</v>
      </c>
      <c r="I700" s="26" t="s">
        <v>3723</v>
      </c>
      <c r="J700" s="26">
        <v>0.62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1614</v>
      </c>
      <c r="F701" s="26" t="s">
        <v>187</v>
      </c>
      <c r="G701" s="26" t="s">
        <v>757</v>
      </c>
      <c r="H701" s="29">
        <v>40119</v>
      </c>
      <c r="I701" s="26" t="s">
        <v>3723</v>
      </c>
      <c r="J701" s="26">
        <v>0.94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1615</v>
      </c>
      <c r="F702" s="26" t="s">
        <v>1173</v>
      </c>
      <c r="G702" s="26" t="s">
        <v>1104</v>
      </c>
      <c r="H702" s="29">
        <v>40315</v>
      </c>
      <c r="I702" s="26" t="s">
        <v>3723</v>
      </c>
      <c r="J702" s="26">
        <v>0.43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1616</v>
      </c>
      <c r="F703" s="26" t="s">
        <v>187</v>
      </c>
      <c r="G703" s="26" t="s">
        <v>757</v>
      </c>
      <c r="H703" s="29">
        <v>40119</v>
      </c>
      <c r="I703" s="26" t="s">
        <v>3723</v>
      </c>
      <c r="J703" s="26">
        <v>0.73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1617</v>
      </c>
      <c r="F704" s="26" t="s">
        <v>187</v>
      </c>
      <c r="G704" s="26" t="s">
        <v>757</v>
      </c>
      <c r="H704" s="29">
        <v>40315</v>
      </c>
      <c r="I704" s="26" t="s">
        <v>3723</v>
      </c>
      <c r="J704" s="26">
        <v>0.75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1618</v>
      </c>
      <c r="F705" s="26" t="s">
        <v>187</v>
      </c>
      <c r="G705" s="26" t="s">
        <v>757</v>
      </c>
      <c r="H705" s="29">
        <v>40144</v>
      </c>
      <c r="I705" s="26" t="s">
        <v>3723</v>
      </c>
      <c r="J705" s="26">
        <v>0.61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1619</v>
      </c>
      <c r="F706" s="26" t="s">
        <v>1173</v>
      </c>
      <c r="G706" s="26" t="s">
        <v>1104</v>
      </c>
      <c r="H706" s="29">
        <v>40088</v>
      </c>
      <c r="I706" s="26" t="s">
        <v>3723</v>
      </c>
      <c r="J706" s="26">
        <v>0.8</v>
      </c>
      <c r="K706" s="28">
        <f t="shared" si="23"/>
        <v>1</v>
      </c>
      <c r="L706" s="28">
        <f t="shared" si="24"/>
        <v>0</v>
      </c>
    </row>
    <row r="707" spans="5:12" ht="15" customHeight="1" x14ac:dyDescent="0.25">
      <c r="E707" s="26" t="s">
        <v>1620</v>
      </c>
      <c r="F707" s="26" t="s">
        <v>1173</v>
      </c>
      <c r="G707" s="26" t="s">
        <v>1104</v>
      </c>
      <c r="H707" s="29">
        <v>40326</v>
      </c>
      <c r="I707" s="26" t="s">
        <v>3723</v>
      </c>
      <c r="J707" s="26">
        <v>0.9</v>
      </c>
      <c r="K707" s="28">
        <f t="shared" si="23"/>
        <v>1</v>
      </c>
      <c r="L707" s="28">
        <f t="shared" si="24"/>
        <v>0</v>
      </c>
    </row>
    <row r="708" spans="5:12" ht="15" customHeight="1" x14ac:dyDescent="0.25">
      <c r="E708" s="26" t="s">
        <v>1621</v>
      </c>
      <c r="F708" s="26" t="s">
        <v>1173</v>
      </c>
      <c r="G708" s="26" t="s">
        <v>1104</v>
      </c>
      <c r="H708" s="29">
        <v>40133</v>
      </c>
      <c r="I708" s="26" t="s">
        <v>3723</v>
      </c>
      <c r="J708" s="26">
        <v>1.04</v>
      </c>
      <c r="K708" s="28">
        <f t="shared" si="23"/>
        <v>1</v>
      </c>
      <c r="L708" s="28">
        <f t="shared" si="24"/>
        <v>0</v>
      </c>
    </row>
    <row r="709" spans="5:12" ht="15" customHeight="1" x14ac:dyDescent="0.25">
      <c r="E709" s="26" t="s">
        <v>1622</v>
      </c>
      <c r="F709" s="26" t="s">
        <v>1173</v>
      </c>
      <c r="G709" s="26" t="s">
        <v>1104</v>
      </c>
      <c r="H709" s="29">
        <v>44881</v>
      </c>
      <c r="I709" s="26" t="s">
        <v>3723</v>
      </c>
      <c r="J709" s="26">
        <v>0.81</v>
      </c>
      <c r="K709" s="28">
        <f t="shared" si="23"/>
        <v>1</v>
      </c>
      <c r="L709" s="28">
        <f t="shared" si="24"/>
        <v>0</v>
      </c>
    </row>
    <row r="710" spans="5:12" ht="15" customHeight="1" x14ac:dyDescent="0.25">
      <c r="E710" s="26" t="s">
        <v>1623</v>
      </c>
      <c r="F710" s="26" t="s">
        <v>1173</v>
      </c>
      <c r="G710" s="26" t="s">
        <v>1104</v>
      </c>
      <c r="H710" s="29">
        <v>40326</v>
      </c>
      <c r="I710" s="26" t="s">
        <v>3723</v>
      </c>
      <c r="J710" s="26">
        <v>0.48</v>
      </c>
      <c r="K710" s="28">
        <f t="shared" si="23"/>
        <v>1</v>
      </c>
      <c r="L710" s="28">
        <f t="shared" si="24"/>
        <v>0</v>
      </c>
    </row>
    <row r="711" spans="5:12" ht="15" customHeight="1" x14ac:dyDescent="0.25">
      <c r="E711" s="26" t="s">
        <v>1624</v>
      </c>
      <c r="F711" s="26" t="s">
        <v>1173</v>
      </c>
      <c r="G711" s="26" t="s">
        <v>1104</v>
      </c>
      <c r="H711" s="29">
        <v>40091</v>
      </c>
      <c r="I711" s="26" t="s">
        <v>3723</v>
      </c>
      <c r="J711" s="26">
        <v>1.1100000000000001</v>
      </c>
      <c r="K711" s="28">
        <f t="shared" si="23"/>
        <v>1</v>
      </c>
      <c r="L711" s="28">
        <f t="shared" si="24"/>
        <v>0</v>
      </c>
    </row>
    <row r="712" spans="5:12" ht="15" customHeight="1" x14ac:dyDescent="0.25">
      <c r="E712" s="26" t="s">
        <v>1625</v>
      </c>
      <c r="F712" s="26" t="s">
        <v>1173</v>
      </c>
      <c r="G712" s="26" t="s">
        <v>1104</v>
      </c>
      <c r="H712" s="29">
        <v>40091</v>
      </c>
      <c r="I712" s="26" t="s">
        <v>3723</v>
      </c>
      <c r="J712" s="26">
        <v>0.95</v>
      </c>
      <c r="K712" s="28">
        <f t="shared" ref="K712:K775" si="25">IF(OR(J712&lt;$B$12,J712="&lt; 0"),1,0)</f>
        <v>1</v>
      </c>
      <c r="L712" s="28">
        <f t="shared" ref="L712:L775" si="26">IF(K712=1,0,1)</f>
        <v>0</v>
      </c>
    </row>
    <row r="713" spans="5:12" ht="15" customHeight="1" x14ac:dyDescent="0.25">
      <c r="E713" s="26" t="s">
        <v>1626</v>
      </c>
      <c r="F713" s="26" t="s">
        <v>1173</v>
      </c>
      <c r="G713" s="26" t="s">
        <v>1104</v>
      </c>
      <c r="H713" s="29">
        <v>40091</v>
      </c>
      <c r="I713" s="26" t="s">
        <v>3723</v>
      </c>
      <c r="J713" s="26">
        <v>1.08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1627</v>
      </c>
      <c r="F714" s="26" t="s">
        <v>1173</v>
      </c>
      <c r="G714" s="26" t="s">
        <v>1104</v>
      </c>
      <c r="H714" s="29">
        <v>40140</v>
      </c>
      <c r="I714" s="26" t="s">
        <v>3723</v>
      </c>
      <c r="J714" s="26">
        <v>1.1599999999999999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1628</v>
      </c>
      <c r="F715" s="26" t="s">
        <v>1173</v>
      </c>
      <c r="G715" s="26" t="s">
        <v>1104</v>
      </c>
      <c r="H715" s="29">
        <v>40140</v>
      </c>
      <c r="I715" s="26" t="s">
        <v>3723</v>
      </c>
      <c r="J715" s="26">
        <v>0.62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1629</v>
      </c>
      <c r="F716" s="26" t="s">
        <v>1173</v>
      </c>
      <c r="G716" s="26" t="s">
        <v>1104</v>
      </c>
      <c r="H716" s="29">
        <v>40140</v>
      </c>
      <c r="I716" s="26" t="s">
        <v>3723</v>
      </c>
      <c r="J716" s="26">
        <v>0.49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1630</v>
      </c>
      <c r="F717" s="26" t="s">
        <v>1173</v>
      </c>
      <c r="G717" s="26" t="s">
        <v>1104</v>
      </c>
      <c r="H717" s="29">
        <v>40140</v>
      </c>
      <c r="I717" s="26" t="s">
        <v>3723</v>
      </c>
      <c r="J717" s="26">
        <v>0.41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1631</v>
      </c>
      <c r="F718" s="26" t="s">
        <v>187</v>
      </c>
      <c r="G718" s="26" t="s">
        <v>757</v>
      </c>
      <c r="H718" s="29">
        <v>40119</v>
      </c>
      <c r="I718" s="26" t="s">
        <v>3723</v>
      </c>
      <c r="J718" s="26">
        <v>0.57999999999999996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1632</v>
      </c>
      <c r="F719" s="26" t="s">
        <v>1173</v>
      </c>
      <c r="G719" s="26" t="s">
        <v>1104</v>
      </c>
      <c r="H719" s="29">
        <v>40119</v>
      </c>
      <c r="I719" s="26" t="s">
        <v>3723</v>
      </c>
      <c r="J719" s="26">
        <v>1.02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1633</v>
      </c>
      <c r="F720" s="26" t="s">
        <v>187</v>
      </c>
      <c r="G720" s="26" t="s">
        <v>757</v>
      </c>
      <c r="H720" s="29">
        <v>40119</v>
      </c>
      <c r="I720" s="26" t="s">
        <v>3723</v>
      </c>
      <c r="J720" s="26">
        <v>0.6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1634</v>
      </c>
      <c r="F721" s="26" t="s">
        <v>1173</v>
      </c>
      <c r="G721" s="26" t="s">
        <v>1104</v>
      </c>
      <c r="H721" s="29">
        <v>40119</v>
      </c>
      <c r="I721" s="26" t="s">
        <v>3723</v>
      </c>
      <c r="J721" s="26">
        <v>0.66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1635</v>
      </c>
      <c r="F722" s="26" t="s">
        <v>187</v>
      </c>
      <c r="G722" s="26" t="s">
        <v>757</v>
      </c>
      <c r="H722" s="29">
        <v>40126</v>
      </c>
      <c r="I722" s="26" t="s">
        <v>3723</v>
      </c>
      <c r="J722" s="26">
        <v>0.83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1636</v>
      </c>
      <c r="F723" s="26" t="s">
        <v>187</v>
      </c>
      <c r="G723" s="26" t="s">
        <v>757</v>
      </c>
      <c r="H723" s="29">
        <v>40126</v>
      </c>
      <c r="I723" s="26" t="s">
        <v>3723</v>
      </c>
      <c r="J723" s="26">
        <v>1.1000000000000001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1637</v>
      </c>
      <c r="F724" s="26" t="s">
        <v>187</v>
      </c>
      <c r="G724" s="26" t="s">
        <v>757</v>
      </c>
      <c r="H724" s="29">
        <v>40126</v>
      </c>
      <c r="I724" s="26" t="s">
        <v>3723</v>
      </c>
      <c r="J724" s="26">
        <v>0.5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1638</v>
      </c>
      <c r="F725" s="26" t="s">
        <v>1173</v>
      </c>
      <c r="G725" s="26" t="s">
        <v>1104</v>
      </c>
      <c r="H725" s="29">
        <v>40126</v>
      </c>
      <c r="I725" s="26" t="s">
        <v>3723</v>
      </c>
      <c r="J725" s="26">
        <v>1.06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1639</v>
      </c>
      <c r="F726" s="26" t="s">
        <v>1173</v>
      </c>
      <c r="G726" s="26" t="s">
        <v>1104</v>
      </c>
      <c r="H726" s="29">
        <v>40126</v>
      </c>
      <c r="I726" s="26" t="s">
        <v>3723</v>
      </c>
      <c r="J726" s="26">
        <v>0.45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1640</v>
      </c>
      <c r="F727" s="26" t="s">
        <v>1173</v>
      </c>
      <c r="G727" s="26" t="s">
        <v>1104</v>
      </c>
      <c r="H727" s="29">
        <v>40315</v>
      </c>
      <c r="I727" s="26" t="s">
        <v>3723</v>
      </c>
      <c r="J727" s="26">
        <v>0.62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1641</v>
      </c>
      <c r="F728" s="26" t="s">
        <v>1173</v>
      </c>
      <c r="G728" s="26" t="s">
        <v>1104</v>
      </c>
      <c r="H728" s="29">
        <v>40126</v>
      </c>
      <c r="I728" s="26" t="s">
        <v>3723</v>
      </c>
      <c r="J728" s="26">
        <v>0.76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1642</v>
      </c>
      <c r="F729" s="26" t="s">
        <v>1173</v>
      </c>
      <c r="G729" s="26" t="s">
        <v>1104</v>
      </c>
      <c r="H729" s="29">
        <v>40109</v>
      </c>
      <c r="I729" s="26" t="s">
        <v>3723</v>
      </c>
      <c r="J729" s="26">
        <v>1.24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1643</v>
      </c>
      <c r="F730" s="26" t="s">
        <v>187</v>
      </c>
      <c r="G730" s="26" t="s">
        <v>757</v>
      </c>
      <c r="H730" s="29">
        <v>40126</v>
      </c>
      <c r="I730" s="26" t="s">
        <v>3723</v>
      </c>
      <c r="J730" s="26">
        <v>0.63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1644</v>
      </c>
      <c r="F731" s="26" t="s">
        <v>187</v>
      </c>
      <c r="G731" s="26" t="s">
        <v>757</v>
      </c>
      <c r="H731" s="29">
        <v>40133</v>
      </c>
      <c r="I731" s="26" t="s">
        <v>3723</v>
      </c>
      <c r="J731" s="26">
        <v>0.92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1645</v>
      </c>
      <c r="F732" s="26" t="s">
        <v>187</v>
      </c>
      <c r="G732" s="26" t="s">
        <v>757</v>
      </c>
      <c r="H732" s="29">
        <v>40133</v>
      </c>
      <c r="I732" s="26" t="s">
        <v>3723</v>
      </c>
      <c r="J732" s="26">
        <v>0.88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1646</v>
      </c>
      <c r="F733" s="26" t="s">
        <v>1173</v>
      </c>
      <c r="G733" s="26" t="s">
        <v>1104</v>
      </c>
      <c r="H733" s="29">
        <v>42145</v>
      </c>
      <c r="I733" s="26" t="s">
        <v>3723</v>
      </c>
      <c r="J733" s="26">
        <v>0.57999999999999996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1647</v>
      </c>
      <c r="F734" s="26" t="s">
        <v>187</v>
      </c>
      <c r="G734" s="26" t="s">
        <v>757</v>
      </c>
      <c r="H734" s="29">
        <v>42145</v>
      </c>
      <c r="I734" s="26" t="s">
        <v>3723</v>
      </c>
      <c r="J734" s="26">
        <v>0.91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1648</v>
      </c>
      <c r="F735" s="26" t="s">
        <v>187</v>
      </c>
      <c r="G735" s="26" t="s">
        <v>757</v>
      </c>
      <c r="H735" s="29">
        <v>42145</v>
      </c>
      <c r="I735" s="26" t="s">
        <v>3723</v>
      </c>
      <c r="J735" s="26">
        <v>0.57999999999999996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1649</v>
      </c>
      <c r="F736" s="26" t="s">
        <v>187</v>
      </c>
      <c r="G736" s="26" t="s">
        <v>757</v>
      </c>
      <c r="H736" s="29">
        <v>40133</v>
      </c>
      <c r="I736" s="26" t="s">
        <v>3723</v>
      </c>
      <c r="J736" s="26">
        <v>1.1200000000000001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1650</v>
      </c>
      <c r="F737" s="26" t="s">
        <v>187</v>
      </c>
      <c r="G737" s="26" t="s">
        <v>757</v>
      </c>
      <c r="H737" s="29">
        <v>40126</v>
      </c>
      <c r="I737" s="26" t="s">
        <v>3723</v>
      </c>
      <c r="J737" s="26">
        <v>0.72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1651</v>
      </c>
      <c r="F738" s="26" t="s">
        <v>1173</v>
      </c>
      <c r="G738" s="26" t="s">
        <v>1104</v>
      </c>
      <c r="H738" s="29">
        <v>40140</v>
      </c>
      <c r="I738" s="26" t="s">
        <v>3723</v>
      </c>
      <c r="J738" s="26">
        <v>0.22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1652</v>
      </c>
      <c r="F739" s="26" t="s">
        <v>1653</v>
      </c>
      <c r="G739" s="26" t="s">
        <v>757</v>
      </c>
      <c r="H739" s="29">
        <v>40091</v>
      </c>
      <c r="I739" s="26" t="s">
        <v>3723</v>
      </c>
      <c r="J739" s="26">
        <v>0.67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1654</v>
      </c>
      <c r="F740" s="26" t="s">
        <v>1173</v>
      </c>
      <c r="G740" s="26" t="s">
        <v>1104</v>
      </c>
      <c r="H740" s="29">
        <v>40091</v>
      </c>
      <c r="I740" s="26" t="s">
        <v>3723</v>
      </c>
      <c r="J740" s="26">
        <v>0.74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1655</v>
      </c>
      <c r="F741" s="26" t="s">
        <v>1653</v>
      </c>
      <c r="G741" s="26" t="s">
        <v>757</v>
      </c>
      <c r="H741" s="29">
        <v>40091</v>
      </c>
      <c r="I741" s="26" t="s">
        <v>3723</v>
      </c>
      <c r="J741" s="26">
        <v>0.8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1656</v>
      </c>
      <c r="F742" s="26" t="s">
        <v>1653</v>
      </c>
      <c r="G742" s="26" t="s">
        <v>757</v>
      </c>
      <c r="H742" s="29">
        <v>40140</v>
      </c>
      <c r="I742" s="26" t="s">
        <v>3723</v>
      </c>
      <c r="J742" s="26">
        <v>0.3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1657</v>
      </c>
      <c r="F743" s="26" t="s">
        <v>1173</v>
      </c>
      <c r="G743" s="26" t="s">
        <v>1104</v>
      </c>
      <c r="H743" s="29">
        <v>40140</v>
      </c>
      <c r="I743" s="26" t="s">
        <v>3723</v>
      </c>
      <c r="J743" s="26">
        <v>0.51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1658</v>
      </c>
      <c r="F744" s="26" t="s">
        <v>1653</v>
      </c>
      <c r="G744" s="26" t="s">
        <v>757</v>
      </c>
      <c r="H744" s="29">
        <v>40140</v>
      </c>
      <c r="I744" s="26" t="s">
        <v>3723</v>
      </c>
      <c r="J744" s="26">
        <v>0.6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1659</v>
      </c>
      <c r="F745" s="26" t="s">
        <v>1653</v>
      </c>
      <c r="G745" s="26" t="s">
        <v>757</v>
      </c>
      <c r="H745" s="29">
        <v>40140</v>
      </c>
      <c r="I745" s="26" t="s">
        <v>3723</v>
      </c>
      <c r="J745" s="26">
        <v>1.1100000000000001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1660</v>
      </c>
      <c r="F746" s="26" t="s">
        <v>1173</v>
      </c>
      <c r="G746" s="26" t="s">
        <v>1104</v>
      </c>
      <c r="H746" s="29">
        <v>40140</v>
      </c>
      <c r="I746" s="26" t="s">
        <v>3723</v>
      </c>
      <c r="J746" s="26">
        <v>1.27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1661</v>
      </c>
      <c r="F747" s="26" t="s">
        <v>187</v>
      </c>
      <c r="G747" s="26" t="s">
        <v>757</v>
      </c>
      <c r="H747" s="29">
        <v>40140</v>
      </c>
      <c r="I747" s="26" t="s">
        <v>3723</v>
      </c>
      <c r="J747" s="26">
        <v>0.75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1662</v>
      </c>
      <c r="F748" s="26" t="s">
        <v>1173</v>
      </c>
      <c r="G748" s="26" t="s">
        <v>1104</v>
      </c>
      <c r="H748" s="29">
        <v>40109</v>
      </c>
      <c r="I748" s="26" t="s">
        <v>3723</v>
      </c>
      <c r="J748" s="26">
        <v>0.56999999999999995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1663</v>
      </c>
      <c r="F749" s="26" t="s">
        <v>1173</v>
      </c>
      <c r="G749" s="26" t="s">
        <v>1104</v>
      </c>
      <c r="H749" s="29">
        <v>40109</v>
      </c>
      <c r="I749" s="26" t="s">
        <v>3723</v>
      </c>
      <c r="J749" s="26">
        <v>1.04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1664</v>
      </c>
      <c r="F750" s="26" t="s">
        <v>1653</v>
      </c>
      <c r="G750" s="26" t="s">
        <v>1104</v>
      </c>
      <c r="H750" s="29">
        <v>41003</v>
      </c>
      <c r="I750" s="26" t="s">
        <v>3723</v>
      </c>
      <c r="J750" s="26">
        <v>1.02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1665</v>
      </c>
      <c r="F751" s="26" t="s">
        <v>1653</v>
      </c>
      <c r="G751" s="26" t="s">
        <v>1104</v>
      </c>
      <c r="H751" s="29">
        <v>41004</v>
      </c>
      <c r="I751" s="26" t="s">
        <v>3723</v>
      </c>
      <c r="J751" s="26">
        <v>0.81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1666</v>
      </c>
      <c r="F752" s="26" t="s">
        <v>1653</v>
      </c>
      <c r="G752" s="26" t="s">
        <v>1104</v>
      </c>
      <c r="H752" s="29">
        <v>41003</v>
      </c>
      <c r="I752" s="26" t="s">
        <v>3723</v>
      </c>
      <c r="J752" s="26">
        <v>0.87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1667</v>
      </c>
      <c r="F753" s="26" t="s">
        <v>1653</v>
      </c>
      <c r="G753" s="26" t="s">
        <v>757</v>
      </c>
      <c r="H753" s="29">
        <v>41004</v>
      </c>
      <c r="I753" s="26" t="s">
        <v>3723</v>
      </c>
      <c r="J753" s="26">
        <v>1.01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1668</v>
      </c>
      <c r="F754" s="26" t="s">
        <v>1669</v>
      </c>
      <c r="G754" s="26" t="s">
        <v>110</v>
      </c>
      <c r="H754" s="29">
        <v>43278</v>
      </c>
      <c r="I754" s="26" t="s">
        <v>3723</v>
      </c>
      <c r="J754" s="26">
        <v>1.03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1670</v>
      </c>
      <c r="F755" s="26" t="s">
        <v>1669</v>
      </c>
      <c r="G755" s="26" t="s">
        <v>110</v>
      </c>
      <c r="H755" s="29">
        <v>43278</v>
      </c>
      <c r="I755" s="26" t="s">
        <v>3723</v>
      </c>
      <c r="J755" s="26">
        <v>1.1599999999999999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1671</v>
      </c>
      <c r="F756" s="26" t="s">
        <v>1669</v>
      </c>
      <c r="G756" s="26" t="s">
        <v>110</v>
      </c>
      <c r="H756" s="29">
        <v>43278</v>
      </c>
      <c r="I756" s="26" t="s">
        <v>3723</v>
      </c>
      <c r="J756" s="26">
        <v>1.1499999999999999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1672</v>
      </c>
      <c r="F757" s="26" t="s">
        <v>1669</v>
      </c>
      <c r="G757" s="26" t="s">
        <v>110</v>
      </c>
      <c r="H757" s="29">
        <v>43278</v>
      </c>
      <c r="I757" s="26" t="s">
        <v>3723</v>
      </c>
      <c r="J757" s="26">
        <v>1.28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1673</v>
      </c>
      <c r="F758" s="26" t="s">
        <v>1669</v>
      </c>
      <c r="G758" s="26" t="s">
        <v>110</v>
      </c>
      <c r="H758" s="29">
        <v>43278</v>
      </c>
      <c r="I758" s="26" t="s">
        <v>3723</v>
      </c>
      <c r="J758" s="26">
        <v>0.98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1674</v>
      </c>
      <c r="F759" s="26" t="s">
        <v>1669</v>
      </c>
      <c r="G759" s="26" t="s">
        <v>110</v>
      </c>
      <c r="H759" s="29">
        <v>43278</v>
      </c>
      <c r="I759" s="26" t="s">
        <v>3723</v>
      </c>
      <c r="J759" s="26">
        <v>0.9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1675</v>
      </c>
      <c r="F760" s="26" t="s">
        <v>1669</v>
      </c>
      <c r="G760" s="26" t="s">
        <v>110</v>
      </c>
      <c r="H760" s="29">
        <v>43278</v>
      </c>
      <c r="I760" s="26" t="s">
        <v>3723</v>
      </c>
      <c r="J760" s="26">
        <v>0.9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1676</v>
      </c>
      <c r="F761" s="26" t="s">
        <v>1677</v>
      </c>
      <c r="G761" s="26" t="s">
        <v>110</v>
      </c>
      <c r="H761" s="29">
        <v>43278</v>
      </c>
      <c r="I761" s="26" t="s">
        <v>3723</v>
      </c>
      <c r="J761" s="26">
        <v>1.1299999999999999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1678</v>
      </c>
      <c r="F762" s="26" t="s">
        <v>1677</v>
      </c>
      <c r="G762" s="26" t="s">
        <v>110</v>
      </c>
      <c r="H762" s="29">
        <v>43278</v>
      </c>
      <c r="I762" s="26" t="s">
        <v>3723</v>
      </c>
      <c r="J762" s="26">
        <v>1.1000000000000001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1679</v>
      </c>
      <c r="F763" s="26" t="s">
        <v>1677</v>
      </c>
      <c r="G763" s="26" t="s">
        <v>110</v>
      </c>
      <c r="H763" s="29">
        <v>43278</v>
      </c>
      <c r="I763" s="26" t="s">
        <v>3723</v>
      </c>
      <c r="J763" s="26">
        <v>0.96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1680</v>
      </c>
      <c r="F764" s="26" t="s">
        <v>1677</v>
      </c>
      <c r="G764" s="26" t="s">
        <v>110</v>
      </c>
      <c r="H764" s="29">
        <v>43278</v>
      </c>
      <c r="I764" s="26" t="s">
        <v>3723</v>
      </c>
      <c r="J764" s="26">
        <v>0.55000000000000004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1681</v>
      </c>
      <c r="F765" s="26" t="s">
        <v>1677</v>
      </c>
      <c r="G765" s="26" t="s">
        <v>110</v>
      </c>
      <c r="H765" s="29">
        <v>43278</v>
      </c>
      <c r="I765" s="26" t="s">
        <v>3723</v>
      </c>
      <c r="J765" s="26">
        <v>1.41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1682</v>
      </c>
      <c r="F766" s="26" t="s">
        <v>1677</v>
      </c>
      <c r="G766" s="26" t="s">
        <v>110</v>
      </c>
      <c r="H766" s="29">
        <v>43278</v>
      </c>
      <c r="I766" s="26" t="s">
        <v>3723</v>
      </c>
      <c r="J766" s="26">
        <v>1.05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1683</v>
      </c>
      <c r="F767" s="26" t="s">
        <v>1677</v>
      </c>
      <c r="G767" s="26" t="s">
        <v>110</v>
      </c>
      <c r="H767" s="29">
        <v>43278</v>
      </c>
      <c r="I767" s="26" t="s">
        <v>3723</v>
      </c>
      <c r="J767" s="26">
        <v>0.81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1684</v>
      </c>
      <c r="F768" s="26" t="s">
        <v>165</v>
      </c>
      <c r="G768" s="26" t="s">
        <v>1104</v>
      </c>
      <c r="H768" s="29">
        <v>41003</v>
      </c>
      <c r="I768" s="26" t="s">
        <v>3723</v>
      </c>
      <c r="J768" s="26">
        <v>0.92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1685</v>
      </c>
      <c r="F769" s="26" t="s">
        <v>165</v>
      </c>
      <c r="G769" s="26" t="s">
        <v>110</v>
      </c>
      <c r="H769" s="29">
        <v>43278</v>
      </c>
      <c r="I769" s="26" t="s">
        <v>3723</v>
      </c>
      <c r="J769" s="26">
        <v>1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1686</v>
      </c>
      <c r="F770" s="26" t="s">
        <v>430</v>
      </c>
      <c r="G770" s="26" t="s">
        <v>114</v>
      </c>
      <c r="H770" s="29">
        <v>43544</v>
      </c>
      <c r="I770" s="26" t="s">
        <v>3723</v>
      </c>
      <c r="J770" s="26">
        <v>0.76</v>
      </c>
      <c r="K770" s="28">
        <f t="shared" si="25"/>
        <v>1</v>
      </c>
      <c r="L770" s="28">
        <f t="shared" si="26"/>
        <v>0</v>
      </c>
    </row>
    <row r="771" spans="5:12" ht="15" customHeight="1" x14ac:dyDescent="0.25">
      <c r="E771" s="26" t="s">
        <v>1687</v>
      </c>
      <c r="F771" s="26" t="s">
        <v>176</v>
      </c>
      <c r="G771" s="26" t="s">
        <v>1104</v>
      </c>
      <c r="H771" s="29">
        <v>42425</v>
      </c>
      <c r="I771" s="26" t="s">
        <v>3723</v>
      </c>
      <c r="J771" s="26">
        <v>1.07</v>
      </c>
      <c r="K771" s="28">
        <f t="shared" si="25"/>
        <v>1</v>
      </c>
      <c r="L771" s="28">
        <f t="shared" si="26"/>
        <v>0</v>
      </c>
    </row>
    <row r="772" spans="5:12" ht="15" customHeight="1" x14ac:dyDescent="0.25">
      <c r="E772" s="26" t="s">
        <v>1688</v>
      </c>
      <c r="F772" s="26" t="s">
        <v>176</v>
      </c>
      <c r="G772" s="26" t="s">
        <v>1104</v>
      </c>
      <c r="H772" s="29">
        <v>42425</v>
      </c>
      <c r="I772" s="26" t="s">
        <v>3723</v>
      </c>
      <c r="J772" s="26">
        <v>1.1299999999999999</v>
      </c>
      <c r="K772" s="28">
        <f t="shared" si="25"/>
        <v>1</v>
      </c>
      <c r="L772" s="28">
        <f t="shared" si="26"/>
        <v>0</v>
      </c>
    </row>
    <row r="773" spans="5:12" ht="15" customHeight="1" x14ac:dyDescent="0.25">
      <c r="E773" s="26" t="s">
        <v>1689</v>
      </c>
      <c r="F773" s="26" t="s">
        <v>165</v>
      </c>
      <c r="G773" s="26" t="s">
        <v>112</v>
      </c>
      <c r="H773" s="29">
        <v>42151</v>
      </c>
      <c r="I773" s="26" t="s">
        <v>3723</v>
      </c>
      <c r="J773" s="26">
        <v>1.01</v>
      </c>
      <c r="K773" s="28">
        <f t="shared" si="25"/>
        <v>1</v>
      </c>
      <c r="L773" s="28">
        <f t="shared" si="26"/>
        <v>0</v>
      </c>
    </row>
    <row r="774" spans="5:12" ht="15" customHeight="1" x14ac:dyDescent="0.25">
      <c r="E774" s="26" t="s">
        <v>1690</v>
      </c>
      <c r="F774" s="26" t="s">
        <v>167</v>
      </c>
      <c r="G774" s="26" t="s">
        <v>162</v>
      </c>
      <c r="H774" s="29">
        <v>42109</v>
      </c>
      <c r="I774" s="26" t="s">
        <v>3723</v>
      </c>
      <c r="J774" s="26">
        <v>1.28</v>
      </c>
      <c r="K774" s="28">
        <f t="shared" si="25"/>
        <v>1</v>
      </c>
      <c r="L774" s="28">
        <f t="shared" si="26"/>
        <v>0</v>
      </c>
    </row>
    <row r="775" spans="5:12" ht="15" customHeight="1" x14ac:dyDescent="0.25">
      <c r="E775" s="26" t="s">
        <v>1691</v>
      </c>
      <c r="F775" s="26" t="s">
        <v>527</v>
      </c>
      <c r="G775" s="26" t="s">
        <v>110</v>
      </c>
      <c r="H775" s="29">
        <v>41205</v>
      </c>
      <c r="I775" s="26" t="s">
        <v>3723</v>
      </c>
      <c r="J775" s="26">
        <v>0.66</v>
      </c>
      <c r="K775" s="28">
        <f t="shared" si="25"/>
        <v>1</v>
      </c>
      <c r="L775" s="28">
        <f t="shared" si="26"/>
        <v>0</v>
      </c>
    </row>
    <row r="776" spans="5:12" ht="15" customHeight="1" x14ac:dyDescent="0.25">
      <c r="E776" s="26" t="s">
        <v>1692</v>
      </c>
      <c r="F776" s="26" t="s">
        <v>1693</v>
      </c>
      <c r="G776" s="26" t="s">
        <v>110</v>
      </c>
      <c r="H776" s="29">
        <v>42313</v>
      </c>
      <c r="I776" s="26" t="s">
        <v>3723</v>
      </c>
      <c r="J776" s="26">
        <v>0.96</v>
      </c>
      <c r="K776" s="28">
        <f t="shared" ref="K776:K839" si="27">IF(OR(J776&lt;$B$12,J776="&lt; 0"),1,0)</f>
        <v>1</v>
      </c>
      <c r="L776" s="28">
        <f t="shared" ref="L776:L839" si="28">IF(K776=1,0,1)</f>
        <v>0</v>
      </c>
    </row>
    <row r="777" spans="5:12" ht="15" customHeight="1" x14ac:dyDescent="0.25">
      <c r="E777" s="26" t="s">
        <v>1694</v>
      </c>
      <c r="F777" s="26" t="s">
        <v>133</v>
      </c>
      <c r="G777" s="26" t="s">
        <v>1695</v>
      </c>
      <c r="H777" s="29">
        <v>42104</v>
      </c>
      <c r="I777" s="26" t="s">
        <v>3723</v>
      </c>
      <c r="J777" s="26">
        <v>0.83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1696</v>
      </c>
      <c r="F778" s="26" t="s">
        <v>1693</v>
      </c>
      <c r="G778" s="26" t="s">
        <v>110</v>
      </c>
      <c r="H778" s="29" t="s">
        <v>1697</v>
      </c>
      <c r="I778" s="26" t="s">
        <v>3723</v>
      </c>
      <c r="J778" s="26">
        <v>0.49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1698</v>
      </c>
      <c r="F779" s="26" t="s">
        <v>1693</v>
      </c>
      <c r="G779" s="26" t="s">
        <v>110</v>
      </c>
      <c r="H779" s="29">
        <v>42313</v>
      </c>
      <c r="I779" s="26" t="s">
        <v>3723</v>
      </c>
      <c r="J779" s="26">
        <v>1.0900000000000001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1699</v>
      </c>
      <c r="F780" s="26" t="s">
        <v>1693</v>
      </c>
      <c r="G780" s="26" t="s">
        <v>110</v>
      </c>
      <c r="H780" s="29">
        <v>41871</v>
      </c>
      <c r="I780" s="26" t="s">
        <v>3723</v>
      </c>
      <c r="J780" s="26">
        <v>0.56999999999999995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1700</v>
      </c>
      <c r="F781" s="26" t="s">
        <v>1693</v>
      </c>
      <c r="G781" s="26" t="s">
        <v>110</v>
      </c>
      <c r="H781" s="29">
        <v>41310</v>
      </c>
      <c r="I781" s="26" t="s">
        <v>3723</v>
      </c>
      <c r="J781" s="26">
        <v>0.96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1701</v>
      </c>
      <c r="F782" s="26" t="s">
        <v>1693</v>
      </c>
      <c r="G782" s="26" t="s">
        <v>110</v>
      </c>
      <c r="H782" s="29">
        <v>42017</v>
      </c>
      <c r="I782" s="26" t="s">
        <v>3723</v>
      </c>
      <c r="J782" s="26">
        <v>0.46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1702</v>
      </c>
      <c r="F783" s="26" t="s">
        <v>1693</v>
      </c>
      <c r="G783" s="26" t="s">
        <v>110</v>
      </c>
      <c r="H783" s="29">
        <v>41213</v>
      </c>
      <c r="I783" s="26" t="s">
        <v>3723</v>
      </c>
      <c r="J783" s="26">
        <v>1.2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1703</v>
      </c>
      <c r="F784" s="26" t="s">
        <v>1693</v>
      </c>
      <c r="G784" s="26" t="s">
        <v>110</v>
      </c>
      <c r="H784" s="29">
        <v>41213</v>
      </c>
      <c r="I784" s="26" t="s">
        <v>3723</v>
      </c>
      <c r="J784" s="26">
        <v>1.01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1704</v>
      </c>
      <c r="F785" s="26" t="s">
        <v>1693</v>
      </c>
      <c r="G785" s="26" t="s">
        <v>110</v>
      </c>
      <c r="H785" s="29">
        <v>41213</v>
      </c>
      <c r="I785" s="26" t="s">
        <v>3723</v>
      </c>
      <c r="J785" s="26">
        <v>0.78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1705</v>
      </c>
      <c r="F786" s="26" t="s">
        <v>1693</v>
      </c>
      <c r="G786" s="26" t="s">
        <v>110</v>
      </c>
      <c r="H786" s="29" t="s">
        <v>1706</v>
      </c>
      <c r="I786" s="26" t="s">
        <v>3723</v>
      </c>
      <c r="J786" s="26">
        <v>1.1000000000000001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1707</v>
      </c>
      <c r="F787" s="26" t="s">
        <v>1693</v>
      </c>
      <c r="G787" s="26" t="s">
        <v>110</v>
      </c>
      <c r="H787" s="29">
        <v>41227</v>
      </c>
      <c r="I787" s="26" t="s">
        <v>3723</v>
      </c>
      <c r="J787" s="26">
        <v>0.88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1708</v>
      </c>
      <c r="F788" s="26" t="s">
        <v>1693</v>
      </c>
      <c r="G788" s="26" t="s">
        <v>110</v>
      </c>
      <c r="H788" s="29">
        <v>41213</v>
      </c>
      <c r="I788" s="26" t="s">
        <v>3723</v>
      </c>
      <c r="J788" s="26">
        <v>0.81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1709</v>
      </c>
      <c r="F789" s="26" t="s">
        <v>1693</v>
      </c>
      <c r="G789" s="26" t="s">
        <v>110</v>
      </c>
      <c r="H789" s="29" t="s">
        <v>1710</v>
      </c>
      <c r="I789" s="26" t="s">
        <v>3723</v>
      </c>
      <c r="J789" s="26">
        <v>1.19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1711</v>
      </c>
      <c r="F790" s="26" t="s">
        <v>1693</v>
      </c>
      <c r="G790" s="26" t="s">
        <v>110</v>
      </c>
      <c r="H790" s="29" t="s">
        <v>1710</v>
      </c>
      <c r="I790" s="26" t="s">
        <v>3723</v>
      </c>
      <c r="J790" s="26">
        <v>0.8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1712</v>
      </c>
      <c r="F791" s="26" t="s">
        <v>1693</v>
      </c>
      <c r="G791" s="26" t="s">
        <v>110</v>
      </c>
      <c r="H791" s="29">
        <v>41227</v>
      </c>
      <c r="I791" s="26" t="s">
        <v>3723</v>
      </c>
      <c r="J791" s="26">
        <v>0.95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1713</v>
      </c>
      <c r="F792" s="26" t="s">
        <v>1693</v>
      </c>
      <c r="G792" s="26" t="s">
        <v>110</v>
      </c>
      <c r="H792" s="29">
        <v>41227</v>
      </c>
      <c r="I792" s="26" t="s">
        <v>3723</v>
      </c>
      <c r="J792" s="26">
        <v>1.06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1714</v>
      </c>
      <c r="F793" s="26" t="s">
        <v>1693</v>
      </c>
      <c r="G793" s="26" t="s">
        <v>110</v>
      </c>
      <c r="H793" s="29" t="s">
        <v>1710</v>
      </c>
      <c r="I793" s="26" t="s">
        <v>3723</v>
      </c>
      <c r="J793" s="26">
        <v>0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1715</v>
      </c>
      <c r="F794" s="26" t="s">
        <v>1693</v>
      </c>
      <c r="G794" s="26" t="s">
        <v>110</v>
      </c>
      <c r="H794" s="29" t="s">
        <v>1716</v>
      </c>
      <c r="I794" s="26" t="s">
        <v>3723</v>
      </c>
      <c r="J794" s="26">
        <v>0.38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1717</v>
      </c>
      <c r="F795" s="26" t="s">
        <v>1693</v>
      </c>
      <c r="G795" s="26" t="s">
        <v>110</v>
      </c>
      <c r="H795" s="29">
        <v>41871</v>
      </c>
      <c r="I795" s="26" t="s">
        <v>3723</v>
      </c>
      <c r="J795" s="26">
        <v>1.2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1718</v>
      </c>
      <c r="F796" s="26" t="s">
        <v>527</v>
      </c>
      <c r="G796" s="26" t="s">
        <v>110</v>
      </c>
      <c r="H796" s="29">
        <v>41205</v>
      </c>
      <c r="I796" s="26" t="s">
        <v>3723</v>
      </c>
      <c r="J796" s="26">
        <v>1.03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1719</v>
      </c>
      <c r="F797" s="26" t="s">
        <v>527</v>
      </c>
      <c r="G797" s="26" t="s">
        <v>110</v>
      </c>
      <c r="H797" s="29" t="s">
        <v>1720</v>
      </c>
      <c r="I797" s="26" t="s">
        <v>3723</v>
      </c>
      <c r="J797" s="26">
        <v>1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1721</v>
      </c>
      <c r="F798" s="26" t="s">
        <v>527</v>
      </c>
      <c r="G798" s="26" t="s">
        <v>110</v>
      </c>
      <c r="H798" s="29">
        <v>41310</v>
      </c>
      <c r="I798" s="26" t="s">
        <v>3723</v>
      </c>
      <c r="J798" s="26">
        <v>0.85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1722</v>
      </c>
      <c r="F799" s="26" t="s">
        <v>1693</v>
      </c>
      <c r="G799" s="26" t="s">
        <v>110</v>
      </c>
      <c r="H799" s="29">
        <v>41213</v>
      </c>
      <c r="I799" s="26" t="s">
        <v>3723</v>
      </c>
      <c r="J799" s="26">
        <v>1.03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1723</v>
      </c>
      <c r="F800" s="26" t="s">
        <v>1693</v>
      </c>
      <c r="G800" s="26" t="s">
        <v>110</v>
      </c>
      <c r="H800" s="29">
        <v>41213</v>
      </c>
      <c r="I800" s="26" t="s">
        <v>3723</v>
      </c>
      <c r="J800" s="26">
        <v>1.02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1724</v>
      </c>
      <c r="F801" s="26" t="s">
        <v>527</v>
      </c>
      <c r="G801" s="26" t="s">
        <v>110</v>
      </c>
      <c r="H801" s="29">
        <v>41773</v>
      </c>
      <c r="I801" s="26" t="s">
        <v>3723</v>
      </c>
      <c r="J801" s="26">
        <v>1.1399999999999999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1725</v>
      </c>
      <c r="F802" s="26" t="s">
        <v>1693</v>
      </c>
      <c r="G802" s="26" t="s">
        <v>110</v>
      </c>
      <c r="H802" s="29">
        <v>42313</v>
      </c>
      <c r="I802" s="26" t="s">
        <v>3723</v>
      </c>
      <c r="J802" s="26">
        <v>0.9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1726</v>
      </c>
      <c r="F803" s="26" t="s">
        <v>1693</v>
      </c>
      <c r="G803" s="26" t="s">
        <v>110</v>
      </c>
      <c r="H803" s="29">
        <v>42017</v>
      </c>
      <c r="I803" s="26" t="s">
        <v>3723</v>
      </c>
      <c r="J803" s="26">
        <v>0.84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1727</v>
      </c>
      <c r="F804" s="26" t="s">
        <v>1693</v>
      </c>
      <c r="G804" s="26" t="s">
        <v>110</v>
      </c>
      <c r="H804" s="29">
        <v>42017</v>
      </c>
      <c r="I804" s="26" t="s">
        <v>3723</v>
      </c>
      <c r="J804" s="26">
        <v>0.76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1728</v>
      </c>
      <c r="F805" s="26" t="s">
        <v>527</v>
      </c>
      <c r="G805" s="26" t="s">
        <v>110</v>
      </c>
      <c r="H805" s="29">
        <v>41164</v>
      </c>
      <c r="I805" s="26" t="s">
        <v>3723</v>
      </c>
      <c r="J805" s="26">
        <v>0.79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1729</v>
      </c>
      <c r="F806" s="26" t="s">
        <v>1730</v>
      </c>
      <c r="G806" s="26" t="s">
        <v>110</v>
      </c>
      <c r="H806" s="29">
        <v>41394</v>
      </c>
      <c r="I806" s="26" t="s">
        <v>3723</v>
      </c>
      <c r="J806" s="26">
        <v>0.09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1731</v>
      </c>
      <c r="F807" s="26" t="s">
        <v>1730</v>
      </c>
      <c r="G807" s="26" t="s">
        <v>110</v>
      </c>
      <c r="H807" s="29">
        <v>41394</v>
      </c>
      <c r="I807" s="26" t="s">
        <v>3723</v>
      </c>
      <c r="J807" s="26">
        <v>0.92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1732</v>
      </c>
      <c r="F808" s="26" t="s">
        <v>1693</v>
      </c>
      <c r="G808" s="26" t="s">
        <v>110</v>
      </c>
      <c r="H808" s="29">
        <v>42017</v>
      </c>
      <c r="I808" s="26" t="s">
        <v>3723</v>
      </c>
      <c r="J808" s="26">
        <v>0.93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1733</v>
      </c>
      <c r="F809" s="26" t="s">
        <v>1693</v>
      </c>
      <c r="G809" s="26" t="s">
        <v>110</v>
      </c>
      <c r="H809" s="29">
        <v>42017</v>
      </c>
      <c r="I809" s="26" t="s">
        <v>3723</v>
      </c>
      <c r="J809" s="26">
        <v>0.83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1734</v>
      </c>
      <c r="F810" s="26" t="s">
        <v>1693</v>
      </c>
      <c r="G810" s="26" t="s">
        <v>110</v>
      </c>
      <c r="H810" s="29">
        <v>41205</v>
      </c>
      <c r="I810" s="26" t="s">
        <v>3723</v>
      </c>
      <c r="J810" s="26">
        <v>0.74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1735</v>
      </c>
      <c r="F811" s="26" t="s">
        <v>1693</v>
      </c>
      <c r="G811" s="26" t="s">
        <v>110</v>
      </c>
      <c r="H811" s="29">
        <v>42313</v>
      </c>
      <c r="I811" s="26" t="s">
        <v>3723</v>
      </c>
      <c r="J811" s="26">
        <v>0.94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1736</v>
      </c>
      <c r="F812" s="26" t="s">
        <v>1693</v>
      </c>
      <c r="G812" s="26" t="s">
        <v>110</v>
      </c>
      <c r="H812" s="29">
        <v>41213</v>
      </c>
      <c r="I812" s="26" t="s">
        <v>3723</v>
      </c>
      <c r="J812" s="26">
        <v>1.1499999999999999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1737</v>
      </c>
      <c r="F813" s="26" t="s">
        <v>1693</v>
      </c>
      <c r="G813" s="26" t="s">
        <v>110</v>
      </c>
      <c r="H813" s="29">
        <v>41318</v>
      </c>
      <c r="I813" s="26" t="s">
        <v>3723</v>
      </c>
      <c r="J813" s="26">
        <v>1.04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1738</v>
      </c>
      <c r="F814" s="26" t="s">
        <v>527</v>
      </c>
      <c r="G814" s="26" t="s">
        <v>110</v>
      </c>
      <c r="H814" s="29">
        <v>41778</v>
      </c>
      <c r="I814" s="26" t="s">
        <v>3723</v>
      </c>
      <c r="J814" s="26">
        <v>1.17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1739</v>
      </c>
      <c r="F815" s="26" t="s">
        <v>1693</v>
      </c>
      <c r="G815" s="26" t="s">
        <v>110</v>
      </c>
      <c r="H815" s="29">
        <v>41227</v>
      </c>
      <c r="I815" s="26" t="s">
        <v>3723</v>
      </c>
      <c r="J815" s="26">
        <v>1.1299999999999999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1740</v>
      </c>
      <c r="F816" s="26" t="s">
        <v>1693</v>
      </c>
      <c r="G816" s="26" t="s">
        <v>110</v>
      </c>
      <c r="H816" s="29">
        <v>42313</v>
      </c>
      <c r="I816" s="26" t="s">
        <v>3723</v>
      </c>
      <c r="J816" s="26">
        <v>1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1741</v>
      </c>
      <c r="F817" s="26" t="s">
        <v>524</v>
      </c>
      <c r="G817" s="26" t="s">
        <v>110</v>
      </c>
      <c r="H817" s="29">
        <v>41247</v>
      </c>
      <c r="I817" s="26" t="s">
        <v>3723</v>
      </c>
      <c r="J817" s="26">
        <v>0.86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1742</v>
      </c>
      <c r="F818" s="26" t="s">
        <v>1743</v>
      </c>
      <c r="G818" s="26" t="s">
        <v>110</v>
      </c>
      <c r="H818" s="29">
        <v>42313</v>
      </c>
      <c r="I818" s="26" t="s">
        <v>3723</v>
      </c>
      <c r="J818" s="26">
        <v>0.74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1744</v>
      </c>
      <c r="F819" s="26" t="s">
        <v>1743</v>
      </c>
      <c r="G819" s="26" t="s">
        <v>110</v>
      </c>
      <c r="H819" s="29">
        <v>42313</v>
      </c>
      <c r="I819" s="26" t="s">
        <v>3723</v>
      </c>
      <c r="J819" s="26">
        <v>0.85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1745</v>
      </c>
      <c r="F820" s="26" t="s">
        <v>1693</v>
      </c>
      <c r="G820" s="26" t="s">
        <v>110</v>
      </c>
      <c r="H820" s="29">
        <v>42017</v>
      </c>
      <c r="I820" s="26" t="s">
        <v>3723</v>
      </c>
      <c r="J820" s="26">
        <v>1.03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1746</v>
      </c>
      <c r="F821" s="26" t="s">
        <v>1743</v>
      </c>
      <c r="G821" s="26" t="s">
        <v>112</v>
      </c>
      <c r="H821" s="29">
        <v>42313</v>
      </c>
      <c r="I821" s="26" t="s">
        <v>3723</v>
      </c>
      <c r="J821" s="26">
        <v>0.93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1747</v>
      </c>
      <c r="F822" s="26" t="s">
        <v>1748</v>
      </c>
      <c r="G822" s="26" t="s">
        <v>114</v>
      </c>
      <c r="H822" s="29">
        <v>44678</v>
      </c>
      <c r="I822" s="26" t="s">
        <v>3723</v>
      </c>
      <c r="J822" s="26">
        <v>0.52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1749</v>
      </c>
      <c r="F823" s="26" t="s">
        <v>1748</v>
      </c>
      <c r="G823" s="26" t="s">
        <v>114</v>
      </c>
      <c r="H823" s="29">
        <v>44678</v>
      </c>
      <c r="I823" s="26" t="s">
        <v>3723</v>
      </c>
      <c r="J823" s="26">
        <v>0.95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1750</v>
      </c>
      <c r="F824" s="26" t="s">
        <v>165</v>
      </c>
      <c r="G824" s="26" t="s">
        <v>112</v>
      </c>
      <c r="H824" s="29">
        <v>42151</v>
      </c>
      <c r="I824" s="26" t="s">
        <v>3723</v>
      </c>
      <c r="J824" s="26">
        <v>1.17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1751</v>
      </c>
      <c r="F825" s="26" t="s">
        <v>165</v>
      </c>
      <c r="G825" s="26" t="s">
        <v>110</v>
      </c>
      <c r="H825" s="29">
        <v>41408</v>
      </c>
      <c r="I825" s="26" t="s">
        <v>3723</v>
      </c>
      <c r="J825" s="26">
        <v>0.98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1752</v>
      </c>
      <c r="F826" s="26" t="s">
        <v>165</v>
      </c>
      <c r="G826" s="26" t="s">
        <v>110</v>
      </c>
      <c r="H826" s="29">
        <v>43790</v>
      </c>
      <c r="I826" s="26" t="s">
        <v>3723</v>
      </c>
      <c r="J826" s="26">
        <v>0.86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1753</v>
      </c>
      <c r="F827" s="26" t="s">
        <v>165</v>
      </c>
      <c r="G827" s="26" t="s">
        <v>112</v>
      </c>
      <c r="H827" s="29">
        <v>42151</v>
      </c>
      <c r="I827" s="26" t="s">
        <v>3723</v>
      </c>
      <c r="J827" s="26">
        <v>1.45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1754</v>
      </c>
      <c r="F828" s="26" t="s">
        <v>165</v>
      </c>
      <c r="G828" s="26" t="s">
        <v>112</v>
      </c>
      <c r="H828" s="29">
        <v>41345</v>
      </c>
      <c r="I828" s="26" t="s">
        <v>3723</v>
      </c>
      <c r="J828" s="26">
        <v>0.16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1755</v>
      </c>
      <c r="F829" s="26" t="s">
        <v>165</v>
      </c>
      <c r="G829" s="26" t="s">
        <v>1104</v>
      </c>
      <c r="H829" s="29">
        <v>42514</v>
      </c>
      <c r="I829" s="26" t="s">
        <v>3723</v>
      </c>
      <c r="J829" s="26">
        <v>1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1756</v>
      </c>
      <c r="F830" s="26" t="s">
        <v>1757</v>
      </c>
      <c r="G830" s="26" t="s">
        <v>110</v>
      </c>
      <c r="H830" s="29">
        <v>41345</v>
      </c>
      <c r="I830" s="26" t="s">
        <v>3723</v>
      </c>
      <c r="J830" s="26">
        <v>0.13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1758</v>
      </c>
      <c r="F831" s="26" t="s">
        <v>187</v>
      </c>
      <c r="G831" s="26" t="s">
        <v>757</v>
      </c>
      <c r="H831" s="29">
        <v>39547</v>
      </c>
      <c r="I831" s="26" t="s">
        <v>3723</v>
      </c>
      <c r="J831" s="26">
        <v>0.85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1759</v>
      </c>
      <c r="F832" s="26" t="s">
        <v>187</v>
      </c>
      <c r="G832" s="26" t="s">
        <v>757</v>
      </c>
      <c r="H832" s="29">
        <v>39498</v>
      </c>
      <c r="I832" s="26" t="s">
        <v>3723</v>
      </c>
      <c r="J832" s="26">
        <v>0.98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1760</v>
      </c>
      <c r="F833" s="26" t="s">
        <v>187</v>
      </c>
      <c r="G833" s="26" t="s">
        <v>757</v>
      </c>
      <c r="H833" s="29">
        <v>39498</v>
      </c>
      <c r="I833" s="26" t="s">
        <v>3723</v>
      </c>
      <c r="J833" s="26">
        <v>0.72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1761</v>
      </c>
      <c r="F834" s="26" t="s">
        <v>187</v>
      </c>
      <c r="G834" s="26" t="s">
        <v>757</v>
      </c>
      <c r="H834" s="29">
        <v>39540</v>
      </c>
      <c r="I834" s="26" t="s">
        <v>3723</v>
      </c>
      <c r="J834" s="26">
        <v>1.01</v>
      </c>
      <c r="K834" s="28">
        <f t="shared" si="27"/>
        <v>1</v>
      </c>
      <c r="L834" s="28">
        <f t="shared" si="28"/>
        <v>0</v>
      </c>
    </row>
    <row r="835" spans="5:12" ht="15" customHeight="1" x14ac:dyDescent="0.25">
      <c r="E835" s="26" t="s">
        <v>1762</v>
      </c>
      <c r="F835" s="26" t="s">
        <v>527</v>
      </c>
      <c r="G835" s="26" t="s">
        <v>110</v>
      </c>
      <c r="H835" s="29">
        <v>41205</v>
      </c>
      <c r="I835" s="26" t="s">
        <v>3723</v>
      </c>
      <c r="J835" s="26">
        <v>0.75</v>
      </c>
      <c r="K835" s="28">
        <f t="shared" si="27"/>
        <v>1</v>
      </c>
      <c r="L835" s="28">
        <f t="shared" si="28"/>
        <v>0</v>
      </c>
    </row>
    <row r="836" spans="5:12" ht="15" customHeight="1" x14ac:dyDescent="0.25">
      <c r="E836" s="26" t="s">
        <v>1763</v>
      </c>
      <c r="F836" s="26" t="s">
        <v>527</v>
      </c>
      <c r="G836" s="26" t="s">
        <v>110</v>
      </c>
      <c r="H836" s="29">
        <v>41205</v>
      </c>
      <c r="I836" s="26" t="s">
        <v>3723</v>
      </c>
      <c r="J836" s="26">
        <v>0.82</v>
      </c>
      <c r="K836" s="28">
        <f t="shared" si="27"/>
        <v>1</v>
      </c>
      <c r="L836" s="28">
        <f t="shared" si="28"/>
        <v>0</v>
      </c>
    </row>
    <row r="837" spans="5:12" ht="15" customHeight="1" x14ac:dyDescent="0.25">
      <c r="E837" s="26" t="s">
        <v>1764</v>
      </c>
      <c r="F837" s="26" t="s">
        <v>124</v>
      </c>
      <c r="G837" s="26" t="s">
        <v>114</v>
      </c>
      <c r="H837" s="29">
        <v>42738</v>
      </c>
      <c r="I837" s="26" t="s">
        <v>3724</v>
      </c>
      <c r="J837" s="26">
        <v>0.82</v>
      </c>
      <c r="K837" s="28">
        <f t="shared" si="27"/>
        <v>1</v>
      </c>
      <c r="L837" s="28">
        <f t="shared" si="28"/>
        <v>0</v>
      </c>
    </row>
    <row r="838" spans="5:12" ht="15" customHeight="1" x14ac:dyDescent="0.25">
      <c r="E838" s="26" t="s">
        <v>1766</v>
      </c>
      <c r="F838" s="26" t="s">
        <v>1767</v>
      </c>
      <c r="G838" s="26" t="s">
        <v>114</v>
      </c>
      <c r="H838" s="29">
        <v>45176</v>
      </c>
      <c r="I838" s="26" t="s">
        <v>3724</v>
      </c>
      <c r="J838" s="26">
        <v>1.0900000000000001</v>
      </c>
      <c r="K838" s="28">
        <f t="shared" si="27"/>
        <v>1</v>
      </c>
      <c r="L838" s="28">
        <f t="shared" si="28"/>
        <v>0</v>
      </c>
    </row>
    <row r="839" spans="5:12" ht="15" customHeight="1" x14ac:dyDescent="0.25">
      <c r="E839" s="26" t="s">
        <v>1768</v>
      </c>
      <c r="F839" s="26" t="s">
        <v>519</v>
      </c>
      <c r="G839" s="26" t="s">
        <v>1769</v>
      </c>
      <c r="H839" s="29">
        <v>44805</v>
      </c>
      <c r="I839" s="26" t="s">
        <v>3725</v>
      </c>
      <c r="J839" s="26">
        <v>0.6</v>
      </c>
      <c r="K839" s="28">
        <f t="shared" si="27"/>
        <v>1</v>
      </c>
      <c r="L839" s="28">
        <f t="shared" si="28"/>
        <v>0</v>
      </c>
    </row>
    <row r="840" spans="5:12" ht="15" customHeight="1" x14ac:dyDescent="0.25">
      <c r="E840" s="26" t="s">
        <v>1771</v>
      </c>
      <c r="F840" s="26" t="s">
        <v>519</v>
      </c>
      <c r="G840" s="26" t="s">
        <v>110</v>
      </c>
      <c r="H840" s="29">
        <v>41549</v>
      </c>
      <c r="I840" s="26" t="s">
        <v>3725</v>
      </c>
      <c r="J840" s="26">
        <v>0.6</v>
      </c>
      <c r="K840" s="28">
        <f t="shared" ref="K840:K903" si="29">IF(OR(J840&lt;$B$12,J840="&lt; 0"),1,0)</f>
        <v>1</v>
      </c>
      <c r="L840" s="28">
        <f t="shared" ref="L840:L903" si="30">IF(K840=1,0,1)</f>
        <v>0</v>
      </c>
    </row>
    <row r="841" spans="5:12" ht="15" customHeight="1" x14ac:dyDescent="0.25">
      <c r="E841" s="26" t="s">
        <v>1772</v>
      </c>
      <c r="F841" s="26" t="s">
        <v>1773</v>
      </c>
      <c r="G841" s="26" t="s">
        <v>110</v>
      </c>
      <c r="H841" s="29">
        <v>41549</v>
      </c>
      <c r="I841" s="26" t="s">
        <v>3725</v>
      </c>
      <c r="J841" s="26">
        <v>0.69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1774</v>
      </c>
      <c r="F842" s="26" t="s">
        <v>519</v>
      </c>
      <c r="G842" s="26" t="s">
        <v>114</v>
      </c>
      <c r="H842" s="29">
        <v>45097</v>
      </c>
      <c r="I842" s="26" t="s">
        <v>3726</v>
      </c>
      <c r="J842" s="26">
        <v>0.77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1775</v>
      </c>
      <c r="F843" s="26" t="s">
        <v>1776</v>
      </c>
      <c r="G843" s="26" t="s">
        <v>112</v>
      </c>
      <c r="H843" s="29">
        <v>44606</v>
      </c>
      <c r="I843" s="26" t="s">
        <v>3726</v>
      </c>
      <c r="J843" s="26">
        <v>1.1599999999999999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1777</v>
      </c>
      <c r="F844" s="26" t="s">
        <v>519</v>
      </c>
      <c r="G844" s="26" t="s">
        <v>110</v>
      </c>
      <c r="H844" s="29">
        <v>41551</v>
      </c>
      <c r="I844" s="26" t="s">
        <v>3726</v>
      </c>
      <c r="J844" s="26">
        <v>1.1399999999999999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1778</v>
      </c>
      <c r="F845" s="26" t="s">
        <v>1773</v>
      </c>
      <c r="G845" s="26" t="s">
        <v>110</v>
      </c>
      <c r="H845" s="29">
        <v>41551</v>
      </c>
      <c r="I845" s="26" t="s">
        <v>3726</v>
      </c>
      <c r="J845" s="26">
        <v>0.64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1779</v>
      </c>
      <c r="F846" s="26" t="s">
        <v>532</v>
      </c>
      <c r="G846" s="26" t="s">
        <v>112</v>
      </c>
      <c r="H846" s="29">
        <v>42339</v>
      </c>
      <c r="I846" s="26" t="s">
        <v>3727</v>
      </c>
      <c r="J846" s="26">
        <v>0.6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1780</v>
      </c>
      <c r="F847" s="26" t="s">
        <v>527</v>
      </c>
      <c r="G847" s="26" t="s">
        <v>110</v>
      </c>
      <c r="H847" s="29">
        <v>41227</v>
      </c>
      <c r="I847" s="26" t="s">
        <v>3727</v>
      </c>
      <c r="J847" s="26">
        <v>1.0900000000000001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1781</v>
      </c>
      <c r="F848" s="26" t="s">
        <v>519</v>
      </c>
      <c r="G848" s="26" t="s">
        <v>110</v>
      </c>
      <c r="H848" s="29">
        <v>41551</v>
      </c>
      <c r="I848" s="26" t="s">
        <v>3728</v>
      </c>
      <c r="J848" s="26">
        <v>0.47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1783</v>
      </c>
      <c r="F849" s="26" t="s">
        <v>124</v>
      </c>
      <c r="G849" s="26" t="s">
        <v>114</v>
      </c>
      <c r="H849" s="29">
        <v>44301</v>
      </c>
      <c r="I849" s="26" t="s">
        <v>3728</v>
      </c>
      <c r="J849" s="26">
        <v>1.06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1784</v>
      </c>
      <c r="F850" s="26" t="s">
        <v>527</v>
      </c>
      <c r="G850" s="26" t="s">
        <v>110</v>
      </c>
      <c r="H850" s="29">
        <v>42613</v>
      </c>
      <c r="I850" s="26" t="s">
        <v>3728</v>
      </c>
      <c r="J850" s="26">
        <v>0.48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1785</v>
      </c>
      <c r="F851" s="26" t="s">
        <v>532</v>
      </c>
      <c r="G851" s="26" t="s">
        <v>110</v>
      </c>
      <c r="H851" s="29">
        <v>41353</v>
      </c>
      <c r="I851" s="26" t="s">
        <v>3728</v>
      </c>
      <c r="J851" s="26">
        <v>1.43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1787</v>
      </c>
      <c r="F852" s="26" t="s">
        <v>1788</v>
      </c>
      <c r="G852" s="26" t="s">
        <v>110</v>
      </c>
      <c r="H852" s="29" t="s">
        <v>1789</v>
      </c>
      <c r="I852" s="26" t="s">
        <v>3728</v>
      </c>
      <c r="J852" s="26">
        <v>1.4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1790</v>
      </c>
      <c r="F853" s="26" t="s">
        <v>1773</v>
      </c>
      <c r="G853" s="26" t="s">
        <v>110</v>
      </c>
      <c r="H853" s="29">
        <v>41571</v>
      </c>
      <c r="I853" s="26" t="s">
        <v>3728</v>
      </c>
      <c r="J853" s="26">
        <v>0.44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1793</v>
      </c>
      <c r="F854" s="26" t="s">
        <v>118</v>
      </c>
      <c r="G854" s="26" t="s">
        <v>757</v>
      </c>
      <c r="H854" s="29">
        <v>41003</v>
      </c>
      <c r="I854" s="26" t="s">
        <v>3729</v>
      </c>
      <c r="J854" s="26">
        <v>1.68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1795</v>
      </c>
      <c r="F855" s="26" t="s">
        <v>133</v>
      </c>
      <c r="G855" s="26" t="s">
        <v>112</v>
      </c>
      <c r="H855" s="29">
        <v>42104</v>
      </c>
      <c r="I855" s="26" t="s">
        <v>3729</v>
      </c>
      <c r="J855" s="26">
        <v>1.29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1796</v>
      </c>
      <c r="F856" s="26" t="s">
        <v>118</v>
      </c>
      <c r="G856" s="26" t="s">
        <v>757</v>
      </c>
      <c r="H856" s="29">
        <v>40759</v>
      </c>
      <c r="I856" s="26" t="s">
        <v>3730</v>
      </c>
      <c r="J856" s="26">
        <v>1.04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1797</v>
      </c>
      <c r="F857" s="26" t="s">
        <v>176</v>
      </c>
      <c r="G857" s="26" t="s">
        <v>1104</v>
      </c>
      <c r="H857" s="29">
        <v>40682</v>
      </c>
      <c r="I857" s="26" t="s">
        <v>3730</v>
      </c>
      <c r="J857" s="26">
        <v>1.0900000000000001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1798</v>
      </c>
      <c r="F858" s="26" t="s">
        <v>527</v>
      </c>
      <c r="G858" s="26" t="s">
        <v>110</v>
      </c>
      <c r="H858" s="29">
        <v>41318</v>
      </c>
      <c r="I858" s="26" t="s">
        <v>3730</v>
      </c>
      <c r="J858" s="26">
        <v>1.17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1799</v>
      </c>
      <c r="F859" s="26" t="s">
        <v>527</v>
      </c>
      <c r="G859" s="26" t="s">
        <v>110</v>
      </c>
      <c r="H859" s="29">
        <v>41247</v>
      </c>
      <c r="I859" s="26" t="s">
        <v>3730</v>
      </c>
      <c r="J859" s="26">
        <v>0.71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1800</v>
      </c>
      <c r="F860" s="26" t="s">
        <v>527</v>
      </c>
      <c r="G860" s="26" t="s">
        <v>110</v>
      </c>
      <c r="H860" s="29">
        <v>41247</v>
      </c>
      <c r="I860" s="26" t="s">
        <v>3730</v>
      </c>
      <c r="J860" s="26">
        <v>0.91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1801</v>
      </c>
      <c r="F861" s="26" t="s">
        <v>527</v>
      </c>
      <c r="G861" s="26" t="s">
        <v>110</v>
      </c>
      <c r="H861" s="29">
        <v>41247</v>
      </c>
      <c r="I861" s="26" t="s">
        <v>3730</v>
      </c>
      <c r="J861" s="26">
        <v>0.79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1802</v>
      </c>
      <c r="F862" s="26" t="s">
        <v>527</v>
      </c>
      <c r="G862" s="26" t="s">
        <v>110</v>
      </c>
      <c r="H862" s="29">
        <v>41255</v>
      </c>
      <c r="I862" s="26" t="s">
        <v>3730</v>
      </c>
      <c r="J862" s="26">
        <v>1.1399999999999999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1803</v>
      </c>
      <c r="F863" s="26" t="s">
        <v>527</v>
      </c>
      <c r="G863" s="26" t="s">
        <v>110</v>
      </c>
      <c r="H863" s="29">
        <v>41247</v>
      </c>
      <c r="I863" s="26" t="s">
        <v>3730</v>
      </c>
      <c r="J863" s="26">
        <v>1.25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1804</v>
      </c>
      <c r="F864" s="26" t="s">
        <v>527</v>
      </c>
      <c r="G864" s="26" t="s">
        <v>110</v>
      </c>
      <c r="H864" s="29">
        <v>41247</v>
      </c>
      <c r="I864" s="26" t="s">
        <v>3730</v>
      </c>
      <c r="J864" s="26">
        <v>1.26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1805</v>
      </c>
      <c r="F865" s="26" t="s">
        <v>527</v>
      </c>
      <c r="G865" s="26" t="s">
        <v>110</v>
      </c>
      <c r="H865" s="29">
        <v>41247</v>
      </c>
      <c r="I865" s="26" t="s">
        <v>3730</v>
      </c>
      <c r="J865" s="26">
        <v>1.1000000000000001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1806</v>
      </c>
      <c r="F866" s="26" t="s">
        <v>118</v>
      </c>
      <c r="G866" s="26" t="s">
        <v>112</v>
      </c>
      <c r="H866" s="29">
        <v>42313</v>
      </c>
      <c r="I866" s="26" t="s">
        <v>3730</v>
      </c>
      <c r="J866" s="26">
        <v>1.1200000000000001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1807</v>
      </c>
      <c r="F867" s="26" t="s">
        <v>524</v>
      </c>
      <c r="G867" s="26" t="s">
        <v>110</v>
      </c>
      <c r="H867" s="29">
        <v>41247</v>
      </c>
      <c r="I867" s="26" t="s">
        <v>3730</v>
      </c>
      <c r="J867" s="26">
        <v>1.1499999999999999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1808</v>
      </c>
      <c r="F868" s="26" t="s">
        <v>165</v>
      </c>
      <c r="G868" s="26" t="s">
        <v>1104</v>
      </c>
      <c r="H868" s="29">
        <v>39498</v>
      </c>
      <c r="I868" s="26" t="s">
        <v>3730</v>
      </c>
      <c r="J868" s="26">
        <v>0.87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1809</v>
      </c>
      <c r="F869" s="26" t="s">
        <v>176</v>
      </c>
      <c r="G869" s="26" t="s">
        <v>110</v>
      </c>
      <c r="H869" s="29">
        <v>41409</v>
      </c>
      <c r="I869" s="26" t="s">
        <v>3730</v>
      </c>
      <c r="J869" s="26">
        <v>0.86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1810</v>
      </c>
      <c r="F870" s="26" t="s">
        <v>118</v>
      </c>
      <c r="G870" s="26" t="s">
        <v>757</v>
      </c>
      <c r="H870" s="29">
        <v>42111</v>
      </c>
      <c r="I870" s="26" t="s">
        <v>3730</v>
      </c>
      <c r="J870" s="26">
        <v>0.77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>
        <v>4357</v>
      </c>
      <c r="F871" s="26" t="s">
        <v>532</v>
      </c>
      <c r="G871" s="26" t="s">
        <v>110</v>
      </c>
      <c r="H871" s="29">
        <v>41310</v>
      </c>
      <c r="I871" s="26" t="s">
        <v>3731</v>
      </c>
      <c r="J871" s="26">
        <v>1.1499999999999999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1812</v>
      </c>
      <c r="F872" s="26" t="s">
        <v>532</v>
      </c>
      <c r="G872" s="26" t="s">
        <v>110</v>
      </c>
      <c r="H872" s="29">
        <v>41353</v>
      </c>
      <c r="I872" s="26" t="s">
        <v>3731</v>
      </c>
      <c r="J872" s="26">
        <v>0.81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1813</v>
      </c>
      <c r="F873" s="26" t="s">
        <v>519</v>
      </c>
      <c r="G873" s="26" t="s">
        <v>110</v>
      </c>
      <c r="H873" s="29">
        <v>41551</v>
      </c>
      <c r="I873" s="26" t="s">
        <v>3731</v>
      </c>
      <c r="J873" s="26">
        <v>0.78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1814</v>
      </c>
      <c r="F874" s="26" t="s">
        <v>1773</v>
      </c>
      <c r="G874" s="26" t="s">
        <v>110</v>
      </c>
      <c r="H874" s="29">
        <v>41551</v>
      </c>
      <c r="I874" s="26" t="s">
        <v>3731</v>
      </c>
      <c r="J874" s="26">
        <v>0.72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1815</v>
      </c>
      <c r="F875" s="26" t="s">
        <v>524</v>
      </c>
      <c r="G875" s="26" t="s">
        <v>110</v>
      </c>
      <c r="H875" s="29">
        <v>41457</v>
      </c>
      <c r="I875" s="26" t="s">
        <v>3732</v>
      </c>
      <c r="J875" s="26">
        <v>1.17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1817</v>
      </c>
      <c r="F876" s="26" t="s">
        <v>527</v>
      </c>
      <c r="G876" s="26" t="s">
        <v>110</v>
      </c>
      <c r="H876" s="29">
        <v>41213</v>
      </c>
      <c r="I876" s="26" t="s">
        <v>3732</v>
      </c>
      <c r="J876" s="26">
        <v>1.39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1818</v>
      </c>
      <c r="F877" s="26" t="s">
        <v>118</v>
      </c>
      <c r="G877" s="26" t="s">
        <v>757</v>
      </c>
      <c r="H877" s="29">
        <v>41004</v>
      </c>
      <c r="I877" s="26" t="s">
        <v>3733</v>
      </c>
      <c r="J877" s="26">
        <v>0.63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1820</v>
      </c>
      <c r="F878" s="26" t="s">
        <v>527</v>
      </c>
      <c r="G878" s="26" t="s">
        <v>112</v>
      </c>
      <c r="H878" s="29">
        <v>42613</v>
      </c>
      <c r="I878" s="26" t="s">
        <v>3733</v>
      </c>
      <c r="J878" s="26">
        <v>1.33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1821</v>
      </c>
      <c r="F879" s="26" t="s">
        <v>165</v>
      </c>
      <c r="G879" s="26" t="s">
        <v>757</v>
      </c>
      <c r="H879" s="29">
        <v>40759</v>
      </c>
      <c r="I879" s="26" t="s">
        <v>3733</v>
      </c>
      <c r="J879" s="26">
        <v>0.87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1822</v>
      </c>
      <c r="F880" s="26" t="s">
        <v>524</v>
      </c>
      <c r="G880" s="26" t="s">
        <v>110</v>
      </c>
      <c r="H880" s="29">
        <v>41394</v>
      </c>
      <c r="I880" s="26" t="s">
        <v>3733</v>
      </c>
      <c r="J880" s="26">
        <v>0.39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1823</v>
      </c>
      <c r="F881" s="26" t="s">
        <v>524</v>
      </c>
      <c r="G881" s="26" t="s">
        <v>110</v>
      </c>
      <c r="H881" s="29">
        <v>41457</v>
      </c>
      <c r="I881" s="26" t="s">
        <v>3733</v>
      </c>
      <c r="J881" s="26">
        <v>0.56000000000000005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1825</v>
      </c>
      <c r="F882" s="26" t="s">
        <v>524</v>
      </c>
      <c r="G882" s="26" t="s">
        <v>110</v>
      </c>
      <c r="H882" s="29">
        <v>41367</v>
      </c>
      <c r="I882" s="26" t="s">
        <v>3733</v>
      </c>
      <c r="J882" s="26">
        <v>0.74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1826</v>
      </c>
      <c r="F883" s="26" t="s">
        <v>524</v>
      </c>
      <c r="G883" s="26" t="s">
        <v>110</v>
      </c>
      <c r="H883" s="29">
        <v>41394</v>
      </c>
      <c r="I883" s="26" t="s">
        <v>3733</v>
      </c>
      <c r="J883" s="26">
        <v>0.52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1827</v>
      </c>
      <c r="F884" s="26" t="s">
        <v>524</v>
      </c>
      <c r="G884" s="26" t="s">
        <v>110</v>
      </c>
      <c r="H884" s="29">
        <v>41394</v>
      </c>
      <c r="I884" s="26" t="s">
        <v>3733</v>
      </c>
      <c r="J884" s="26">
        <v>1.2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1828</v>
      </c>
      <c r="F885" s="26" t="s">
        <v>524</v>
      </c>
      <c r="G885" s="26" t="s">
        <v>110</v>
      </c>
      <c r="H885" s="29">
        <v>41394</v>
      </c>
      <c r="I885" s="26" t="s">
        <v>3733</v>
      </c>
      <c r="J885" s="26">
        <v>1.1599999999999999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1829</v>
      </c>
      <c r="F886" s="26" t="s">
        <v>527</v>
      </c>
      <c r="G886" s="26" t="s">
        <v>110</v>
      </c>
      <c r="H886" s="29">
        <v>41353</v>
      </c>
      <c r="I886" s="26" t="s">
        <v>3733</v>
      </c>
      <c r="J886" s="26">
        <v>1.1200000000000001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1830</v>
      </c>
      <c r="F887" s="26" t="s">
        <v>527</v>
      </c>
      <c r="G887" s="26" t="s">
        <v>110</v>
      </c>
      <c r="H887" s="29">
        <v>41367</v>
      </c>
      <c r="I887" s="26" t="s">
        <v>3733</v>
      </c>
      <c r="J887" s="26">
        <v>0.86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1831</v>
      </c>
      <c r="F888" s="26" t="s">
        <v>527</v>
      </c>
      <c r="G888" s="26" t="s">
        <v>110</v>
      </c>
      <c r="H888" s="29">
        <v>41227</v>
      </c>
      <c r="I888" s="26" t="s">
        <v>3733</v>
      </c>
      <c r="J888" s="26">
        <v>1.49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1832</v>
      </c>
      <c r="F889" s="26" t="s">
        <v>527</v>
      </c>
      <c r="G889" s="26" t="s">
        <v>110</v>
      </c>
      <c r="H889" s="29">
        <v>41367</v>
      </c>
      <c r="I889" s="26" t="s">
        <v>3733</v>
      </c>
      <c r="J889" s="26">
        <v>1.33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1833</v>
      </c>
      <c r="F890" s="26" t="s">
        <v>527</v>
      </c>
      <c r="G890" s="26" t="s">
        <v>110</v>
      </c>
      <c r="H890" s="29">
        <v>41367</v>
      </c>
      <c r="I890" s="26" t="s">
        <v>3733</v>
      </c>
      <c r="J890" s="26">
        <v>1.29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1834</v>
      </c>
      <c r="F891" s="26" t="s">
        <v>527</v>
      </c>
      <c r="G891" s="26" t="s">
        <v>110</v>
      </c>
      <c r="H891" s="29">
        <v>41374</v>
      </c>
      <c r="I891" s="26" t="s">
        <v>3733</v>
      </c>
      <c r="J891" s="26">
        <v>0.84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1835</v>
      </c>
      <c r="F892" s="26" t="s">
        <v>527</v>
      </c>
      <c r="G892" s="26" t="s">
        <v>110</v>
      </c>
      <c r="H892" s="29">
        <v>41310</v>
      </c>
      <c r="I892" s="26" t="s">
        <v>3733</v>
      </c>
      <c r="J892" s="26">
        <v>0.83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1836</v>
      </c>
      <c r="F893" s="26" t="s">
        <v>527</v>
      </c>
      <c r="G893" s="26" t="s">
        <v>110</v>
      </c>
      <c r="H893" s="29">
        <v>41310</v>
      </c>
      <c r="I893" s="26" t="s">
        <v>3733</v>
      </c>
      <c r="J893" s="26">
        <v>0.67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1837</v>
      </c>
      <c r="F894" s="26" t="s">
        <v>527</v>
      </c>
      <c r="G894" s="26" t="s">
        <v>110</v>
      </c>
      <c r="H894" s="29">
        <v>42313</v>
      </c>
      <c r="I894" s="26" t="s">
        <v>3733</v>
      </c>
      <c r="J894" s="26">
        <v>0.96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1838</v>
      </c>
      <c r="F895" s="26" t="s">
        <v>527</v>
      </c>
      <c r="G895" s="26" t="s">
        <v>110</v>
      </c>
      <c r="H895" s="29">
        <v>41213</v>
      </c>
      <c r="I895" s="26" t="s">
        <v>3733</v>
      </c>
      <c r="J895" s="26">
        <v>0.23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1839</v>
      </c>
      <c r="F896" s="26" t="s">
        <v>527</v>
      </c>
      <c r="G896" s="26" t="s">
        <v>110</v>
      </c>
      <c r="H896" s="29">
        <v>41318</v>
      </c>
      <c r="I896" s="26" t="s">
        <v>3733</v>
      </c>
      <c r="J896" s="26">
        <v>1.1200000000000001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1840</v>
      </c>
      <c r="F897" s="26" t="s">
        <v>551</v>
      </c>
      <c r="G897" s="26" t="s">
        <v>110</v>
      </c>
      <c r="H897" s="29">
        <v>41394</v>
      </c>
      <c r="I897" s="26" t="s">
        <v>3733</v>
      </c>
      <c r="J897" s="26">
        <v>0.94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1841</v>
      </c>
      <c r="F898" s="26" t="s">
        <v>551</v>
      </c>
      <c r="G898" s="26" t="s">
        <v>110</v>
      </c>
      <c r="H898" s="29">
        <v>41394</v>
      </c>
      <c r="I898" s="26" t="s">
        <v>3733</v>
      </c>
      <c r="J898" s="26">
        <v>0.67</v>
      </c>
      <c r="K898" s="28">
        <f t="shared" si="29"/>
        <v>1</v>
      </c>
      <c r="L898" s="28">
        <f t="shared" si="30"/>
        <v>0</v>
      </c>
    </row>
    <row r="899" spans="5:12" ht="15" customHeight="1" x14ac:dyDescent="0.25">
      <c r="E899" s="26" t="s">
        <v>1842</v>
      </c>
      <c r="F899" s="26" t="s">
        <v>551</v>
      </c>
      <c r="G899" s="26" t="s">
        <v>110</v>
      </c>
      <c r="H899" s="29">
        <v>41394</v>
      </c>
      <c r="I899" s="26" t="s">
        <v>3733</v>
      </c>
      <c r="J899" s="26">
        <v>1.2</v>
      </c>
      <c r="K899" s="28">
        <f t="shared" si="29"/>
        <v>1</v>
      </c>
      <c r="L899" s="28">
        <f t="shared" si="30"/>
        <v>0</v>
      </c>
    </row>
    <row r="900" spans="5:12" ht="15" customHeight="1" x14ac:dyDescent="0.25">
      <c r="E900" s="26" t="s">
        <v>1843</v>
      </c>
      <c r="F900" s="26" t="s">
        <v>118</v>
      </c>
      <c r="G900" s="26" t="s">
        <v>757</v>
      </c>
      <c r="H900" s="29">
        <v>41001</v>
      </c>
      <c r="I900" s="26" t="s">
        <v>3734</v>
      </c>
      <c r="J900" s="26">
        <v>0.89</v>
      </c>
      <c r="K900" s="28">
        <f t="shared" si="29"/>
        <v>1</v>
      </c>
      <c r="L900" s="28">
        <f t="shared" si="30"/>
        <v>0</v>
      </c>
    </row>
    <row r="901" spans="5:12" ht="15" customHeight="1" x14ac:dyDescent="0.25">
      <c r="E901" s="26" t="s">
        <v>1845</v>
      </c>
      <c r="F901" s="26" t="s">
        <v>176</v>
      </c>
      <c r="G901" s="26" t="s">
        <v>1104</v>
      </c>
      <c r="H901" s="29">
        <v>40794</v>
      </c>
      <c r="I901" s="26" t="s">
        <v>3734</v>
      </c>
      <c r="J901" s="26">
        <v>0.96</v>
      </c>
      <c r="K901" s="28">
        <f t="shared" si="29"/>
        <v>1</v>
      </c>
      <c r="L901" s="28">
        <f t="shared" si="30"/>
        <v>0</v>
      </c>
    </row>
    <row r="902" spans="5:12" ht="15" customHeight="1" x14ac:dyDescent="0.25">
      <c r="E902" s="26" t="s">
        <v>1846</v>
      </c>
      <c r="F902" s="26" t="s">
        <v>165</v>
      </c>
      <c r="G902" s="26" t="s">
        <v>1104</v>
      </c>
      <c r="H902" s="29">
        <v>40794</v>
      </c>
      <c r="I902" s="26" t="s">
        <v>3734</v>
      </c>
      <c r="J902" s="26">
        <v>0.79</v>
      </c>
      <c r="K902" s="28">
        <f t="shared" si="29"/>
        <v>1</v>
      </c>
      <c r="L902" s="28">
        <f t="shared" si="30"/>
        <v>0</v>
      </c>
    </row>
    <row r="903" spans="5:12" ht="15" customHeight="1" x14ac:dyDescent="0.25">
      <c r="E903" s="26" t="s">
        <v>1847</v>
      </c>
      <c r="F903" s="26" t="s">
        <v>527</v>
      </c>
      <c r="G903" s="26" t="s">
        <v>110</v>
      </c>
      <c r="H903" s="29">
        <v>41661</v>
      </c>
      <c r="I903" s="26" t="s">
        <v>3734</v>
      </c>
      <c r="J903" s="26">
        <v>0.85</v>
      </c>
      <c r="K903" s="28">
        <f t="shared" si="29"/>
        <v>1</v>
      </c>
      <c r="L903" s="28">
        <f t="shared" si="30"/>
        <v>0</v>
      </c>
    </row>
    <row r="904" spans="5:12" ht="15" customHeight="1" x14ac:dyDescent="0.25">
      <c r="E904" s="26" t="s">
        <v>1848</v>
      </c>
      <c r="F904" s="26" t="s">
        <v>118</v>
      </c>
      <c r="G904" s="26" t="s">
        <v>757</v>
      </c>
      <c r="H904" s="29">
        <v>42109</v>
      </c>
      <c r="I904" s="26" t="s">
        <v>3734</v>
      </c>
      <c r="J904" s="26">
        <v>0.6</v>
      </c>
      <c r="K904" s="28">
        <f t="shared" ref="K904:K967" si="31">IF(OR(J904&lt;$B$12,J904="&lt; 0"),1,0)</f>
        <v>1</v>
      </c>
      <c r="L904" s="28">
        <f t="shared" ref="L904:L967" si="32">IF(K904=1,0,1)</f>
        <v>0</v>
      </c>
    </row>
    <row r="905" spans="5:12" ht="15" customHeight="1" x14ac:dyDescent="0.25">
      <c r="E905" s="26" t="s">
        <v>1849</v>
      </c>
      <c r="F905" s="26" t="s">
        <v>118</v>
      </c>
      <c r="G905" s="26" t="s">
        <v>757</v>
      </c>
      <c r="H905" s="29">
        <v>42111</v>
      </c>
      <c r="I905" s="26" t="s">
        <v>3734</v>
      </c>
      <c r="J905" s="26">
        <v>0.37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1850</v>
      </c>
      <c r="F906" s="26" t="s">
        <v>176</v>
      </c>
      <c r="G906" s="26" t="s">
        <v>1104</v>
      </c>
      <c r="H906" s="29">
        <v>40759</v>
      </c>
      <c r="I906" s="26" t="s">
        <v>3735</v>
      </c>
      <c r="J906" s="26">
        <v>1.36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1851</v>
      </c>
      <c r="F907" s="26" t="s">
        <v>176</v>
      </c>
      <c r="G907" s="26" t="s">
        <v>1104</v>
      </c>
      <c r="H907" s="29">
        <v>40794</v>
      </c>
      <c r="I907" s="26" t="s">
        <v>3735</v>
      </c>
      <c r="J907" s="26">
        <v>1.27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1852</v>
      </c>
      <c r="F908" s="26" t="s">
        <v>1853</v>
      </c>
      <c r="G908" s="26" t="s">
        <v>1104</v>
      </c>
      <c r="H908" s="29">
        <v>41004</v>
      </c>
      <c r="I908" s="26" t="s">
        <v>3736</v>
      </c>
      <c r="J908" s="26">
        <v>0.89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1854</v>
      </c>
      <c r="F909" s="26" t="s">
        <v>1853</v>
      </c>
      <c r="G909" s="26" t="s">
        <v>1104</v>
      </c>
      <c r="H909" s="29">
        <v>40637</v>
      </c>
      <c r="I909" s="26" t="s">
        <v>3736</v>
      </c>
      <c r="J909" s="26">
        <v>0.69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1855</v>
      </c>
      <c r="F910" s="26" t="s">
        <v>1853</v>
      </c>
      <c r="G910" s="26" t="s">
        <v>1104</v>
      </c>
      <c r="H910" s="29">
        <v>41004</v>
      </c>
      <c r="I910" s="26" t="s">
        <v>3736</v>
      </c>
      <c r="J910" s="26">
        <v>0.33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1856</v>
      </c>
      <c r="F911" s="26" t="s">
        <v>176</v>
      </c>
      <c r="G911" s="26" t="s">
        <v>1104</v>
      </c>
      <c r="H911" s="29">
        <v>41004</v>
      </c>
      <c r="I911" s="26" t="s">
        <v>3736</v>
      </c>
      <c r="J911" s="26">
        <v>0.68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1857</v>
      </c>
      <c r="F912" s="26" t="s">
        <v>1853</v>
      </c>
      <c r="G912" s="26" t="s">
        <v>1104</v>
      </c>
      <c r="H912" s="29">
        <v>40759</v>
      </c>
      <c r="I912" s="26" t="s">
        <v>3736</v>
      </c>
      <c r="J912" s="26">
        <v>0.56000000000000005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1858</v>
      </c>
      <c r="F913" s="26" t="s">
        <v>1853</v>
      </c>
      <c r="G913" s="26" t="s">
        <v>1104</v>
      </c>
      <c r="H913" s="29">
        <v>40759</v>
      </c>
      <c r="I913" s="26" t="s">
        <v>3736</v>
      </c>
      <c r="J913" s="26">
        <v>0.64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1859</v>
      </c>
      <c r="F914" s="26" t="s">
        <v>1853</v>
      </c>
      <c r="G914" s="26" t="s">
        <v>1104</v>
      </c>
      <c r="H914" s="29">
        <v>40759</v>
      </c>
      <c r="I914" s="26" t="s">
        <v>3736</v>
      </c>
      <c r="J914" s="26">
        <v>0.09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1860</v>
      </c>
      <c r="F915" s="26" t="s">
        <v>1853</v>
      </c>
      <c r="G915" s="26" t="s">
        <v>1104</v>
      </c>
      <c r="H915" s="29">
        <v>40759</v>
      </c>
      <c r="I915" s="26" t="s">
        <v>3736</v>
      </c>
      <c r="J915" s="26">
        <v>0.75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1861</v>
      </c>
      <c r="F916" s="26" t="s">
        <v>1853</v>
      </c>
      <c r="G916" s="26" t="s">
        <v>1104</v>
      </c>
      <c r="H916" s="29">
        <v>40759</v>
      </c>
      <c r="I916" s="26" t="s">
        <v>3736</v>
      </c>
      <c r="J916" s="26">
        <v>0.6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1862</v>
      </c>
      <c r="F917" s="26" t="s">
        <v>527</v>
      </c>
      <c r="G917" s="26" t="s">
        <v>110</v>
      </c>
      <c r="H917" s="29">
        <v>41213</v>
      </c>
      <c r="I917" s="26" t="s">
        <v>3737</v>
      </c>
      <c r="J917" s="26">
        <v>1.33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1864</v>
      </c>
      <c r="F918" s="26" t="s">
        <v>527</v>
      </c>
      <c r="G918" s="26" t="s">
        <v>110</v>
      </c>
      <c r="H918" s="29">
        <v>41227</v>
      </c>
      <c r="I918" s="26" t="s">
        <v>3738</v>
      </c>
      <c r="J918" s="26">
        <v>0.81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1867</v>
      </c>
      <c r="F919" s="26" t="s">
        <v>527</v>
      </c>
      <c r="G919" s="26" t="s">
        <v>110</v>
      </c>
      <c r="H919" s="29">
        <v>41374</v>
      </c>
      <c r="I919" s="26" t="s">
        <v>3738</v>
      </c>
      <c r="J919" s="26">
        <v>0.42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1868</v>
      </c>
      <c r="F920" s="26" t="s">
        <v>165</v>
      </c>
      <c r="G920" s="26" t="s">
        <v>110</v>
      </c>
      <c r="H920" s="29">
        <v>41551</v>
      </c>
      <c r="I920" s="26" t="s">
        <v>3738</v>
      </c>
      <c r="J920" s="26">
        <v>0.93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1869</v>
      </c>
      <c r="F921" s="26" t="s">
        <v>124</v>
      </c>
      <c r="G921" s="26" t="s">
        <v>110</v>
      </c>
      <c r="H921" s="29">
        <v>41521</v>
      </c>
      <c r="I921" s="26" t="s">
        <v>3738</v>
      </c>
      <c r="J921" s="26">
        <v>0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1870</v>
      </c>
      <c r="F922" s="26" t="s">
        <v>1773</v>
      </c>
      <c r="G922" s="26" t="s">
        <v>110</v>
      </c>
      <c r="H922" s="29">
        <v>41549</v>
      </c>
      <c r="I922" s="26" t="s">
        <v>3738</v>
      </c>
      <c r="J922" s="26">
        <v>1.06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1871</v>
      </c>
      <c r="F923" s="26" t="s">
        <v>756</v>
      </c>
      <c r="G923" s="26" t="s">
        <v>1104</v>
      </c>
      <c r="H923" s="29">
        <v>42431</v>
      </c>
      <c r="I923" s="26" t="s">
        <v>3739</v>
      </c>
      <c r="J923" s="26">
        <v>1.49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1873</v>
      </c>
      <c r="F924" s="26" t="s">
        <v>176</v>
      </c>
      <c r="G924" s="26" t="s">
        <v>1104</v>
      </c>
      <c r="H924" s="29">
        <v>42431</v>
      </c>
      <c r="I924" s="26" t="s">
        <v>3739</v>
      </c>
      <c r="J924" s="26">
        <v>1.46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1874</v>
      </c>
      <c r="F925" s="26" t="s">
        <v>1693</v>
      </c>
      <c r="G925" s="26" t="s">
        <v>110</v>
      </c>
      <c r="H925" s="29">
        <v>41453</v>
      </c>
      <c r="I925" s="26" t="s">
        <v>3739</v>
      </c>
      <c r="J925" s="26">
        <v>1.63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1875</v>
      </c>
      <c r="F926" s="26" t="s">
        <v>1693</v>
      </c>
      <c r="G926" s="26" t="s">
        <v>110</v>
      </c>
      <c r="H926" s="29">
        <v>41453</v>
      </c>
      <c r="I926" s="26" t="s">
        <v>3739</v>
      </c>
      <c r="J926" s="26">
        <v>1.25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1876</v>
      </c>
      <c r="F927" s="26" t="s">
        <v>1693</v>
      </c>
      <c r="G927" s="26" t="s">
        <v>110</v>
      </c>
      <c r="H927" s="29">
        <v>41453</v>
      </c>
      <c r="I927" s="26" t="s">
        <v>3739</v>
      </c>
      <c r="J927" s="26">
        <v>1.49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1877</v>
      </c>
      <c r="F928" s="26" t="s">
        <v>1693</v>
      </c>
      <c r="G928" s="26" t="s">
        <v>110</v>
      </c>
      <c r="H928" s="29">
        <v>41453</v>
      </c>
      <c r="I928" s="26" t="s">
        <v>3739</v>
      </c>
      <c r="J928" s="26">
        <v>1.47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1878</v>
      </c>
      <c r="F929" s="26" t="s">
        <v>524</v>
      </c>
      <c r="G929" s="26" t="s">
        <v>110</v>
      </c>
      <c r="H929" s="29">
        <v>41457</v>
      </c>
      <c r="I929" s="26" t="s">
        <v>3739</v>
      </c>
      <c r="J929" s="26">
        <v>1.76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1879</v>
      </c>
      <c r="F930" s="26" t="s">
        <v>524</v>
      </c>
      <c r="G930" s="26" t="s">
        <v>110</v>
      </c>
      <c r="H930" s="29">
        <v>41318</v>
      </c>
      <c r="I930" s="26" t="s">
        <v>3739</v>
      </c>
      <c r="J930" s="26">
        <v>1.28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1880</v>
      </c>
      <c r="F931" s="26" t="s">
        <v>524</v>
      </c>
      <c r="G931" s="26" t="s">
        <v>110</v>
      </c>
      <c r="H931" s="29">
        <v>41460</v>
      </c>
      <c r="I931" s="26" t="s">
        <v>3739</v>
      </c>
      <c r="J931" s="26">
        <v>1.74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1881</v>
      </c>
      <c r="F932" s="26" t="s">
        <v>1882</v>
      </c>
      <c r="G932" s="26" t="s">
        <v>112</v>
      </c>
      <c r="H932" s="29">
        <v>42115</v>
      </c>
      <c r="I932" s="26" t="s">
        <v>3739</v>
      </c>
      <c r="J932" s="26">
        <v>1.35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1883</v>
      </c>
      <c r="F933" s="26" t="s">
        <v>524</v>
      </c>
      <c r="G933" s="26" t="s">
        <v>110</v>
      </c>
      <c r="H933" s="29">
        <v>41460</v>
      </c>
      <c r="I933" s="26" t="s">
        <v>3739</v>
      </c>
      <c r="J933" s="26">
        <v>1.63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1884</v>
      </c>
      <c r="F934" s="26" t="s">
        <v>524</v>
      </c>
      <c r="G934" s="26" t="s">
        <v>110</v>
      </c>
      <c r="H934" s="29">
        <v>41460</v>
      </c>
      <c r="I934" s="26" t="s">
        <v>3739</v>
      </c>
      <c r="J934" s="26">
        <v>1.51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1885</v>
      </c>
      <c r="F935" s="26" t="s">
        <v>524</v>
      </c>
      <c r="G935" s="26" t="s">
        <v>110</v>
      </c>
      <c r="H935" s="29">
        <v>41457</v>
      </c>
      <c r="I935" s="26" t="s">
        <v>3739</v>
      </c>
      <c r="J935" s="26">
        <v>1.62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>
        <v>4824</v>
      </c>
      <c r="F936" s="26" t="s">
        <v>524</v>
      </c>
      <c r="G936" s="26" t="s">
        <v>110</v>
      </c>
      <c r="H936" s="29">
        <v>41318</v>
      </c>
      <c r="I936" s="26" t="s">
        <v>3740</v>
      </c>
      <c r="J936" s="26">
        <v>0.18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1887</v>
      </c>
      <c r="F937" s="26" t="s">
        <v>524</v>
      </c>
      <c r="G937" s="26" t="s">
        <v>110</v>
      </c>
      <c r="H937" s="29">
        <v>41318</v>
      </c>
      <c r="I937" s="26" t="s">
        <v>3740</v>
      </c>
      <c r="J937" s="26">
        <v>0.82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1888</v>
      </c>
      <c r="F938" s="26" t="s">
        <v>524</v>
      </c>
      <c r="G938" s="26" t="s">
        <v>110</v>
      </c>
      <c r="H938" s="29">
        <v>41528</v>
      </c>
      <c r="I938" s="26" t="s">
        <v>3740</v>
      </c>
      <c r="J938" s="26">
        <v>0.55000000000000004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1889</v>
      </c>
      <c r="F939" s="26" t="s">
        <v>524</v>
      </c>
      <c r="G939" s="26" t="s">
        <v>110</v>
      </c>
      <c r="H939" s="29">
        <v>41353</v>
      </c>
      <c r="I939" s="26" t="s">
        <v>3740</v>
      </c>
      <c r="J939" s="26">
        <v>0.99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1890</v>
      </c>
      <c r="F940" s="26" t="s">
        <v>1773</v>
      </c>
      <c r="G940" s="26" t="s">
        <v>110</v>
      </c>
      <c r="H940" s="29">
        <v>41534</v>
      </c>
      <c r="I940" s="26" t="s">
        <v>3740</v>
      </c>
      <c r="J940" s="26">
        <v>1.18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 t="s">
        <v>1891</v>
      </c>
      <c r="F941" s="26" t="s">
        <v>1892</v>
      </c>
      <c r="G941" s="26" t="s">
        <v>110</v>
      </c>
      <c r="H941" s="29">
        <v>41457</v>
      </c>
      <c r="I941" s="26" t="s">
        <v>3741</v>
      </c>
      <c r="J941" s="26">
        <v>1.47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1894</v>
      </c>
      <c r="F942" s="26" t="s">
        <v>176</v>
      </c>
      <c r="G942" s="26" t="s">
        <v>1895</v>
      </c>
      <c r="H942" s="29">
        <v>42115</v>
      </c>
      <c r="I942" s="26" t="s">
        <v>3742</v>
      </c>
      <c r="J942" s="26">
        <v>1.05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1897</v>
      </c>
      <c r="F943" s="26" t="s">
        <v>532</v>
      </c>
      <c r="G943" s="26" t="s">
        <v>110</v>
      </c>
      <c r="H943" s="29">
        <v>41310</v>
      </c>
      <c r="I943" s="26" t="s">
        <v>3743</v>
      </c>
      <c r="J943" s="26">
        <v>0.45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>
        <v>4919</v>
      </c>
      <c r="F944" s="26" t="s">
        <v>532</v>
      </c>
      <c r="G944" s="26" t="s">
        <v>110</v>
      </c>
      <c r="H944" s="29">
        <v>41457</v>
      </c>
      <c r="I944" s="26" t="s">
        <v>3743</v>
      </c>
      <c r="J944" s="26">
        <v>1.04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1898</v>
      </c>
      <c r="F945" s="26" t="s">
        <v>532</v>
      </c>
      <c r="G945" s="26" t="s">
        <v>110</v>
      </c>
      <c r="H945" s="29">
        <v>41367</v>
      </c>
      <c r="I945" s="26" t="s">
        <v>3743</v>
      </c>
      <c r="J945" s="26">
        <v>0.64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1899</v>
      </c>
      <c r="F946" s="26" t="s">
        <v>532</v>
      </c>
      <c r="G946" s="26" t="s">
        <v>110</v>
      </c>
      <c r="H946" s="29">
        <v>41318</v>
      </c>
      <c r="I946" s="26" t="s">
        <v>3743</v>
      </c>
      <c r="J946" s="26">
        <v>0.83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1900</v>
      </c>
      <c r="F947" s="26" t="s">
        <v>532</v>
      </c>
      <c r="G947" s="26" t="s">
        <v>110</v>
      </c>
      <c r="H947" s="29">
        <v>41367</v>
      </c>
      <c r="I947" s="26" t="s">
        <v>3743</v>
      </c>
      <c r="J947" s="26">
        <v>1.06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1901</v>
      </c>
      <c r="F948" s="26" t="s">
        <v>532</v>
      </c>
      <c r="G948" s="26" t="s">
        <v>110</v>
      </c>
      <c r="H948" s="29">
        <v>41367</v>
      </c>
      <c r="I948" s="26" t="s">
        <v>3743</v>
      </c>
      <c r="J948" s="26">
        <v>0.47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1902</v>
      </c>
      <c r="F949" s="26" t="s">
        <v>176</v>
      </c>
      <c r="G949" s="26" t="s">
        <v>110</v>
      </c>
      <c r="H949" s="29">
        <v>41549</v>
      </c>
      <c r="I949" s="26" t="s">
        <v>3743</v>
      </c>
      <c r="J949" s="26">
        <v>0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1903</v>
      </c>
      <c r="F950" s="26" t="s">
        <v>532</v>
      </c>
      <c r="G950" s="26" t="s">
        <v>110</v>
      </c>
      <c r="H950" s="29">
        <v>41367</v>
      </c>
      <c r="I950" s="26" t="s">
        <v>3743</v>
      </c>
      <c r="J950" s="26">
        <v>0.37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1904</v>
      </c>
      <c r="F951" s="26" t="s">
        <v>532</v>
      </c>
      <c r="G951" s="26" t="s">
        <v>110</v>
      </c>
      <c r="H951" s="29">
        <v>41367</v>
      </c>
      <c r="I951" s="26" t="s">
        <v>3743</v>
      </c>
      <c r="J951" s="26">
        <v>0.64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1905</v>
      </c>
      <c r="F952" s="26" t="s">
        <v>532</v>
      </c>
      <c r="G952" s="26" t="s">
        <v>110</v>
      </c>
      <c r="H952" s="29">
        <v>41367</v>
      </c>
      <c r="I952" s="26" t="s">
        <v>3743</v>
      </c>
      <c r="J952" s="26">
        <v>0.39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1906</v>
      </c>
      <c r="F953" s="26" t="s">
        <v>532</v>
      </c>
      <c r="G953" s="26" t="s">
        <v>110</v>
      </c>
      <c r="H953" s="29">
        <v>41367</v>
      </c>
      <c r="I953" s="26" t="s">
        <v>3743</v>
      </c>
      <c r="J953" s="26">
        <v>0.71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1907</v>
      </c>
      <c r="F954" s="26" t="s">
        <v>1773</v>
      </c>
      <c r="G954" s="26" t="s">
        <v>110</v>
      </c>
      <c r="H954" s="29">
        <v>41549</v>
      </c>
      <c r="I954" s="26" t="s">
        <v>3743</v>
      </c>
      <c r="J954" s="26">
        <v>0.66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1908</v>
      </c>
      <c r="F955" s="26" t="s">
        <v>527</v>
      </c>
      <c r="G955" s="26" t="s">
        <v>162</v>
      </c>
      <c r="H955" s="29">
        <v>42270</v>
      </c>
      <c r="I955" s="26" t="s">
        <v>3744</v>
      </c>
      <c r="J955" s="26">
        <v>0.87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1910</v>
      </c>
      <c r="F956" s="26" t="s">
        <v>527</v>
      </c>
      <c r="G956" s="26" t="s">
        <v>162</v>
      </c>
      <c r="H956" s="29">
        <v>42270</v>
      </c>
      <c r="I956" s="26" t="s">
        <v>3744</v>
      </c>
      <c r="J956" s="26">
        <v>0.86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1911</v>
      </c>
      <c r="F957" s="26" t="s">
        <v>176</v>
      </c>
      <c r="G957" s="26" t="s">
        <v>1104</v>
      </c>
      <c r="H957" s="29">
        <v>40794</v>
      </c>
      <c r="I957" s="26" t="s">
        <v>3745</v>
      </c>
      <c r="J957" s="26">
        <v>0.46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>
        <v>4379</v>
      </c>
      <c r="F958" s="26" t="s">
        <v>532</v>
      </c>
      <c r="G958" s="26" t="s">
        <v>110</v>
      </c>
      <c r="H958" s="29">
        <v>41352</v>
      </c>
      <c r="I958" s="26" t="s">
        <v>3745</v>
      </c>
      <c r="J958" s="26">
        <v>0.64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>
        <v>4380</v>
      </c>
      <c r="F959" s="26" t="s">
        <v>532</v>
      </c>
      <c r="G959" s="26" t="s">
        <v>110</v>
      </c>
      <c r="H959" s="29">
        <v>41374</v>
      </c>
      <c r="I959" s="26" t="s">
        <v>3745</v>
      </c>
      <c r="J959" s="26">
        <v>0.57999999999999996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1912</v>
      </c>
      <c r="F960" s="26" t="s">
        <v>532</v>
      </c>
      <c r="G960" s="26" t="s">
        <v>110</v>
      </c>
      <c r="H960" s="29">
        <v>41374</v>
      </c>
      <c r="I960" s="26" t="s">
        <v>3745</v>
      </c>
      <c r="J960" s="26">
        <v>0.65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1913</v>
      </c>
      <c r="F961" s="26" t="s">
        <v>1773</v>
      </c>
      <c r="G961" s="26" t="s">
        <v>110</v>
      </c>
      <c r="H961" s="29">
        <v>41374</v>
      </c>
      <c r="I961" s="26" t="s">
        <v>3745</v>
      </c>
      <c r="J961" s="26">
        <v>0.62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1914</v>
      </c>
      <c r="F962" s="26" t="s">
        <v>527</v>
      </c>
      <c r="G962" s="26" t="s">
        <v>112</v>
      </c>
      <c r="H962" s="29">
        <v>42339</v>
      </c>
      <c r="I962" s="26" t="s">
        <v>3745</v>
      </c>
      <c r="J962" s="26">
        <v>1.39</v>
      </c>
      <c r="K962" s="28">
        <f t="shared" si="31"/>
        <v>1</v>
      </c>
      <c r="L962" s="28">
        <f t="shared" si="32"/>
        <v>0</v>
      </c>
    </row>
    <row r="963" spans="5:12" ht="15" customHeight="1" x14ac:dyDescent="0.25">
      <c r="E963" s="26" t="s">
        <v>1915</v>
      </c>
      <c r="F963" s="26" t="s">
        <v>527</v>
      </c>
      <c r="G963" s="26" t="s">
        <v>110</v>
      </c>
      <c r="H963" s="29">
        <v>41374</v>
      </c>
      <c r="I963" s="26" t="s">
        <v>3745</v>
      </c>
      <c r="J963" s="26">
        <v>0</v>
      </c>
      <c r="K963" s="28">
        <f t="shared" si="31"/>
        <v>1</v>
      </c>
      <c r="L963" s="28">
        <f t="shared" si="32"/>
        <v>0</v>
      </c>
    </row>
    <row r="964" spans="5:12" ht="15" customHeight="1" x14ac:dyDescent="0.25">
      <c r="E964" s="26" t="s">
        <v>1916</v>
      </c>
      <c r="F964" s="26" t="s">
        <v>176</v>
      </c>
      <c r="G964" s="26" t="s">
        <v>110</v>
      </c>
      <c r="H964" s="29">
        <v>41549</v>
      </c>
      <c r="I964" s="26" t="s">
        <v>3745</v>
      </c>
      <c r="J964" s="26">
        <v>0.76</v>
      </c>
      <c r="K964" s="28">
        <f t="shared" si="31"/>
        <v>1</v>
      </c>
      <c r="L964" s="28">
        <f t="shared" si="32"/>
        <v>0</v>
      </c>
    </row>
    <row r="965" spans="5:12" ht="15" customHeight="1" x14ac:dyDescent="0.25">
      <c r="E965" s="26" t="s">
        <v>1917</v>
      </c>
      <c r="F965" s="26" t="s">
        <v>1773</v>
      </c>
      <c r="G965" s="26" t="s">
        <v>110</v>
      </c>
      <c r="H965" s="29">
        <v>41549</v>
      </c>
      <c r="I965" s="26" t="s">
        <v>3745</v>
      </c>
      <c r="J965" s="26">
        <v>0.31</v>
      </c>
      <c r="K965" s="28">
        <f t="shared" si="31"/>
        <v>1</v>
      </c>
      <c r="L965" s="28">
        <f t="shared" si="32"/>
        <v>0</v>
      </c>
    </row>
    <row r="966" spans="5:12" ht="15" customHeight="1" x14ac:dyDescent="0.25">
      <c r="E966" s="26">
        <v>5741</v>
      </c>
      <c r="F966" s="26" t="s">
        <v>524</v>
      </c>
      <c r="G966" s="26" t="s">
        <v>110</v>
      </c>
      <c r="H966" s="29">
        <v>41394</v>
      </c>
      <c r="I966" s="26" t="s">
        <v>3746</v>
      </c>
      <c r="J966" s="26">
        <v>0</v>
      </c>
      <c r="K966" s="28">
        <f t="shared" si="31"/>
        <v>1</v>
      </c>
      <c r="L966" s="28">
        <f t="shared" si="32"/>
        <v>0</v>
      </c>
    </row>
    <row r="967" spans="5:12" ht="15" customHeight="1" x14ac:dyDescent="0.25">
      <c r="E967" s="26">
        <v>6124</v>
      </c>
      <c r="F967" s="26" t="s">
        <v>524</v>
      </c>
      <c r="G967" s="26" t="s">
        <v>114</v>
      </c>
      <c r="H967" s="29">
        <v>42635</v>
      </c>
      <c r="I967" s="26" t="s">
        <v>3746</v>
      </c>
      <c r="J967" s="26">
        <v>0.86</v>
      </c>
      <c r="K967" s="28">
        <f t="shared" si="31"/>
        <v>1</v>
      </c>
      <c r="L967" s="28">
        <f t="shared" si="32"/>
        <v>0</v>
      </c>
    </row>
    <row r="968" spans="5:12" ht="15" customHeight="1" x14ac:dyDescent="0.25">
      <c r="E968" s="26" t="s">
        <v>1918</v>
      </c>
      <c r="F968" s="26" t="s">
        <v>524</v>
      </c>
      <c r="G968" s="26" t="s">
        <v>110</v>
      </c>
      <c r="H968" s="29">
        <v>41318</v>
      </c>
      <c r="I968" s="26" t="s">
        <v>3746</v>
      </c>
      <c r="J968" s="26">
        <v>0.89</v>
      </c>
      <c r="K968" s="28">
        <f t="shared" ref="K968:K1031" si="33">IF(OR(J968&lt;$B$12,J968="&lt; 0"),1,0)</f>
        <v>1</v>
      </c>
      <c r="L968" s="28">
        <f t="shared" ref="L968:L1031" si="34">IF(K968=1,0,1)</f>
        <v>0</v>
      </c>
    </row>
    <row r="969" spans="5:12" ht="15" customHeight="1" x14ac:dyDescent="0.25">
      <c r="E969" s="26" t="s">
        <v>1919</v>
      </c>
      <c r="F969" s="26" t="s">
        <v>1920</v>
      </c>
      <c r="G969" s="26" t="s">
        <v>110</v>
      </c>
      <c r="H969" s="29">
        <v>41359</v>
      </c>
      <c r="I969" s="26" t="s">
        <v>3746</v>
      </c>
      <c r="J969" s="26">
        <v>0.85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1921</v>
      </c>
      <c r="F970" s="26" t="s">
        <v>1920</v>
      </c>
      <c r="G970" s="26" t="s">
        <v>110</v>
      </c>
      <c r="H970" s="29">
        <v>41359</v>
      </c>
      <c r="I970" s="26" t="s">
        <v>3746</v>
      </c>
      <c r="J970" s="26">
        <v>0.63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1922</v>
      </c>
      <c r="F971" s="26" t="s">
        <v>124</v>
      </c>
      <c r="G971" s="26" t="s">
        <v>110</v>
      </c>
      <c r="H971" s="29">
        <v>41227</v>
      </c>
      <c r="I971" s="26" t="s">
        <v>3746</v>
      </c>
      <c r="J971" s="26">
        <v>0.97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1923</v>
      </c>
      <c r="F972" s="26" t="s">
        <v>1920</v>
      </c>
      <c r="G972" s="26" t="s">
        <v>110</v>
      </c>
      <c r="H972" s="29">
        <v>41359</v>
      </c>
      <c r="I972" s="26" t="s">
        <v>3746</v>
      </c>
      <c r="J972" s="26">
        <v>0.98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1924</v>
      </c>
      <c r="F973" s="26" t="s">
        <v>1920</v>
      </c>
      <c r="G973" s="26" t="s">
        <v>110</v>
      </c>
      <c r="H973" s="29">
        <v>41213</v>
      </c>
      <c r="I973" s="26" t="s">
        <v>3746</v>
      </c>
      <c r="J973" s="26">
        <v>0.83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1925</v>
      </c>
      <c r="F974" s="26" t="s">
        <v>1920</v>
      </c>
      <c r="G974" s="26" t="s">
        <v>110</v>
      </c>
      <c r="H974" s="29">
        <v>41479</v>
      </c>
      <c r="I974" s="26" t="s">
        <v>3746</v>
      </c>
      <c r="J974" s="26">
        <v>1.0900000000000001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1926</v>
      </c>
      <c r="F975" s="26" t="s">
        <v>1920</v>
      </c>
      <c r="G975" s="26" t="s">
        <v>112</v>
      </c>
      <c r="H975" s="29">
        <v>42241</v>
      </c>
      <c r="I975" s="26" t="s">
        <v>3746</v>
      </c>
      <c r="J975" s="26">
        <v>0.75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1927</v>
      </c>
      <c r="F976" s="26" t="s">
        <v>1920</v>
      </c>
      <c r="G976" s="26" t="s">
        <v>114</v>
      </c>
      <c r="H976" s="29">
        <v>42522</v>
      </c>
      <c r="I976" s="26" t="s">
        <v>3746</v>
      </c>
      <c r="J976" s="26">
        <v>0.84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1928</v>
      </c>
      <c r="F977" s="26" t="s">
        <v>524</v>
      </c>
      <c r="G977" s="26" t="s">
        <v>110</v>
      </c>
      <c r="H977" s="29">
        <v>41353</v>
      </c>
      <c r="I977" s="26" t="s">
        <v>3746</v>
      </c>
      <c r="J977" s="26">
        <v>0.55000000000000004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1929</v>
      </c>
      <c r="F978" s="26" t="s">
        <v>524</v>
      </c>
      <c r="G978" s="26" t="s">
        <v>110</v>
      </c>
      <c r="H978" s="29">
        <v>41318</v>
      </c>
      <c r="I978" s="26" t="s">
        <v>3746</v>
      </c>
      <c r="J978" s="26">
        <v>1.21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1930</v>
      </c>
      <c r="F979" s="26" t="s">
        <v>524</v>
      </c>
      <c r="G979" s="26" t="s">
        <v>110</v>
      </c>
      <c r="H979" s="29">
        <v>41394</v>
      </c>
      <c r="I979" s="26" t="s">
        <v>3746</v>
      </c>
      <c r="J979" s="26">
        <v>0.68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1931</v>
      </c>
      <c r="F980" s="26" t="s">
        <v>524</v>
      </c>
      <c r="G980" s="26" t="s">
        <v>110</v>
      </c>
      <c r="H980" s="29">
        <v>41394</v>
      </c>
      <c r="I980" s="26" t="s">
        <v>3746</v>
      </c>
      <c r="J980" s="26">
        <v>0.59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1932</v>
      </c>
      <c r="F981" s="26" t="s">
        <v>802</v>
      </c>
      <c r="G981" s="26" t="s">
        <v>114</v>
      </c>
      <c r="H981" s="29">
        <v>42914</v>
      </c>
      <c r="I981" s="26" t="s">
        <v>3747</v>
      </c>
      <c r="J981" s="26">
        <v>0.91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1933</v>
      </c>
      <c r="F982" s="26" t="s">
        <v>124</v>
      </c>
      <c r="G982" s="26" t="s">
        <v>112</v>
      </c>
      <c r="H982" s="29">
        <v>42807</v>
      </c>
      <c r="I982" s="26" t="s">
        <v>3748</v>
      </c>
      <c r="J982" s="26">
        <v>0.38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1938</v>
      </c>
      <c r="F983" s="26" t="s">
        <v>124</v>
      </c>
      <c r="G983" s="26" t="s">
        <v>112</v>
      </c>
      <c r="H983" s="29">
        <v>42586</v>
      </c>
      <c r="I983" s="26" t="s">
        <v>3749</v>
      </c>
      <c r="J983" s="26">
        <v>0.55000000000000004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1939</v>
      </c>
      <c r="F984" s="26" t="s">
        <v>124</v>
      </c>
      <c r="G984" s="26" t="s">
        <v>114</v>
      </c>
      <c r="H984" s="29">
        <v>43034</v>
      </c>
      <c r="I984" s="26" t="s">
        <v>3750</v>
      </c>
      <c r="J984" s="26">
        <v>0.28999999999999998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1942</v>
      </c>
      <c r="F985" s="26" t="s">
        <v>1788</v>
      </c>
      <c r="G985" s="26" t="s">
        <v>112</v>
      </c>
      <c r="H985" s="29">
        <v>42640</v>
      </c>
      <c r="I985" s="26" t="s">
        <v>3751</v>
      </c>
      <c r="J985" s="26">
        <v>0.8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1943</v>
      </c>
      <c r="F986" s="26" t="s">
        <v>124</v>
      </c>
      <c r="G986" s="26" t="s">
        <v>110</v>
      </c>
      <c r="H986" s="29">
        <v>41521</v>
      </c>
      <c r="I986" s="26" t="s">
        <v>3752</v>
      </c>
      <c r="J986" s="26">
        <v>0.6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1945</v>
      </c>
      <c r="F987" s="26" t="s">
        <v>133</v>
      </c>
      <c r="G987" s="26" t="s">
        <v>114</v>
      </c>
      <c r="H987" s="29">
        <v>42775</v>
      </c>
      <c r="I987" s="26" t="s">
        <v>3753</v>
      </c>
      <c r="J987" s="26">
        <v>0.82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1948</v>
      </c>
      <c r="F988" s="26" t="s">
        <v>124</v>
      </c>
      <c r="G988" s="26" t="s">
        <v>114</v>
      </c>
      <c r="H988" s="29">
        <v>42983</v>
      </c>
      <c r="I988" s="26" t="s">
        <v>3753</v>
      </c>
      <c r="J988" s="26">
        <v>0.42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1949</v>
      </c>
      <c r="F989" s="26" t="s">
        <v>124</v>
      </c>
      <c r="G989" s="26" t="s">
        <v>112</v>
      </c>
      <c r="H989" s="29">
        <v>42382</v>
      </c>
      <c r="I989" s="26" t="s">
        <v>3754</v>
      </c>
      <c r="J989" s="26">
        <v>0.79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1951</v>
      </c>
      <c r="F990" s="26" t="s">
        <v>124</v>
      </c>
      <c r="G990" s="26" t="s">
        <v>114</v>
      </c>
      <c r="H990" s="29">
        <v>42711</v>
      </c>
      <c r="I990" s="26" t="s">
        <v>3755</v>
      </c>
      <c r="J990" s="26">
        <v>1.03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1954</v>
      </c>
      <c r="F991" s="26" t="s">
        <v>133</v>
      </c>
      <c r="G991" s="26" t="s">
        <v>110</v>
      </c>
      <c r="H991" s="29">
        <v>41542</v>
      </c>
      <c r="I991" s="26" t="s">
        <v>3756</v>
      </c>
      <c r="J991" s="26">
        <v>0.33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1957</v>
      </c>
      <c r="F992" s="26" t="s">
        <v>133</v>
      </c>
      <c r="G992" s="26" t="s">
        <v>114</v>
      </c>
      <c r="H992" s="29">
        <v>43847</v>
      </c>
      <c r="I992" s="26" t="s">
        <v>3756</v>
      </c>
      <c r="J992" s="26">
        <v>0.71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>
        <v>16</v>
      </c>
      <c r="F993" s="26" t="s">
        <v>756</v>
      </c>
      <c r="G993" s="26" t="s">
        <v>1958</v>
      </c>
      <c r="H993" s="29">
        <v>40802</v>
      </c>
      <c r="I993" s="26" t="s">
        <v>3757</v>
      </c>
      <c r="J993" s="26">
        <v>0.44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>
        <v>6</v>
      </c>
      <c r="F994" s="26" t="s">
        <v>118</v>
      </c>
      <c r="G994" s="26" t="s">
        <v>1958</v>
      </c>
      <c r="H994" s="29">
        <v>40802</v>
      </c>
      <c r="I994" s="26" t="s">
        <v>3758</v>
      </c>
      <c r="J994" s="26">
        <v>0.09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>
        <v>8</v>
      </c>
      <c r="F995" s="26" t="s">
        <v>118</v>
      </c>
      <c r="G995" s="26" t="s">
        <v>1958</v>
      </c>
      <c r="H995" s="29">
        <v>40802</v>
      </c>
      <c r="I995" s="26" t="s">
        <v>3758</v>
      </c>
      <c r="J995" s="26">
        <v>0.49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1962</v>
      </c>
      <c r="F996" s="26" t="s">
        <v>1963</v>
      </c>
      <c r="G996" s="26" t="s">
        <v>193</v>
      </c>
      <c r="H996" s="29">
        <v>40735</v>
      </c>
      <c r="I996" s="26" t="s">
        <v>3759</v>
      </c>
      <c r="J996" s="26">
        <v>0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>
        <v>14</v>
      </c>
      <c r="F997" s="26" t="s">
        <v>187</v>
      </c>
      <c r="G997" s="26" t="s">
        <v>1958</v>
      </c>
      <c r="H997" s="29">
        <v>40809</v>
      </c>
      <c r="I997" s="26" t="s">
        <v>3760</v>
      </c>
      <c r="J997" s="26">
        <v>0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>
        <v>2</v>
      </c>
      <c r="F998" s="26" t="s">
        <v>187</v>
      </c>
      <c r="G998" s="26" t="s">
        <v>1958</v>
      </c>
      <c r="H998" s="29">
        <v>40809</v>
      </c>
      <c r="I998" s="26" t="s">
        <v>3761</v>
      </c>
      <c r="J998" s="26">
        <v>0.2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1965</v>
      </c>
      <c r="F999" s="26" t="s">
        <v>1767</v>
      </c>
      <c r="G999" s="26" t="s">
        <v>699</v>
      </c>
      <c r="H999" s="29">
        <v>44813</v>
      </c>
      <c r="I999" s="26" t="s">
        <v>3757</v>
      </c>
      <c r="J999" s="26">
        <v>0.3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1966</v>
      </c>
      <c r="F1000" s="26" t="s">
        <v>124</v>
      </c>
      <c r="G1000" s="26" t="s">
        <v>112</v>
      </c>
      <c r="H1000" s="29">
        <v>41843</v>
      </c>
      <c r="I1000" s="26" t="s">
        <v>3762</v>
      </c>
      <c r="J1000" s="26">
        <v>0.71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1968</v>
      </c>
      <c r="F1001" s="26" t="s">
        <v>124</v>
      </c>
      <c r="G1001" s="26" t="s">
        <v>112</v>
      </c>
      <c r="H1001" s="29">
        <v>41843</v>
      </c>
      <c r="I1001" s="26" t="s">
        <v>3762</v>
      </c>
      <c r="J1001" s="26">
        <v>0.9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1969</v>
      </c>
      <c r="F1002" s="26" t="s">
        <v>124</v>
      </c>
      <c r="G1002" s="26" t="s">
        <v>112</v>
      </c>
      <c r="H1002" s="29">
        <v>44063</v>
      </c>
      <c r="I1002" s="26" t="s">
        <v>3763</v>
      </c>
      <c r="J1002" s="26">
        <v>0.46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1971</v>
      </c>
      <c r="F1003" s="26" t="s">
        <v>165</v>
      </c>
      <c r="G1003" s="26" t="s">
        <v>112</v>
      </c>
      <c r="H1003" s="29">
        <v>42529</v>
      </c>
      <c r="I1003" s="26" t="s">
        <v>3763</v>
      </c>
      <c r="J1003" s="26">
        <v>0.24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1972</v>
      </c>
      <c r="F1004" s="26" t="s">
        <v>167</v>
      </c>
      <c r="G1004" s="26" t="s">
        <v>112</v>
      </c>
      <c r="H1004" s="29">
        <v>42109</v>
      </c>
      <c r="I1004" s="26" t="s">
        <v>3759</v>
      </c>
      <c r="J1004" s="26">
        <v>0.56000000000000005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1973</v>
      </c>
      <c r="F1005" s="26" t="s">
        <v>118</v>
      </c>
      <c r="G1005" s="26" t="s">
        <v>112</v>
      </c>
      <c r="H1005" s="29">
        <v>42529</v>
      </c>
      <c r="I1005" s="26" t="s">
        <v>3760</v>
      </c>
      <c r="J1005" s="26">
        <v>0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1974</v>
      </c>
      <c r="F1006" s="26" t="s">
        <v>124</v>
      </c>
      <c r="G1006" s="26" t="s">
        <v>112</v>
      </c>
      <c r="H1006" s="29">
        <v>45260</v>
      </c>
      <c r="I1006" s="26" t="s">
        <v>3761</v>
      </c>
      <c r="J1006" s="26">
        <v>0.47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1975</v>
      </c>
      <c r="F1007" s="26" t="s">
        <v>124</v>
      </c>
      <c r="G1007" s="26" t="s">
        <v>112</v>
      </c>
      <c r="H1007" s="29">
        <v>45260</v>
      </c>
      <c r="I1007" s="26" t="s">
        <v>3764</v>
      </c>
      <c r="J1007" s="26">
        <v>0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1977</v>
      </c>
      <c r="F1008" s="26" t="s">
        <v>124</v>
      </c>
      <c r="G1008" s="26" t="s">
        <v>112</v>
      </c>
      <c r="H1008" s="29">
        <v>45260</v>
      </c>
      <c r="I1008" s="26" t="s">
        <v>3765</v>
      </c>
      <c r="J1008" s="26">
        <v>0.48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1981</v>
      </c>
      <c r="F1009" s="26" t="s">
        <v>124</v>
      </c>
      <c r="G1009" s="26" t="s">
        <v>114</v>
      </c>
      <c r="H1009" s="29">
        <v>42733</v>
      </c>
      <c r="I1009" s="26" t="s">
        <v>3766</v>
      </c>
      <c r="J1009" s="26">
        <v>0.9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1986</v>
      </c>
      <c r="F1010" s="26" t="s">
        <v>124</v>
      </c>
      <c r="G1010" s="26" t="s">
        <v>110</v>
      </c>
      <c r="H1010" s="29">
        <v>42640</v>
      </c>
      <c r="I1010" s="26" t="s">
        <v>3767</v>
      </c>
      <c r="J1010" s="26">
        <v>0.7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1989</v>
      </c>
      <c r="F1011" s="26" t="s">
        <v>176</v>
      </c>
      <c r="G1011" s="26" t="s">
        <v>110</v>
      </c>
      <c r="H1011" s="29">
        <v>42426</v>
      </c>
      <c r="I1011" s="26" t="s">
        <v>3768</v>
      </c>
      <c r="J1011" s="26">
        <v>0.31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1991</v>
      </c>
      <c r="F1012" s="26" t="s">
        <v>1767</v>
      </c>
      <c r="G1012" s="26" t="s">
        <v>114</v>
      </c>
      <c r="H1012" s="29">
        <v>45176</v>
      </c>
      <c r="I1012" s="26" t="s">
        <v>3769</v>
      </c>
      <c r="J1012" s="26">
        <v>0.2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1994</v>
      </c>
      <c r="F1013" s="26" t="s">
        <v>124</v>
      </c>
      <c r="G1013" s="26" t="s">
        <v>110</v>
      </c>
      <c r="H1013" s="29">
        <v>42426</v>
      </c>
      <c r="I1013" s="26" t="s">
        <v>3770</v>
      </c>
      <c r="J1013" s="26">
        <v>0.77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1996</v>
      </c>
      <c r="F1014" s="26" t="s">
        <v>124</v>
      </c>
      <c r="G1014" s="26" t="s">
        <v>112</v>
      </c>
      <c r="H1014" s="29">
        <v>44033</v>
      </c>
      <c r="I1014" s="26" t="s">
        <v>3771</v>
      </c>
      <c r="J1014" s="26">
        <v>0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2000</v>
      </c>
      <c r="F1015" s="26" t="s">
        <v>176</v>
      </c>
      <c r="G1015" s="26" t="s">
        <v>112</v>
      </c>
      <c r="H1015" s="29">
        <v>42109</v>
      </c>
      <c r="I1015" s="26" t="s">
        <v>3772</v>
      </c>
      <c r="J1015" s="26">
        <v>0.52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2004</v>
      </c>
      <c r="F1016" s="26" t="s">
        <v>118</v>
      </c>
      <c r="G1016" s="26" t="s">
        <v>110</v>
      </c>
      <c r="H1016" s="29">
        <v>41464</v>
      </c>
      <c r="I1016" s="26" t="s">
        <v>3773</v>
      </c>
      <c r="J1016" s="26">
        <v>0.66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2007</v>
      </c>
      <c r="F1017" s="26" t="s">
        <v>176</v>
      </c>
      <c r="G1017" s="26" t="s">
        <v>114</v>
      </c>
      <c r="H1017" s="29">
        <v>45097</v>
      </c>
      <c r="I1017" s="26" t="s">
        <v>319</v>
      </c>
      <c r="J1017" s="26">
        <v>0.63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2008</v>
      </c>
      <c r="F1018" s="26" t="s">
        <v>176</v>
      </c>
      <c r="G1018" s="26" t="s">
        <v>114</v>
      </c>
      <c r="H1018" s="29">
        <v>45174</v>
      </c>
      <c r="I1018" s="26" t="s">
        <v>320</v>
      </c>
      <c r="J1018" s="26">
        <v>0.37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2009</v>
      </c>
      <c r="F1019" s="26" t="s">
        <v>176</v>
      </c>
      <c r="G1019" s="26" t="s">
        <v>114</v>
      </c>
      <c r="H1019" s="29">
        <v>45167</v>
      </c>
      <c r="I1019" s="26" t="s">
        <v>321</v>
      </c>
      <c r="J1019" s="26">
        <v>0.51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2010</v>
      </c>
      <c r="F1020" s="26" t="s">
        <v>176</v>
      </c>
      <c r="G1020" s="26" t="s">
        <v>114</v>
      </c>
      <c r="H1020" s="29">
        <v>45176</v>
      </c>
      <c r="I1020" s="26" t="s">
        <v>321</v>
      </c>
      <c r="J1020" s="26">
        <v>0.52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2011</v>
      </c>
      <c r="F1021" s="26" t="s">
        <v>176</v>
      </c>
      <c r="G1021" s="26" t="s">
        <v>114</v>
      </c>
      <c r="H1021" s="29">
        <v>45167</v>
      </c>
      <c r="I1021" s="26" t="s">
        <v>322</v>
      </c>
      <c r="J1021" s="26">
        <v>0.55000000000000004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2012</v>
      </c>
      <c r="F1022" s="26" t="s">
        <v>176</v>
      </c>
      <c r="G1022" s="26" t="s">
        <v>114</v>
      </c>
      <c r="H1022" s="29">
        <v>45176</v>
      </c>
      <c r="I1022" s="26" t="s">
        <v>323</v>
      </c>
      <c r="J1022" s="26">
        <v>0.27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2013</v>
      </c>
      <c r="F1023" s="26" t="s">
        <v>176</v>
      </c>
      <c r="G1023" s="26" t="s">
        <v>114</v>
      </c>
      <c r="H1023" s="29">
        <v>45097</v>
      </c>
      <c r="I1023" s="26" t="s">
        <v>324</v>
      </c>
      <c r="J1023" s="26">
        <v>0.43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2014</v>
      </c>
      <c r="F1024" s="26" t="s">
        <v>176</v>
      </c>
      <c r="G1024" s="26" t="s">
        <v>114</v>
      </c>
      <c r="H1024" s="29">
        <v>45176</v>
      </c>
      <c r="I1024" s="26" t="s">
        <v>325</v>
      </c>
      <c r="J1024" s="26">
        <v>0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2015</v>
      </c>
      <c r="F1025" s="26" t="s">
        <v>176</v>
      </c>
      <c r="G1025" s="26" t="s">
        <v>114</v>
      </c>
      <c r="H1025" s="29">
        <v>45097</v>
      </c>
      <c r="I1025" s="26" t="s">
        <v>326</v>
      </c>
      <c r="J1025" s="26">
        <v>0.48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2016</v>
      </c>
      <c r="F1026" s="26" t="s">
        <v>176</v>
      </c>
      <c r="G1026" s="26" t="s">
        <v>114</v>
      </c>
      <c r="H1026" s="29">
        <v>45176</v>
      </c>
      <c r="I1026" s="26" t="s">
        <v>327</v>
      </c>
      <c r="J1026" s="26">
        <v>0.11</v>
      </c>
      <c r="K1026" s="28">
        <f t="shared" si="33"/>
        <v>1</v>
      </c>
      <c r="L1026" s="28">
        <f t="shared" si="34"/>
        <v>0</v>
      </c>
    </row>
    <row r="1027" spans="5:12" ht="15" customHeight="1" x14ac:dyDescent="0.25">
      <c r="E1027" s="26" t="s">
        <v>2017</v>
      </c>
      <c r="F1027" s="26" t="s">
        <v>176</v>
      </c>
      <c r="G1027" s="26" t="s">
        <v>114</v>
      </c>
      <c r="H1027" s="29">
        <v>45097</v>
      </c>
      <c r="I1027" s="26" t="s">
        <v>328</v>
      </c>
      <c r="J1027" s="26">
        <v>0.43</v>
      </c>
      <c r="K1027" s="28">
        <f t="shared" si="33"/>
        <v>1</v>
      </c>
      <c r="L1027" s="28">
        <f t="shared" si="34"/>
        <v>0</v>
      </c>
    </row>
    <row r="1028" spans="5:12" ht="15" customHeight="1" x14ac:dyDescent="0.25">
      <c r="E1028" s="26" t="s">
        <v>2018</v>
      </c>
      <c r="F1028" s="26" t="s">
        <v>176</v>
      </c>
      <c r="G1028" s="26" t="s">
        <v>114</v>
      </c>
      <c r="H1028" s="29">
        <v>45176</v>
      </c>
      <c r="I1028" s="26" t="s">
        <v>329</v>
      </c>
      <c r="J1028" s="26">
        <v>0.85</v>
      </c>
      <c r="K1028" s="28">
        <f t="shared" si="33"/>
        <v>1</v>
      </c>
      <c r="L1028" s="28">
        <f t="shared" si="34"/>
        <v>0</v>
      </c>
    </row>
    <row r="1029" spans="5:12" ht="15" customHeight="1" x14ac:dyDescent="0.25">
      <c r="E1029" s="26" t="s">
        <v>2019</v>
      </c>
      <c r="F1029" s="26" t="s">
        <v>176</v>
      </c>
      <c r="G1029" s="26" t="s">
        <v>114</v>
      </c>
      <c r="H1029" s="29">
        <v>45176</v>
      </c>
      <c r="I1029" s="26" t="s">
        <v>330</v>
      </c>
      <c r="J1029" s="26">
        <v>0.49</v>
      </c>
      <c r="K1029" s="28">
        <f t="shared" si="33"/>
        <v>1</v>
      </c>
      <c r="L1029" s="28">
        <f t="shared" si="34"/>
        <v>0</v>
      </c>
    </row>
    <row r="1030" spans="5:12" ht="15" customHeight="1" x14ac:dyDescent="0.25">
      <c r="E1030" s="26" t="s">
        <v>2020</v>
      </c>
      <c r="F1030" s="26" t="s">
        <v>176</v>
      </c>
      <c r="G1030" s="26" t="s">
        <v>114</v>
      </c>
      <c r="H1030" s="29">
        <v>45176</v>
      </c>
      <c r="I1030" s="26" t="s">
        <v>331</v>
      </c>
      <c r="J1030" s="26">
        <v>0.78</v>
      </c>
      <c r="K1030" s="28">
        <f t="shared" si="33"/>
        <v>1</v>
      </c>
      <c r="L1030" s="28">
        <f t="shared" si="34"/>
        <v>0</v>
      </c>
    </row>
    <row r="1031" spans="5:12" ht="15" customHeight="1" x14ac:dyDescent="0.25">
      <c r="E1031" s="26" t="s">
        <v>2021</v>
      </c>
      <c r="F1031" s="26" t="s">
        <v>176</v>
      </c>
      <c r="G1031" s="26" t="s">
        <v>114</v>
      </c>
      <c r="H1031" s="29">
        <v>45175</v>
      </c>
      <c r="I1031" s="26" t="s">
        <v>331</v>
      </c>
      <c r="J1031" s="26">
        <v>0.8</v>
      </c>
      <c r="K1031" s="28">
        <f t="shared" si="33"/>
        <v>1</v>
      </c>
      <c r="L1031" s="28">
        <f t="shared" si="34"/>
        <v>0</v>
      </c>
    </row>
    <row r="1032" spans="5:12" ht="15" customHeight="1" x14ac:dyDescent="0.25">
      <c r="E1032" s="26" t="s">
        <v>2022</v>
      </c>
      <c r="F1032" s="26" t="s">
        <v>176</v>
      </c>
      <c r="G1032" s="26" t="s">
        <v>114</v>
      </c>
      <c r="H1032" s="29">
        <v>45176</v>
      </c>
      <c r="I1032" s="26" t="s">
        <v>331</v>
      </c>
      <c r="J1032" s="26">
        <v>0.72</v>
      </c>
      <c r="K1032" s="28">
        <f t="shared" ref="K1032:K1095" si="35">IF(OR(J1032&lt;$B$12,J1032="&lt; 0"),1,0)</f>
        <v>1</v>
      </c>
      <c r="L1032" s="28">
        <f t="shared" ref="L1032:L1095" si="36">IF(K1032=1,0,1)</f>
        <v>0</v>
      </c>
    </row>
    <row r="1033" spans="5:12" ht="15" customHeight="1" x14ac:dyDescent="0.25">
      <c r="E1033" s="26" t="s">
        <v>2023</v>
      </c>
      <c r="F1033" s="26" t="s">
        <v>176</v>
      </c>
      <c r="G1033" s="26" t="s">
        <v>114</v>
      </c>
      <c r="H1033" s="29">
        <v>45167</v>
      </c>
      <c r="I1033" s="26" t="s">
        <v>332</v>
      </c>
      <c r="J1033" s="26">
        <v>0.75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2024</v>
      </c>
      <c r="F1034" s="26" t="s">
        <v>176</v>
      </c>
      <c r="G1034" s="26" t="s">
        <v>114</v>
      </c>
      <c r="H1034" s="29">
        <v>45167</v>
      </c>
      <c r="I1034" s="26" t="s">
        <v>333</v>
      </c>
      <c r="J1034" s="26">
        <v>0.85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2025</v>
      </c>
      <c r="F1035" s="26" t="s">
        <v>176</v>
      </c>
      <c r="G1035" s="26" t="s">
        <v>114</v>
      </c>
      <c r="H1035" s="29">
        <v>45097</v>
      </c>
      <c r="I1035" s="26" t="s">
        <v>334</v>
      </c>
      <c r="J1035" s="26">
        <v>0.92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2026</v>
      </c>
      <c r="F1036" s="26" t="s">
        <v>176</v>
      </c>
      <c r="G1036" s="26" t="s">
        <v>114</v>
      </c>
      <c r="H1036" s="29">
        <v>45097</v>
      </c>
      <c r="I1036" s="26" t="s">
        <v>335</v>
      </c>
      <c r="J1036" s="26">
        <v>0.62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2027</v>
      </c>
      <c r="F1037" s="26" t="s">
        <v>176</v>
      </c>
      <c r="G1037" s="26" t="s">
        <v>114</v>
      </c>
      <c r="H1037" s="29">
        <v>45176</v>
      </c>
      <c r="I1037" s="26" t="s">
        <v>336</v>
      </c>
      <c r="J1037" s="26">
        <v>0.45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2028</v>
      </c>
      <c r="F1038" s="26" t="s">
        <v>176</v>
      </c>
      <c r="G1038" s="26" t="s">
        <v>114</v>
      </c>
      <c r="H1038" s="29">
        <v>45176</v>
      </c>
      <c r="I1038" s="26" t="s">
        <v>337</v>
      </c>
      <c r="J1038" s="26">
        <v>0.96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2029</v>
      </c>
      <c r="F1039" s="26" t="s">
        <v>176</v>
      </c>
      <c r="G1039" s="26" t="s">
        <v>114</v>
      </c>
      <c r="H1039" s="29">
        <v>45176</v>
      </c>
      <c r="I1039" s="26" t="s">
        <v>338</v>
      </c>
      <c r="J1039" s="26">
        <v>0.6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2030</v>
      </c>
      <c r="F1040" s="26" t="s">
        <v>176</v>
      </c>
      <c r="G1040" s="26" t="s">
        <v>114</v>
      </c>
      <c r="H1040" s="29">
        <v>45097</v>
      </c>
      <c r="I1040" s="26" t="s">
        <v>339</v>
      </c>
      <c r="J1040" s="26">
        <v>0.88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2031</v>
      </c>
      <c r="F1041" s="26" t="s">
        <v>176</v>
      </c>
      <c r="G1041" s="26" t="s">
        <v>114</v>
      </c>
      <c r="H1041" s="29">
        <v>45167</v>
      </c>
      <c r="I1041" s="26" t="s">
        <v>340</v>
      </c>
      <c r="J1041" s="26">
        <v>0.3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2032</v>
      </c>
      <c r="F1042" s="26" t="s">
        <v>176</v>
      </c>
      <c r="G1042" s="26" t="s">
        <v>114</v>
      </c>
      <c r="H1042" s="29">
        <v>45175</v>
      </c>
      <c r="I1042" s="26" t="s">
        <v>341</v>
      </c>
      <c r="J1042" s="26">
        <v>0.72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2033</v>
      </c>
      <c r="F1043" s="26" t="s">
        <v>176</v>
      </c>
      <c r="G1043" s="26" t="s">
        <v>114</v>
      </c>
      <c r="H1043" s="29">
        <v>45175</v>
      </c>
      <c r="I1043" s="26" t="s">
        <v>342</v>
      </c>
      <c r="J1043" s="26">
        <v>0.44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2034</v>
      </c>
      <c r="F1044" s="26" t="s">
        <v>176</v>
      </c>
      <c r="G1044" s="26" t="s">
        <v>114</v>
      </c>
      <c r="H1044" s="29">
        <v>45167</v>
      </c>
      <c r="I1044" s="26" t="s">
        <v>343</v>
      </c>
      <c r="J1044" s="26">
        <v>0.16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2035</v>
      </c>
      <c r="F1045" s="26" t="s">
        <v>176</v>
      </c>
      <c r="G1045" s="26" t="s">
        <v>114</v>
      </c>
      <c r="H1045" s="29">
        <v>45097</v>
      </c>
      <c r="I1045" s="26" t="s">
        <v>344</v>
      </c>
      <c r="J1045" s="26">
        <v>0.33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2036</v>
      </c>
      <c r="F1046" s="26" t="s">
        <v>176</v>
      </c>
      <c r="G1046" s="26" t="s">
        <v>114</v>
      </c>
      <c r="H1046" s="29">
        <v>45175</v>
      </c>
      <c r="I1046" s="26" t="s">
        <v>345</v>
      </c>
      <c r="J1046" s="26">
        <v>0.4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2037</v>
      </c>
      <c r="F1047" s="26" t="s">
        <v>176</v>
      </c>
      <c r="G1047" s="26" t="s">
        <v>114</v>
      </c>
      <c r="H1047" s="29">
        <v>45174</v>
      </c>
      <c r="I1047" s="26" t="s">
        <v>346</v>
      </c>
      <c r="J1047" s="26">
        <v>1.06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2038</v>
      </c>
      <c r="F1048" s="26" t="s">
        <v>176</v>
      </c>
      <c r="G1048" s="26" t="s">
        <v>114</v>
      </c>
      <c r="H1048" s="29">
        <v>45176</v>
      </c>
      <c r="I1048" s="26" t="s">
        <v>347</v>
      </c>
      <c r="J1048" s="26">
        <v>0.96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2039</v>
      </c>
      <c r="F1049" s="26" t="s">
        <v>176</v>
      </c>
      <c r="G1049" s="26" t="s">
        <v>114</v>
      </c>
      <c r="H1049" s="29">
        <v>45168</v>
      </c>
      <c r="I1049" s="26" t="s">
        <v>348</v>
      </c>
      <c r="J1049" s="26">
        <v>0.12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2040</v>
      </c>
      <c r="F1050" s="26" t="s">
        <v>176</v>
      </c>
      <c r="G1050" s="26" t="s">
        <v>114</v>
      </c>
      <c r="H1050" s="29">
        <v>45176</v>
      </c>
      <c r="I1050" s="26" t="s">
        <v>349</v>
      </c>
      <c r="J1050" s="26">
        <v>0.4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2041</v>
      </c>
      <c r="F1051" s="26" t="s">
        <v>176</v>
      </c>
      <c r="G1051" s="26" t="s">
        <v>114</v>
      </c>
      <c r="H1051" s="29">
        <v>45174</v>
      </c>
      <c r="I1051" s="26" t="s">
        <v>349</v>
      </c>
      <c r="J1051" s="26">
        <v>0.98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2042</v>
      </c>
      <c r="F1052" s="26" t="s">
        <v>176</v>
      </c>
      <c r="G1052" s="26" t="s">
        <v>114</v>
      </c>
      <c r="H1052" s="29">
        <v>45175</v>
      </c>
      <c r="I1052" s="26" t="s">
        <v>349</v>
      </c>
      <c r="J1052" s="26">
        <v>0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2043</v>
      </c>
      <c r="F1053" s="26" t="s">
        <v>176</v>
      </c>
      <c r="G1053" s="26" t="s">
        <v>114</v>
      </c>
      <c r="H1053" s="29">
        <v>45167</v>
      </c>
      <c r="I1053" s="26" t="s">
        <v>350</v>
      </c>
      <c r="J1053" s="26">
        <v>0.12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2044</v>
      </c>
      <c r="F1054" s="26" t="s">
        <v>176</v>
      </c>
      <c r="G1054" s="26" t="s">
        <v>114</v>
      </c>
      <c r="H1054" s="29">
        <v>45174</v>
      </c>
      <c r="I1054" s="26" t="s">
        <v>351</v>
      </c>
      <c r="J1054" s="26">
        <v>0.98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2045</v>
      </c>
      <c r="F1055" s="26" t="s">
        <v>176</v>
      </c>
      <c r="G1055" s="26" t="s">
        <v>114</v>
      </c>
      <c r="H1055" s="29">
        <v>45176</v>
      </c>
      <c r="I1055" s="26" t="s">
        <v>352</v>
      </c>
      <c r="J1055" s="26">
        <v>0.24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2046</v>
      </c>
      <c r="F1056" s="26" t="s">
        <v>176</v>
      </c>
      <c r="G1056" s="26" t="s">
        <v>114</v>
      </c>
      <c r="H1056" s="29">
        <v>45176</v>
      </c>
      <c r="I1056" s="26" t="s">
        <v>353</v>
      </c>
      <c r="J1056" s="26">
        <v>0.97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2048</v>
      </c>
      <c r="F1057" s="26" t="s">
        <v>176</v>
      </c>
      <c r="G1057" s="26" t="s">
        <v>114</v>
      </c>
      <c r="H1057" s="29">
        <v>45097</v>
      </c>
      <c r="I1057" s="26" t="s">
        <v>354</v>
      </c>
      <c r="J1057" s="26">
        <v>0.51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2049</v>
      </c>
      <c r="F1058" s="26" t="s">
        <v>176</v>
      </c>
      <c r="G1058" s="26" t="s">
        <v>114</v>
      </c>
      <c r="H1058" s="29">
        <v>45176</v>
      </c>
      <c r="I1058" s="26" t="s">
        <v>355</v>
      </c>
      <c r="J1058" s="26">
        <v>0.62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2050</v>
      </c>
      <c r="F1059" s="26" t="s">
        <v>176</v>
      </c>
      <c r="G1059" s="26" t="s">
        <v>114</v>
      </c>
      <c r="H1059" s="29">
        <v>45097</v>
      </c>
      <c r="I1059" s="26" t="s">
        <v>356</v>
      </c>
      <c r="J1059" s="26">
        <v>0.68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2051</v>
      </c>
      <c r="F1060" s="26" t="s">
        <v>176</v>
      </c>
      <c r="G1060" s="26" t="s">
        <v>114</v>
      </c>
      <c r="H1060" s="29">
        <v>45174</v>
      </c>
      <c r="I1060" s="26" t="s">
        <v>357</v>
      </c>
      <c r="J1060" s="26">
        <v>0.66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2052</v>
      </c>
      <c r="F1061" s="26" t="s">
        <v>176</v>
      </c>
      <c r="G1061" s="26" t="s">
        <v>114</v>
      </c>
      <c r="H1061" s="29">
        <v>45174</v>
      </c>
      <c r="I1061" s="26" t="s">
        <v>358</v>
      </c>
      <c r="J1061" s="26">
        <v>0.96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2053</v>
      </c>
      <c r="F1062" s="26" t="s">
        <v>176</v>
      </c>
      <c r="G1062" s="26" t="s">
        <v>114</v>
      </c>
      <c r="H1062" s="29">
        <v>45176</v>
      </c>
      <c r="I1062" s="26" t="s">
        <v>359</v>
      </c>
      <c r="J1062" s="26">
        <v>0.47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2054</v>
      </c>
      <c r="F1063" s="26" t="s">
        <v>176</v>
      </c>
      <c r="G1063" s="26" t="s">
        <v>114</v>
      </c>
      <c r="H1063" s="29">
        <v>45168</v>
      </c>
      <c r="I1063" s="26" t="s">
        <v>360</v>
      </c>
      <c r="J1063" s="26">
        <v>0.2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2055</v>
      </c>
      <c r="F1064" s="26" t="s">
        <v>176</v>
      </c>
      <c r="G1064" s="26" t="s">
        <v>114</v>
      </c>
      <c r="H1064" s="29">
        <v>45174</v>
      </c>
      <c r="I1064" s="26" t="s">
        <v>361</v>
      </c>
      <c r="J1064" s="26">
        <v>0.64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2056</v>
      </c>
      <c r="F1065" s="26" t="s">
        <v>176</v>
      </c>
      <c r="G1065" s="26" t="s">
        <v>114</v>
      </c>
      <c r="H1065" s="29">
        <v>45167</v>
      </c>
      <c r="I1065" s="26" t="s">
        <v>301</v>
      </c>
      <c r="J1065" s="26">
        <v>0.47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2057</v>
      </c>
      <c r="F1066" s="26" t="s">
        <v>176</v>
      </c>
      <c r="G1066" s="26" t="s">
        <v>114</v>
      </c>
      <c r="H1066" s="29">
        <v>45175</v>
      </c>
      <c r="I1066" s="26" t="s">
        <v>362</v>
      </c>
      <c r="J1066" s="26">
        <v>0.76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2058</v>
      </c>
      <c r="F1067" s="26" t="s">
        <v>176</v>
      </c>
      <c r="G1067" s="26" t="s">
        <v>114</v>
      </c>
      <c r="H1067" s="29">
        <v>45176</v>
      </c>
      <c r="I1067" s="26" t="s">
        <v>363</v>
      </c>
      <c r="J1067" s="26">
        <v>0.48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2059</v>
      </c>
      <c r="F1068" s="26" t="s">
        <v>176</v>
      </c>
      <c r="G1068" s="26" t="s">
        <v>114</v>
      </c>
      <c r="H1068" s="29">
        <v>45097</v>
      </c>
      <c r="I1068" s="26" t="s">
        <v>364</v>
      </c>
      <c r="J1068" s="26">
        <v>0.88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2060</v>
      </c>
      <c r="F1069" s="26" t="s">
        <v>176</v>
      </c>
      <c r="G1069" s="26" t="s">
        <v>114</v>
      </c>
      <c r="H1069" s="29">
        <v>45167</v>
      </c>
      <c r="I1069" s="26" t="s">
        <v>365</v>
      </c>
      <c r="J1069" s="26">
        <v>0.73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2061</v>
      </c>
      <c r="F1070" s="26" t="s">
        <v>176</v>
      </c>
      <c r="G1070" s="26" t="s">
        <v>114</v>
      </c>
      <c r="H1070" s="29">
        <v>45167</v>
      </c>
      <c r="I1070" s="26" t="s">
        <v>366</v>
      </c>
      <c r="J1070" s="26">
        <v>0.77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2062</v>
      </c>
      <c r="F1071" s="26" t="s">
        <v>176</v>
      </c>
      <c r="G1071" s="26" t="s">
        <v>114</v>
      </c>
      <c r="H1071" s="29">
        <v>45176</v>
      </c>
      <c r="I1071" s="26" t="s">
        <v>367</v>
      </c>
      <c r="J1071" s="26">
        <v>0.54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2063</v>
      </c>
      <c r="F1072" s="26" t="s">
        <v>176</v>
      </c>
      <c r="G1072" s="26" t="s">
        <v>114</v>
      </c>
      <c r="H1072" s="29">
        <v>45097</v>
      </c>
      <c r="I1072" s="26" t="s">
        <v>368</v>
      </c>
      <c r="J1072" s="26">
        <v>0.88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2064</v>
      </c>
      <c r="F1073" s="26" t="s">
        <v>176</v>
      </c>
      <c r="G1073" s="26" t="s">
        <v>114</v>
      </c>
      <c r="H1073" s="29">
        <v>45176</v>
      </c>
      <c r="I1073" s="26" t="s">
        <v>369</v>
      </c>
      <c r="J1073" s="26">
        <v>0.84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2065</v>
      </c>
      <c r="F1074" s="26" t="s">
        <v>176</v>
      </c>
      <c r="G1074" s="26" t="s">
        <v>114</v>
      </c>
      <c r="H1074" s="29">
        <v>45176</v>
      </c>
      <c r="I1074" s="26" t="s">
        <v>370</v>
      </c>
      <c r="J1074" s="26">
        <v>0.6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2066</v>
      </c>
      <c r="F1075" s="26" t="s">
        <v>176</v>
      </c>
      <c r="G1075" s="26" t="s">
        <v>114</v>
      </c>
      <c r="H1075" s="29">
        <v>45175</v>
      </c>
      <c r="I1075" s="26" t="s">
        <v>371</v>
      </c>
      <c r="J1075" s="26">
        <v>0.45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2067</v>
      </c>
      <c r="F1076" s="26" t="s">
        <v>176</v>
      </c>
      <c r="G1076" s="26" t="s">
        <v>114</v>
      </c>
      <c r="H1076" s="29">
        <v>45174</v>
      </c>
      <c r="I1076" s="26" t="s">
        <v>315</v>
      </c>
      <c r="J1076" s="26">
        <v>0.59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2068</v>
      </c>
      <c r="F1077" s="26" t="s">
        <v>176</v>
      </c>
      <c r="G1077" s="26" t="s">
        <v>114</v>
      </c>
      <c r="H1077" s="29">
        <v>45097</v>
      </c>
      <c r="I1077" s="26" t="s">
        <v>372</v>
      </c>
      <c r="J1077" s="26">
        <v>0.67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2069</v>
      </c>
      <c r="F1078" s="26" t="s">
        <v>176</v>
      </c>
      <c r="G1078" s="26" t="s">
        <v>114</v>
      </c>
      <c r="H1078" s="29">
        <v>45167</v>
      </c>
      <c r="I1078" s="26" t="s">
        <v>373</v>
      </c>
      <c r="J1078" s="26">
        <v>0.54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2070</v>
      </c>
      <c r="F1079" s="26" t="s">
        <v>176</v>
      </c>
      <c r="G1079" s="26" t="s">
        <v>114</v>
      </c>
      <c r="H1079" s="29">
        <v>45097</v>
      </c>
      <c r="I1079" s="26" t="s">
        <v>374</v>
      </c>
      <c r="J1079" s="26">
        <v>0.16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2071</v>
      </c>
      <c r="F1080" s="26" t="s">
        <v>176</v>
      </c>
      <c r="G1080" s="26" t="s">
        <v>114</v>
      </c>
      <c r="H1080" s="29">
        <v>45168</v>
      </c>
      <c r="I1080" s="26" t="s">
        <v>374</v>
      </c>
      <c r="J1080" s="26">
        <v>0.59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2072</v>
      </c>
      <c r="F1081" s="26" t="s">
        <v>176</v>
      </c>
      <c r="G1081" s="26" t="s">
        <v>114</v>
      </c>
      <c r="H1081" s="29">
        <v>45097</v>
      </c>
      <c r="I1081" s="26" t="s">
        <v>374</v>
      </c>
      <c r="J1081" s="26">
        <v>0.57999999999999996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2073</v>
      </c>
      <c r="F1082" s="26" t="s">
        <v>176</v>
      </c>
      <c r="G1082" s="26" t="s">
        <v>114</v>
      </c>
      <c r="H1082" s="29">
        <v>45097</v>
      </c>
      <c r="I1082" s="26" t="s">
        <v>375</v>
      </c>
      <c r="J1082" s="26">
        <v>0.44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2074</v>
      </c>
      <c r="F1083" s="26" t="s">
        <v>176</v>
      </c>
      <c r="G1083" s="26" t="s">
        <v>114</v>
      </c>
      <c r="H1083" s="29">
        <v>45097</v>
      </c>
      <c r="I1083" s="26" t="s">
        <v>376</v>
      </c>
      <c r="J1083" s="26">
        <v>0.82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2075</v>
      </c>
      <c r="F1084" s="26" t="s">
        <v>176</v>
      </c>
      <c r="G1084" s="26" t="s">
        <v>114</v>
      </c>
      <c r="H1084" s="29">
        <v>45176</v>
      </c>
      <c r="I1084" s="26" t="s">
        <v>302</v>
      </c>
      <c r="J1084" s="26">
        <v>0.42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2076</v>
      </c>
      <c r="F1085" s="26" t="s">
        <v>176</v>
      </c>
      <c r="G1085" s="26" t="s">
        <v>114</v>
      </c>
      <c r="H1085" s="29">
        <v>45168</v>
      </c>
      <c r="I1085" s="26" t="s">
        <v>377</v>
      </c>
      <c r="J1085" s="26">
        <v>0.28000000000000003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2077</v>
      </c>
      <c r="F1086" s="26" t="s">
        <v>176</v>
      </c>
      <c r="G1086" s="26" t="s">
        <v>114</v>
      </c>
      <c r="H1086" s="29">
        <v>45176</v>
      </c>
      <c r="I1086" s="26" t="s">
        <v>378</v>
      </c>
      <c r="J1086" s="26">
        <v>0.8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2078</v>
      </c>
      <c r="F1087" s="26" t="s">
        <v>176</v>
      </c>
      <c r="G1087" s="26" t="s">
        <v>114</v>
      </c>
      <c r="H1087" s="29">
        <v>45167</v>
      </c>
      <c r="I1087" s="26" t="s">
        <v>379</v>
      </c>
      <c r="J1087" s="26">
        <v>0.56000000000000005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2079</v>
      </c>
      <c r="F1088" s="26" t="s">
        <v>176</v>
      </c>
      <c r="G1088" s="26" t="s">
        <v>114</v>
      </c>
      <c r="H1088" s="29">
        <v>45097</v>
      </c>
      <c r="I1088" s="26" t="s">
        <v>380</v>
      </c>
      <c r="J1088" s="26">
        <v>0.52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2080</v>
      </c>
      <c r="F1089" s="26" t="s">
        <v>176</v>
      </c>
      <c r="G1089" s="26" t="s">
        <v>114</v>
      </c>
      <c r="H1089" s="29">
        <v>45097</v>
      </c>
      <c r="I1089" s="26" t="s">
        <v>381</v>
      </c>
      <c r="J1089" s="26">
        <v>0.22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2081</v>
      </c>
      <c r="F1090" s="26" t="s">
        <v>176</v>
      </c>
      <c r="G1090" s="26" t="s">
        <v>114</v>
      </c>
      <c r="H1090" s="29">
        <v>45176</v>
      </c>
      <c r="I1090" s="26" t="s">
        <v>382</v>
      </c>
      <c r="J1090" s="26">
        <v>0.88</v>
      </c>
      <c r="K1090" s="28">
        <f t="shared" si="35"/>
        <v>1</v>
      </c>
      <c r="L1090" s="28">
        <f t="shared" si="36"/>
        <v>0</v>
      </c>
    </row>
    <row r="1091" spans="5:12" ht="15" customHeight="1" x14ac:dyDescent="0.25">
      <c r="E1091" s="26" t="s">
        <v>2082</v>
      </c>
      <c r="F1091" s="26" t="s">
        <v>176</v>
      </c>
      <c r="G1091" s="26" t="s">
        <v>114</v>
      </c>
      <c r="H1091" s="29">
        <v>45176</v>
      </c>
      <c r="I1091" s="26" t="s">
        <v>383</v>
      </c>
      <c r="J1091" s="26">
        <v>0.97</v>
      </c>
      <c r="K1091" s="28">
        <f t="shared" si="35"/>
        <v>1</v>
      </c>
      <c r="L1091" s="28">
        <f t="shared" si="36"/>
        <v>0</v>
      </c>
    </row>
    <row r="1092" spans="5:12" ht="15" customHeight="1" x14ac:dyDescent="0.25">
      <c r="E1092" s="26" t="s">
        <v>2083</v>
      </c>
      <c r="F1092" s="26" t="s">
        <v>176</v>
      </c>
      <c r="G1092" s="26" t="s">
        <v>114</v>
      </c>
      <c r="H1092" s="29">
        <v>45168</v>
      </c>
      <c r="I1092" s="26" t="s">
        <v>316</v>
      </c>
      <c r="J1092" s="26">
        <v>0.52</v>
      </c>
      <c r="K1092" s="28">
        <f t="shared" si="35"/>
        <v>1</v>
      </c>
      <c r="L1092" s="28">
        <f t="shared" si="36"/>
        <v>0</v>
      </c>
    </row>
    <row r="1093" spans="5:12" ht="15" customHeight="1" x14ac:dyDescent="0.25">
      <c r="E1093" s="26" t="s">
        <v>2084</v>
      </c>
      <c r="F1093" s="26" t="s">
        <v>176</v>
      </c>
      <c r="G1093" s="26" t="s">
        <v>114</v>
      </c>
      <c r="H1093" s="29">
        <v>45176</v>
      </c>
      <c r="I1093" s="26" t="s">
        <v>384</v>
      </c>
      <c r="J1093" s="26">
        <v>0.78</v>
      </c>
      <c r="K1093" s="28">
        <f t="shared" si="35"/>
        <v>1</v>
      </c>
      <c r="L1093" s="28">
        <f t="shared" si="36"/>
        <v>0</v>
      </c>
    </row>
    <row r="1094" spans="5:12" ht="15" customHeight="1" x14ac:dyDescent="0.25">
      <c r="E1094" s="26" t="s">
        <v>2085</v>
      </c>
      <c r="F1094" s="26" t="s">
        <v>176</v>
      </c>
      <c r="G1094" s="26" t="s">
        <v>114</v>
      </c>
      <c r="H1094" s="29">
        <v>45174</v>
      </c>
      <c r="I1094" s="26" t="s">
        <v>303</v>
      </c>
      <c r="J1094" s="26">
        <v>0.68</v>
      </c>
      <c r="K1094" s="28">
        <f t="shared" si="35"/>
        <v>1</v>
      </c>
      <c r="L1094" s="28">
        <f t="shared" si="36"/>
        <v>0</v>
      </c>
    </row>
    <row r="1095" spans="5:12" ht="15" customHeight="1" x14ac:dyDescent="0.25">
      <c r="E1095" s="26" t="s">
        <v>2086</v>
      </c>
      <c r="F1095" s="26" t="s">
        <v>176</v>
      </c>
      <c r="G1095" s="26" t="s">
        <v>114</v>
      </c>
      <c r="H1095" s="29">
        <v>45176</v>
      </c>
      <c r="I1095" s="26" t="s">
        <v>385</v>
      </c>
      <c r="J1095" s="26">
        <v>0.73</v>
      </c>
      <c r="K1095" s="28">
        <f t="shared" si="35"/>
        <v>1</v>
      </c>
      <c r="L1095" s="28">
        <f t="shared" si="36"/>
        <v>0</v>
      </c>
    </row>
    <row r="1096" spans="5:12" ht="15" customHeight="1" x14ac:dyDescent="0.25">
      <c r="E1096" s="26" t="s">
        <v>2087</v>
      </c>
      <c r="F1096" s="26" t="s">
        <v>176</v>
      </c>
      <c r="G1096" s="26" t="s">
        <v>114</v>
      </c>
      <c r="H1096" s="29">
        <v>45174</v>
      </c>
      <c r="I1096" s="26" t="s">
        <v>386</v>
      </c>
      <c r="J1096" s="26">
        <v>0.8</v>
      </c>
      <c r="K1096" s="28">
        <f t="shared" ref="K1096:K1159" si="37">IF(OR(J1096&lt;$B$12,J1096="&lt; 0"),1,0)</f>
        <v>1</v>
      </c>
      <c r="L1096" s="28">
        <f t="shared" ref="L1096:L1159" si="38">IF(K1096=1,0,1)</f>
        <v>0</v>
      </c>
    </row>
    <row r="1097" spans="5:12" ht="15" customHeight="1" x14ac:dyDescent="0.25">
      <c r="E1097" s="26" t="s">
        <v>2088</v>
      </c>
      <c r="F1097" s="26" t="s">
        <v>176</v>
      </c>
      <c r="G1097" s="26" t="s">
        <v>114</v>
      </c>
      <c r="H1097" s="29">
        <v>45174</v>
      </c>
      <c r="I1097" s="26" t="s">
        <v>314</v>
      </c>
      <c r="J1097" s="26">
        <v>0.34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2089</v>
      </c>
      <c r="F1098" s="26" t="s">
        <v>176</v>
      </c>
      <c r="G1098" s="26" t="s">
        <v>114</v>
      </c>
      <c r="H1098" s="29">
        <v>45176</v>
      </c>
      <c r="I1098" s="26" t="s">
        <v>314</v>
      </c>
      <c r="J1098" s="26">
        <v>0.65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2090</v>
      </c>
      <c r="F1099" s="26" t="s">
        <v>176</v>
      </c>
      <c r="G1099" s="26" t="s">
        <v>114</v>
      </c>
      <c r="H1099" s="29">
        <v>45174</v>
      </c>
      <c r="I1099" s="26" t="s">
        <v>311</v>
      </c>
      <c r="J1099" s="26">
        <v>0.65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2091</v>
      </c>
      <c r="F1100" s="26" t="s">
        <v>176</v>
      </c>
      <c r="G1100" s="26" t="s">
        <v>114</v>
      </c>
      <c r="H1100" s="29">
        <v>45176</v>
      </c>
      <c r="I1100" s="26" t="s">
        <v>387</v>
      </c>
      <c r="J1100" s="26">
        <v>0.31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2092</v>
      </c>
      <c r="F1101" s="26" t="s">
        <v>176</v>
      </c>
      <c r="G1101" s="26" t="s">
        <v>114</v>
      </c>
      <c r="H1101" s="29">
        <v>45097</v>
      </c>
      <c r="I1101" s="26" t="s">
        <v>388</v>
      </c>
      <c r="J1101" s="26">
        <v>0.72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2093</v>
      </c>
      <c r="F1102" s="26" t="s">
        <v>176</v>
      </c>
      <c r="G1102" s="26" t="s">
        <v>114</v>
      </c>
      <c r="H1102" s="29">
        <v>45174</v>
      </c>
      <c r="I1102" s="26" t="s">
        <v>305</v>
      </c>
      <c r="J1102" s="26">
        <v>0.38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2094</v>
      </c>
      <c r="F1103" s="26" t="s">
        <v>176</v>
      </c>
      <c r="G1103" s="26" t="s">
        <v>114</v>
      </c>
      <c r="H1103" s="29">
        <v>45176</v>
      </c>
      <c r="I1103" s="26" t="s">
        <v>389</v>
      </c>
      <c r="J1103" s="26">
        <v>1.21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2095</v>
      </c>
      <c r="F1104" s="26" t="s">
        <v>176</v>
      </c>
      <c r="G1104" s="26" t="s">
        <v>114</v>
      </c>
      <c r="H1104" s="29">
        <v>45168</v>
      </c>
      <c r="I1104" s="26" t="s">
        <v>390</v>
      </c>
      <c r="J1104" s="26">
        <v>0.61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2096</v>
      </c>
      <c r="F1105" s="26" t="s">
        <v>176</v>
      </c>
      <c r="G1105" s="26" t="s">
        <v>114</v>
      </c>
      <c r="H1105" s="29">
        <v>45176</v>
      </c>
      <c r="I1105" s="26" t="s">
        <v>391</v>
      </c>
      <c r="J1105" s="26">
        <v>0.36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2097</v>
      </c>
      <c r="F1106" s="26" t="s">
        <v>176</v>
      </c>
      <c r="G1106" s="26" t="s">
        <v>114</v>
      </c>
      <c r="H1106" s="29">
        <v>45167</v>
      </c>
      <c r="I1106" s="26" t="s">
        <v>392</v>
      </c>
      <c r="J1106" s="26">
        <v>0.73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2098</v>
      </c>
      <c r="F1107" s="26" t="s">
        <v>176</v>
      </c>
      <c r="G1107" s="26" t="s">
        <v>114</v>
      </c>
      <c r="H1107" s="29">
        <v>45176</v>
      </c>
      <c r="I1107" s="26" t="s">
        <v>393</v>
      </c>
      <c r="J1107" s="26">
        <v>1.06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2099</v>
      </c>
      <c r="F1108" s="26" t="s">
        <v>176</v>
      </c>
      <c r="G1108" s="26" t="s">
        <v>114</v>
      </c>
      <c r="H1108" s="29">
        <v>45176</v>
      </c>
      <c r="I1108" s="26" t="s">
        <v>394</v>
      </c>
      <c r="J1108" s="26">
        <v>0.81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2100</v>
      </c>
      <c r="F1109" s="26" t="s">
        <v>176</v>
      </c>
      <c r="G1109" s="26" t="s">
        <v>114</v>
      </c>
      <c r="H1109" s="29">
        <v>45168</v>
      </c>
      <c r="I1109" s="26" t="s">
        <v>395</v>
      </c>
      <c r="J1109" s="26">
        <v>0.28999999999999998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2101</v>
      </c>
      <c r="F1110" s="26" t="s">
        <v>176</v>
      </c>
      <c r="G1110" s="26" t="s">
        <v>114</v>
      </c>
      <c r="H1110" s="29">
        <v>45176</v>
      </c>
      <c r="I1110" s="26" t="s">
        <v>396</v>
      </c>
      <c r="J1110" s="26">
        <v>0.65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2102</v>
      </c>
      <c r="F1111" s="26" t="s">
        <v>176</v>
      </c>
      <c r="G1111" s="26" t="s">
        <v>114</v>
      </c>
      <c r="H1111" s="29">
        <v>45176</v>
      </c>
      <c r="I1111" s="26" t="s">
        <v>397</v>
      </c>
      <c r="J1111" s="26">
        <v>0.67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2103</v>
      </c>
      <c r="F1112" s="26" t="s">
        <v>176</v>
      </c>
      <c r="G1112" s="26" t="s">
        <v>114</v>
      </c>
      <c r="H1112" s="29">
        <v>45174</v>
      </c>
      <c r="I1112" s="26" t="s">
        <v>306</v>
      </c>
      <c r="J1112" s="26">
        <v>0.82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2104</v>
      </c>
      <c r="F1113" s="26" t="s">
        <v>176</v>
      </c>
      <c r="G1113" s="26" t="s">
        <v>114</v>
      </c>
      <c r="H1113" s="29">
        <v>45167</v>
      </c>
      <c r="I1113" s="26" t="s">
        <v>306</v>
      </c>
      <c r="J1113" s="26">
        <v>0.6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2105</v>
      </c>
      <c r="F1114" s="26" t="s">
        <v>176</v>
      </c>
      <c r="G1114" s="26" t="s">
        <v>114</v>
      </c>
      <c r="H1114" s="29">
        <v>45176</v>
      </c>
      <c r="I1114" s="26" t="s">
        <v>398</v>
      </c>
      <c r="J1114" s="26">
        <v>0.61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2106</v>
      </c>
      <c r="F1115" s="26" t="s">
        <v>176</v>
      </c>
      <c r="G1115" s="26" t="s">
        <v>114</v>
      </c>
      <c r="H1115" s="29">
        <v>45168</v>
      </c>
      <c r="I1115" s="26" t="s">
        <v>318</v>
      </c>
      <c r="J1115" s="26">
        <v>1.03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2107</v>
      </c>
      <c r="F1116" s="26" t="s">
        <v>176</v>
      </c>
      <c r="G1116" s="26" t="s">
        <v>114</v>
      </c>
      <c r="H1116" s="29">
        <v>45168</v>
      </c>
      <c r="I1116" s="26" t="s">
        <v>399</v>
      </c>
      <c r="J1116" s="26">
        <v>0.74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2108</v>
      </c>
      <c r="F1117" s="26" t="s">
        <v>176</v>
      </c>
      <c r="G1117" s="26" t="s">
        <v>114</v>
      </c>
      <c r="H1117" s="29">
        <v>45167</v>
      </c>
      <c r="I1117" s="26" t="s">
        <v>400</v>
      </c>
      <c r="J1117" s="26">
        <v>0.26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2109</v>
      </c>
      <c r="F1118" s="26" t="s">
        <v>176</v>
      </c>
      <c r="G1118" s="26" t="s">
        <v>114</v>
      </c>
      <c r="H1118" s="29">
        <v>45174</v>
      </c>
      <c r="I1118" s="26" t="s">
        <v>401</v>
      </c>
      <c r="J1118" s="26">
        <v>0.31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2110</v>
      </c>
      <c r="F1119" s="26" t="s">
        <v>176</v>
      </c>
      <c r="G1119" s="26" t="s">
        <v>114</v>
      </c>
      <c r="H1119" s="29">
        <v>45176</v>
      </c>
      <c r="I1119" s="26" t="s">
        <v>402</v>
      </c>
      <c r="J1119" s="26">
        <v>0.37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2111</v>
      </c>
      <c r="F1120" s="26" t="s">
        <v>176</v>
      </c>
      <c r="G1120" s="26" t="s">
        <v>114</v>
      </c>
      <c r="H1120" s="29">
        <v>45174</v>
      </c>
      <c r="I1120" s="26" t="s">
        <v>403</v>
      </c>
      <c r="J1120" s="26">
        <v>1.02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2112</v>
      </c>
      <c r="F1121" s="26" t="s">
        <v>176</v>
      </c>
      <c r="G1121" s="26" t="s">
        <v>114</v>
      </c>
      <c r="H1121" s="29">
        <v>45176</v>
      </c>
      <c r="I1121" s="26" t="s">
        <v>404</v>
      </c>
      <c r="J1121" s="26">
        <v>0.89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2113</v>
      </c>
      <c r="F1122" s="26" t="s">
        <v>176</v>
      </c>
      <c r="G1122" s="26" t="s">
        <v>114</v>
      </c>
      <c r="H1122" s="29">
        <v>45097</v>
      </c>
      <c r="I1122" s="26" t="s">
        <v>308</v>
      </c>
      <c r="J1122" s="26">
        <v>0.78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2114</v>
      </c>
      <c r="F1123" s="26" t="s">
        <v>176</v>
      </c>
      <c r="G1123" s="26" t="s">
        <v>114</v>
      </c>
      <c r="H1123" s="29">
        <v>45175</v>
      </c>
      <c r="I1123" s="26" t="s">
        <v>405</v>
      </c>
      <c r="J1123" s="26">
        <v>0.45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2115</v>
      </c>
      <c r="F1124" s="26" t="s">
        <v>176</v>
      </c>
      <c r="G1124" s="26" t="s">
        <v>114</v>
      </c>
      <c r="H1124" s="29">
        <v>45176</v>
      </c>
      <c r="I1124" s="26" t="s">
        <v>406</v>
      </c>
      <c r="J1124" s="26">
        <v>0.69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2116</v>
      </c>
      <c r="F1125" s="26" t="s">
        <v>176</v>
      </c>
      <c r="G1125" s="26" t="s">
        <v>114</v>
      </c>
      <c r="H1125" s="29">
        <v>45167</v>
      </c>
      <c r="I1125" s="26" t="s">
        <v>407</v>
      </c>
      <c r="J1125" s="26">
        <v>0.53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2117</v>
      </c>
      <c r="F1126" s="26" t="s">
        <v>294</v>
      </c>
      <c r="G1126" s="26" t="s">
        <v>114</v>
      </c>
      <c r="H1126" s="29">
        <v>45097</v>
      </c>
      <c r="I1126" s="26" t="s">
        <v>408</v>
      </c>
      <c r="J1126" s="26">
        <v>0.48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2118</v>
      </c>
      <c r="F1127" s="26" t="s">
        <v>297</v>
      </c>
      <c r="G1127" s="26" t="s">
        <v>114</v>
      </c>
      <c r="H1127" s="29">
        <v>45097</v>
      </c>
      <c r="I1127" s="26" t="s">
        <v>409</v>
      </c>
      <c r="J1127" s="26">
        <v>0.99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172</v>
      </c>
      <c r="F1128" s="26" t="s">
        <v>118</v>
      </c>
      <c r="G1128" s="26" t="s">
        <v>110</v>
      </c>
      <c r="H1128" s="29">
        <v>41464</v>
      </c>
      <c r="I1128" s="26" t="s">
        <v>313</v>
      </c>
      <c r="J1128" s="26">
        <v>0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166</v>
      </c>
      <c r="F1129" s="26" t="s">
        <v>117</v>
      </c>
      <c r="G1129" s="26" t="s">
        <v>114</v>
      </c>
      <c r="H1129" s="29">
        <v>42074</v>
      </c>
      <c r="I1129" s="26" t="s">
        <v>298</v>
      </c>
      <c r="J1129" s="26">
        <v>0.33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2119</v>
      </c>
      <c r="F1130" s="26" t="s">
        <v>165</v>
      </c>
      <c r="G1130" s="26" t="s">
        <v>112</v>
      </c>
      <c r="H1130" s="29">
        <v>43655</v>
      </c>
      <c r="I1130" s="26" t="s">
        <v>298</v>
      </c>
      <c r="J1130" s="26">
        <v>0.05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121</v>
      </c>
      <c r="F1131" s="26" t="s">
        <v>122</v>
      </c>
      <c r="G1131" s="26" t="s">
        <v>110</v>
      </c>
      <c r="H1131" s="29">
        <v>41380</v>
      </c>
      <c r="I1131" s="26" t="s">
        <v>299</v>
      </c>
      <c r="J1131" s="26">
        <v>0.52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2120</v>
      </c>
      <c r="F1132" s="26" t="s">
        <v>124</v>
      </c>
      <c r="G1132" s="26" t="s">
        <v>112</v>
      </c>
      <c r="H1132" s="29">
        <v>43013</v>
      </c>
      <c r="I1132" s="26" t="s">
        <v>299</v>
      </c>
      <c r="J1132" s="26">
        <v>0.75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177</v>
      </c>
      <c r="F1133" s="26" t="s">
        <v>163</v>
      </c>
      <c r="G1133" s="26" t="s">
        <v>114</v>
      </c>
      <c r="H1133" s="29">
        <v>43223</v>
      </c>
      <c r="I1133" s="26" t="s">
        <v>310</v>
      </c>
      <c r="J1133" s="26">
        <v>0.68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2121</v>
      </c>
      <c r="F1134" s="26" t="s">
        <v>176</v>
      </c>
      <c r="G1134" s="26" t="s">
        <v>114</v>
      </c>
      <c r="H1134" s="29">
        <v>45175</v>
      </c>
      <c r="I1134" s="26" t="s">
        <v>310</v>
      </c>
      <c r="J1134" s="26">
        <v>0.44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171</v>
      </c>
      <c r="F1135" s="26" t="s">
        <v>169</v>
      </c>
      <c r="G1135" s="26" t="s">
        <v>114</v>
      </c>
      <c r="H1135" s="29">
        <v>43623</v>
      </c>
      <c r="I1135" s="26" t="s">
        <v>312</v>
      </c>
      <c r="J1135" s="26">
        <v>0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175</v>
      </c>
      <c r="F1136" s="26" t="s">
        <v>176</v>
      </c>
      <c r="G1136" s="26" t="s">
        <v>114</v>
      </c>
      <c r="H1136" s="29">
        <v>43223</v>
      </c>
      <c r="I1136" s="26" t="s">
        <v>312</v>
      </c>
      <c r="J1136" s="26">
        <v>0.25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125</v>
      </c>
      <c r="F1137" s="26" t="s">
        <v>126</v>
      </c>
      <c r="G1137" s="26" t="s">
        <v>114</v>
      </c>
      <c r="H1137" s="29">
        <v>42123</v>
      </c>
      <c r="I1137" s="26" t="s">
        <v>300</v>
      </c>
      <c r="J1137" s="26">
        <v>0.56999999999999995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 t="s">
        <v>128</v>
      </c>
      <c r="F1138" s="26" t="s">
        <v>124</v>
      </c>
      <c r="G1138" s="26" t="s">
        <v>110</v>
      </c>
      <c r="H1138" s="29">
        <v>41325</v>
      </c>
      <c r="I1138" s="26" t="s">
        <v>300</v>
      </c>
      <c r="J1138" s="26">
        <v>0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129</v>
      </c>
      <c r="F1139" s="26" t="s">
        <v>130</v>
      </c>
      <c r="G1139" s="26" t="s">
        <v>110</v>
      </c>
      <c r="H1139" s="29">
        <v>41324</v>
      </c>
      <c r="I1139" s="26" t="s">
        <v>300</v>
      </c>
      <c r="J1139" s="26">
        <v>0.45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131</v>
      </c>
      <c r="F1140" s="26" t="s">
        <v>124</v>
      </c>
      <c r="G1140" s="26" t="s">
        <v>110</v>
      </c>
      <c r="H1140" s="29">
        <v>41325</v>
      </c>
      <c r="I1140" s="26" t="s">
        <v>300</v>
      </c>
      <c r="J1140" s="26">
        <v>0.46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2122</v>
      </c>
      <c r="F1141" s="26" t="s">
        <v>111</v>
      </c>
      <c r="G1141" s="26" t="s">
        <v>112</v>
      </c>
      <c r="H1141" s="29">
        <v>44711</v>
      </c>
      <c r="I1141" s="26" t="s">
        <v>3774</v>
      </c>
      <c r="J1141" s="26">
        <v>0.56999999999999995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2123</v>
      </c>
      <c r="F1142" s="26" t="s">
        <v>111</v>
      </c>
      <c r="G1142" s="26" t="s">
        <v>112</v>
      </c>
      <c r="H1142" s="29">
        <v>44711</v>
      </c>
      <c r="I1142" s="26" t="s">
        <v>3774</v>
      </c>
      <c r="J1142" s="26">
        <v>1.0900000000000001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178</v>
      </c>
      <c r="F1143" s="26" t="s">
        <v>179</v>
      </c>
      <c r="G1143" s="26" t="s">
        <v>112</v>
      </c>
      <c r="H1143" s="29">
        <v>43179</v>
      </c>
      <c r="I1143" s="26" t="s">
        <v>3774</v>
      </c>
      <c r="J1143" s="26">
        <v>0.15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160</v>
      </c>
      <c r="F1144" s="26" t="s">
        <v>109</v>
      </c>
      <c r="G1144" s="26" t="s">
        <v>112</v>
      </c>
      <c r="H1144" s="29">
        <v>44327</v>
      </c>
      <c r="I1144" s="26" t="s">
        <v>3774</v>
      </c>
      <c r="J1144" s="26">
        <v>0.74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132</v>
      </c>
      <c r="F1145" s="26" t="s">
        <v>133</v>
      </c>
      <c r="G1145" s="26" t="s">
        <v>134</v>
      </c>
      <c r="H1145" s="29">
        <v>42129</v>
      </c>
      <c r="I1145" s="26" t="s">
        <v>301</v>
      </c>
      <c r="J1145" s="26">
        <v>0.8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410</v>
      </c>
      <c r="F1146" s="26" t="s">
        <v>176</v>
      </c>
      <c r="G1146" s="26" t="s">
        <v>183</v>
      </c>
      <c r="H1146" s="29">
        <v>44610</v>
      </c>
      <c r="I1146" s="26" t="s">
        <v>315</v>
      </c>
      <c r="J1146" s="26">
        <v>0.46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136</v>
      </c>
      <c r="F1147" s="26" t="s">
        <v>137</v>
      </c>
      <c r="G1147" s="26" t="s">
        <v>112</v>
      </c>
      <c r="H1147" s="29">
        <v>41340</v>
      </c>
      <c r="I1147" s="26" t="s">
        <v>302</v>
      </c>
      <c r="J1147" s="26">
        <v>0.06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186</v>
      </c>
      <c r="F1148" s="26" t="s">
        <v>187</v>
      </c>
      <c r="G1148" s="26" t="s">
        <v>183</v>
      </c>
      <c r="H1148" s="29">
        <v>44440</v>
      </c>
      <c r="I1148" s="26" t="s">
        <v>316</v>
      </c>
      <c r="J1148" s="26">
        <v>0.17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139</v>
      </c>
      <c r="F1149" s="26" t="s">
        <v>140</v>
      </c>
      <c r="G1149" s="26" t="s">
        <v>110</v>
      </c>
      <c r="H1149" s="29">
        <v>41325</v>
      </c>
      <c r="I1149" s="26" t="s">
        <v>303</v>
      </c>
      <c r="J1149" s="26">
        <v>0.19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181</v>
      </c>
      <c r="F1150" s="26" t="s">
        <v>140</v>
      </c>
      <c r="G1150" s="26" t="s">
        <v>110</v>
      </c>
      <c r="H1150" s="29">
        <v>41325</v>
      </c>
      <c r="I1150" s="26" t="s">
        <v>314</v>
      </c>
      <c r="J1150" s="26">
        <v>0.57999999999999996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2124</v>
      </c>
      <c r="F1151" s="26" t="s">
        <v>167</v>
      </c>
      <c r="G1151" s="26" t="s">
        <v>112</v>
      </c>
      <c r="H1151" s="29">
        <v>42109</v>
      </c>
      <c r="I1151" s="26" t="s">
        <v>311</v>
      </c>
      <c r="J1151" s="26">
        <v>0.37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145</v>
      </c>
      <c r="F1152" s="26" t="s">
        <v>144</v>
      </c>
      <c r="G1152" s="26" t="s">
        <v>112</v>
      </c>
      <c r="H1152" s="29">
        <v>44491</v>
      </c>
      <c r="I1152" s="26" t="s">
        <v>304</v>
      </c>
      <c r="J1152" s="26">
        <v>0.92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>
        <v>29800</v>
      </c>
      <c r="F1153" s="26" t="s">
        <v>144</v>
      </c>
      <c r="G1153" s="26" t="s">
        <v>112</v>
      </c>
      <c r="H1153" s="29">
        <v>44491</v>
      </c>
      <c r="I1153" s="26" t="s">
        <v>304</v>
      </c>
      <c r="J1153" s="26">
        <v>0.27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146</v>
      </c>
      <c r="F1154" s="26" t="s">
        <v>144</v>
      </c>
      <c r="G1154" s="26" t="s">
        <v>112</v>
      </c>
      <c r="H1154" s="29">
        <v>44491</v>
      </c>
      <c r="I1154" s="26" t="s">
        <v>304</v>
      </c>
      <c r="J1154" s="26">
        <v>0.65</v>
      </c>
      <c r="K1154" s="28">
        <f t="shared" si="37"/>
        <v>1</v>
      </c>
      <c r="L1154" s="28">
        <f t="shared" si="38"/>
        <v>0</v>
      </c>
    </row>
    <row r="1155" spans="5:12" ht="15" customHeight="1" x14ac:dyDescent="0.25">
      <c r="E1155" s="26" t="s">
        <v>2125</v>
      </c>
      <c r="F1155" s="26" t="s">
        <v>165</v>
      </c>
      <c r="G1155" s="26" t="s">
        <v>114</v>
      </c>
      <c r="H1155" s="29">
        <v>43097</v>
      </c>
      <c r="I1155" s="26" t="s">
        <v>304</v>
      </c>
      <c r="J1155" s="26">
        <v>0.27</v>
      </c>
      <c r="K1155" s="28">
        <f t="shared" si="37"/>
        <v>1</v>
      </c>
      <c r="L1155" s="28">
        <f t="shared" si="38"/>
        <v>0</v>
      </c>
    </row>
    <row r="1156" spans="5:12" ht="15" customHeight="1" x14ac:dyDescent="0.25">
      <c r="E1156" s="26" t="s">
        <v>147</v>
      </c>
      <c r="F1156" s="26" t="s">
        <v>124</v>
      </c>
      <c r="G1156" s="26" t="s">
        <v>110</v>
      </c>
      <c r="H1156" s="29">
        <v>41324</v>
      </c>
      <c r="I1156" s="26" t="s">
        <v>305</v>
      </c>
      <c r="J1156" s="26">
        <v>0.66</v>
      </c>
      <c r="K1156" s="28">
        <f t="shared" si="37"/>
        <v>1</v>
      </c>
      <c r="L1156" s="28">
        <f t="shared" si="38"/>
        <v>0</v>
      </c>
    </row>
    <row r="1157" spans="5:12" ht="15" customHeight="1" x14ac:dyDescent="0.25">
      <c r="E1157" s="26" t="s">
        <v>191</v>
      </c>
      <c r="F1157" s="26" t="s">
        <v>187</v>
      </c>
      <c r="G1157" s="26" t="s">
        <v>189</v>
      </c>
      <c r="H1157" s="29">
        <v>44441</v>
      </c>
      <c r="I1157" s="26" t="s">
        <v>317</v>
      </c>
      <c r="J1157" s="26">
        <v>0.95</v>
      </c>
      <c r="K1157" s="28">
        <f t="shared" si="37"/>
        <v>1</v>
      </c>
      <c r="L1157" s="28">
        <f t="shared" si="38"/>
        <v>0</v>
      </c>
    </row>
    <row r="1158" spans="5:12" ht="15" customHeight="1" x14ac:dyDescent="0.25">
      <c r="E1158" s="26" t="s">
        <v>2126</v>
      </c>
      <c r="F1158" s="26" t="s">
        <v>176</v>
      </c>
      <c r="G1158" s="26" t="s">
        <v>193</v>
      </c>
      <c r="H1158" s="29">
        <v>39542</v>
      </c>
      <c r="I1158" s="26" t="s">
        <v>317</v>
      </c>
      <c r="J1158" s="26">
        <v>0.48</v>
      </c>
      <c r="K1158" s="28">
        <f t="shared" si="37"/>
        <v>1</v>
      </c>
      <c r="L1158" s="28">
        <f t="shared" si="38"/>
        <v>0</v>
      </c>
    </row>
    <row r="1159" spans="5:12" ht="15" customHeight="1" x14ac:dyDescent="0.25">
      <c r="E1159" s="26" t="s">
        <v>149</v>
      </c>
      <c r="F1159" s="26" t="s">
        <v>150</v>
      </c>
      <c r="G1159" s="26" t="s">
        <v>114</v>
      </c>
      <c r="H1159" s="29">
        <v>42697</v>
      </c>
      <c r="I1159" s="26" t="s">
        <v>306</v>
      </c>
      <c r="J1159" s="26">
        <v>0.98</v>
      </c>
      <c r="K1159" s="28">
        <f t="shared" si="37"/>
        <v>1</v>
      </c>
      <c r="L1159" s="28">
        <f t="shared" si="38"/>
        <v>0</v>
      </c>
    </row>
    <row r="1160" spans="5:12" ht="15" customHeight="1" x14ac:dyDescent="0.25">
      <c r="E1160" s="26" t="s">
        <v>2127</v>
      </c>
      <c r="F1160" s="26" t="s">
        <v>165</v>
      </c>
      <c r="G1160" s="26" t="s">
        <v>2128</v>
      </c>
      <c r="H1160" s="29">
        <v>44610</v>
      </c>
      <c r="I1160" s="26" t="s">
        <v>318</v>
      </c>
      <c r="J1160" s="26">
        <v>0.65</v>
      </c>
      <c r="K1160" s="28">
        <f t="shared" ref="K1160:K1223" si="39">IF(OR(J1160&lt;$B$12,J1160="&lt; 0"),1,0)</f>
        <v>1</v>
      </c>
      <c r="L1160" s="28">
        <f t="shared" ref="L1160:L1223" si="40">IF(K1160=1,0,1)</f>
        <v>0</v>
      </c>
    </row>
    <row r="1161" spans="5:12" ht="15" customHeight="1" x14ac:dyDescent="0.25">
      <c r="E1161" s="26" t="s">
        <v>152</v>
      </c>
      <c r="F1161" s="26" t="s">
        <v>124</v>
      </c>
      <c r="G1161" s="26" t="s">
        <v>112</v>
      </c>
      <c r="H1161" s="29">
        <v>43987</v>
      </c>
      <c r="I1161" s="26" t="s">
        <v>307</v>
      </c>
      <c r="J1161" s="26">
        <v>0.27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154</v>
      </c>
      <c r="F1162" s="26" t="s">
        <v>124</v>
      </c>
      <c r="G1162" s="26" t="s">
        <v>112</v>
      </c>
      <c r="H1162" s="29">
        <v>44355</v>
      </c>
      <c r="I1162" s="26" t="s">
        <v>308</v>
      </c>
      <c r="J1162" s="26">
        <v>0.68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156</v>
      </c>
      <c r="F1163" s="26" t="s">
        <v>157</v>
      </c>
      <c r="G1163" s="26" t="s">
        <v>110</v>
      </c>
      <c r="H1163" s="29">
        <v>41325</v>
      </c>
      <c r="I1163" s="26" t="s">
        <v>309</v>
      </c>
      <c r="J1163" s="26">
        <v>0.42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159</v>
      </c>
      <c r="F1164" s="26" t="s">
        <v>157</v>
      </c>
      <c r="G1164" s="26" t="s">
        <v>110</v>
      </c>
      <c r="H1164" s="29">
        <v>41325</v>
      </c>
      <c r="I1164" s="26" t="s">
        <v>309</v>
      </c>
      <c r="J1164" s="26">
        <v>0.86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2129</v>
      </c>
      <c r="F1165" s="26" t="s">
        <v>2130</v>
      </c>
      <c r="G1165" s="26" t="s">
        <v>110</v>
      </c>
      <c r="H1165" s="29">
        <v>41878</v>
      </c>
      <c r="I1165" s="26" t="s">
        <v>3775</v>
      </c>
      <c r="J1165" s="26">
        <v>0.92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2133</v>
      </c>
      <c r="F1166" s="26" t="s">
        <v>2130</v>
      </c>
      <c r="G1166" s="26" t="s">
        <v>110</v>
      </c>
      <c r="H1166" s="29">
        <v>41499</v>
      </c>
      <c r="I1166" s="26" t="s">
        <v>3775</v>
      </c>
      <c r="J1166" s="26">
        <v>0.73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2134</v>
      </c>
      <c r="F1167" s="26" t="s">
        <v>118</v>
      </c>
      <c r="G1167" s="26" t="s">
        <v>110</v>
      </c>
      <c r="H1167" s="29">
        <v>41262</v>
      </c>
      <c r="I1167" s="26" t="s">
        <v>3776</v>
      </c>
      <c r="J1167" s="26">
        <v>1.1200000000000001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2137</v>
      </c>
      <c r="F1168" s="26" t="s">
        <v>118</v>
      </c>
      <c r="G1168" s="26" t="s">
        <v>110</v>
      </c>
      <c r="H1168" s="29">
        <v>41262</v>
      </c>
      <c r="I1168" s="26" t="s">
        <v>3776</v>
      </c>
      <c r="J1168" s="26">
        <v>0.6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2138</v>
      </c>
      <c r="F1169" s="26" t="s">
        <v>118</v>
      </c>
      <c r="G1169" s="26" t="s">
        <v>110</v>
      </c>
      <c r="H1169" s="29">
        <v>41262</v>
      </c>
      <c r="I1169" s="26" t="s">
        <v>3776</v>
      </c>
      <c r="J1169" s="26">
        <v>1.04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2139</v>
      </c>
      <c r="F1170" s="26" t="s">
        <v>118</v>
      </c>
      <c r="G1170" s="26" t="s">
        <v>110</v>
      </c>
      <c r="H1170" s="29">
        <v>41262</v>
      </c>
      <c r="I1170" s="26" t="s">
        <v>3776</v>
      </c>
      <c r="J1170" s="26">
        <v>0.69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2140</v>
      </c>
      <c r="F1171" s="26" t="s">
        <v>118</v>
      </c>
      <c r="G1171" s="26" t="s">
        <v>110</v>
      </c>
      <c r="H1171" s="29">
        <v>41262</v>
      </c>
      <c r="I1171" s="26" t="s">
        <v>3776</v>
      </c>
      <c r="J1171" s="26">
        <v>0.89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2141</v>
      </c>
      <c r="F1172" s="26" t="s">
        <v>118</v>
      </c>
      <c r="G1172" s="26" t="s">
        <v>110</v>
      </c>
      <c r="H1172" s="29">
        <v>41262</v>
      </c>
      <c r="I1172" s="26" t="s">
        <v>3776</v>
      </c>
      <c r="J1172" s="26">
        <v>0.46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2144</v>
      </c>
      <c r="F1173" s="26" t="s">
        <v>133</v>
      </c>
      <c r="G1173" s="26" t="s">
        <v>112</v>
      </c>
      <c r="H1173" s="29">
        <v>42908</v>
      </c>
      <c r="I1173" s="26" t="s">
        <v>3777</v>
      </c>
      <c r="J1173" s="26">
        <v>0.83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2145</v>
      </c>
      <c r="F1174" s="26" t="s">
        <v>176</v>
      </c>
      <c r="G1174" s="26" t="s">
        <v>112</v>
      </c>
      <c r="H1174" s="29">
        <v>43332</v>
      </c>
      <c r="I1174" s="26" t="s">
        <v>3464</v>
      </c>
      <c r="J1174" s="26">
        <v>0.35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2146</v>
      </c>
      <c r="F1175" s="26" t="s">
        <v>124</v>
      </c>
      <c r="G1175" s="26" t="s">
        <v>110</v>
      </c>
      <c r="H1175" s="29">
        <v>41990</v>
      </c>
      <c r="I1175" s="26" t="s">
        <v>3778</v>
      </c>
      <c r="J1175" s="26">
        <v>0.5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2148</v>
      </c>
      <c r="F1176" s="26" t="s">
        <v>2149</v>
      </c>
      <c r="G1176" s="26" t="s">
        <v>114</v>
      </c>
      <c r="H1176" s="29">
        <v>0</v>
      </c>
      <c r="I1176" s="26" t="s">
        <v>3779</v>
      </c>
      <c r="J1176" s="26">
        <v>0.51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2152</v>
      </c>
      <c r="F1177" s="26" t="s">
        <v>2153</v>
      </c>
      <c r="G1177" s="26" t="s">
        <v>114</v>
      </c>
      <c r="H1177" s="29">
        <v>0</v>
      </c>
      <c r="I1177" s="26" t="s">
        <v>3780</v>
      </c>
      <c r="J1177" s="26">
        <v>0.53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2157</v>
      </c>
      <c r="F1178" s="26" t="s">
        <v>124</v>
      </c>
      <c r="G1178" s="26" t="s">
        <v>110</v>
      </c>
      <c r="H1178" s="29">
        <v>41325</v>
      </c>
      <c r="I1178" s="26" t="s">
        <v>3781</v>
      </c>
      <c r="J1178" s="26">
        <v>0.26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2159</v>
      </c>
      <c r="F1179" s="26" t="s">
        <v>165</v>
      </c>
      <c r="G1179" s="26" t="s">
        <v>110</v>
      </c>
      <c r="H1179" s="29">
        <v>41262</v>
      </c>
      <c r="I1179" s="26" t="s">
        <v>3782</v>
      </c>
      <c r="J1179" s="26">
        <v>0.75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2161</v>
      </c>
      <c r="F1180" s="26" t="s">
        <v>2162</v>
      </c>
      <c r="G1180" s="26" t="s">
        <v>110</v>
      </c>
      <c r="H1180" s="29">
        <v>41492</v>
      </c>
      <c r="I1180" s="26" t="s">
        <v>3782</v>
      </c>
      <c r="J1180" s="26">
        <v>1.05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2163</v>
      </c>
      <c r="F1181" s="26" t="s">
        <v>2149</v>
      </c>
      <c r="G1181" s="26" t="s">
        <v>112</v>
      </c>
      <c r="H1181" s="29">
        <v>44495</v>
      </c>
      <c r="I1181" s="26" t="s">
        <v>3783</v>
      </c>
      <c r="J1181" s="26">
        <v>0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2165</v>
      </c>
      <c r="F1182" s="26" t="s">
        <v>2153</v>
      </c>
      <c r="G1182" s="26" t="s">
        <v>112</v>
      </c>
      <c r="H1182" s="29">
        <v>0</v>
      </c>
      <c r="I1182" s="26" t="s">
        <v>3783</v>
      </c>
      <c r="J1182" s="26">
        <v>0.72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2166</v>
      </c>
      <c r="F1183" s="26" t="s">
        <v>176</v>
      </c>
      <c r="G1183" s="26" t="s">
        <v>112</v>
      </c>
      <c r="H1183" s="29">
        <v>43332</v>
      </c>
      <c r="I1183" s="26" t="s">
        <v>3468</v>
      </c>
      <c r="J1183" s="26">
        <v>0.62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2167</v>
      </c>
      <c r="F1184" s="26" t="s">
        <v>124</v>
      </c>
      <c r="G1184" s="26" t="s">
        <v>162</v>
      </c>
      <c r="H1184" s="29">
        <v>44778</v>
      </c>
      <c r="I1184" s="26" t="s">
        <v>3784</v>
      </c>
      <c r="J1184" s="26">
        <v>0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2169</v>
      </c>
      <c r="F1185" s="26" t="s">
        <v>190</v>
      </c>
      <c r="G1185" s="26" t="s">
        <v>110</v>
      </c>
      <c r="H1185" s="29">
        <v>41262</v>
      </c>
      <c r="I1185" s="26" t="s">
        <v>3785</v>
      </c>
      <c r="J1185" s="26">
        <v>0.66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2171</v>
      </c>
      <c r="F1186" s="26" t="s">
        <v>124</v>
      </c>
      <c r="G1186" s="26" t="s">
        <v>110</v>
      </c>
      <c r="H1186" s="29">
        <v>41325</v>
      </c>
      <c r="I1186" s="26" t="s">
        <v>3469</v>
      </c>
      <c r="J1186" s="26">
        <v>0.59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2172</v>
      </c>
      <c r="F1187" s="26" t="s">
        <v>2153</v>
      </c>
      <c r="G1187" s="26" t="s">
        <v>112</v>
      </c>
      <c r="H1187" s="29">
        <v>0</v>
      </c>
      <c r="I1187" s="26" t="s">
        <v>3786</v>
      </c>
      <c r="J1187" s="26">
        <v>0.67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2174</v>
      </c>
      <c r="F1188" s="26" t="s">
        <v>2153</v>
      </c>
      <c r="G1188" s="26" t="s">
        <v>112</v>
      </c>
      <c r="H1188" s="29">
        <v>0</v>
      </c>
      <c r="I1188" s="26" t="s">
        <v>3786</v>
      </c>
      <c r="J1188" s="26">
        <v>0.66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2175</v>
      </c>
      <c r="F1189" s="26" t="s">
        <v>118</v>
      </c>
      <c r="G1189" s="26" t="s">
        <v>110</v>
      </c>
      <c r="H1189" s="29">
        <v>41325</v>
      </c>
      <c r="I1189" s="26" t="s">
        <v>3470</v>
      </c>
      <c r="J1189" s="26">
        <v>0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2176</v>
      </c>
      <c r="F1190" s="26" t="s">
        <v>118</v>
      </c>
      <c r="G1190" s="26" t="s">
        <v>110</v>
      </c>
      <c r="H1190" s="29">
        <v>41262</v>
      </c>
      <c r="I1190" s="26" t="s">
        <v>3471</v>
      </c>
      <c r="J1190" s="26">
        <v>0.85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2177</v>
      </c>
      <c r="F1191" s="26" t="s">
        <v>2149</v>
      </c>
      <c r="G1191" s="26" t="s">
        <v>114</v>
      </c>
      <c r="H1191" s="29">
        <v>0</v>
      </c>
      <c r="I1191" s="26" t="s">
        <v>3787</v>
      </c>
      <c r="J1191" s="26">
        <v>0.41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2181</v>
      </c>
      <c r="F1192" s="26" t="s">
        <v>2153</v>
      </c>
      <c r="G1192" s="26" t="s">
        <v>112</v>
      </c>
      <c r="H1192" s="29">
        <v>0</v>
      </c>
      <c r="I1192" s="26" t="s">
        <v>3788</v>
      </c>
      <c r="J1192" s="26">
        <v>0.45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2184</v>
      </c>
      <c r="F1193" s="26" t="s">
        <v>2153</v>
      </c>
      <c r="G1193" s="26" t="s">
        <v>112</v>
      </c>
      <c r="H1193" s="29">
        <v>0</v>
      </c>
      <c r="I1193" s="26" t="s">
        <v>3788</v>
      </c>
      <c r="J1193" s="26">
        <v>0.46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2185</v>
      </c>
      <c r="F1194" s="26" t="s">
        <v>2153</v>
      </c>
      <c r="G1194" s="26" t="s">
        <v>114</v>
      </c>
      <c r="H1194" s="29">
        <v>0</v>
      </c>
      <c r="I1194" s="26" t="s">
        <v>3789</v>
      </c>
      <c r="J1194" s="26">
        <v>0.34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2188</v>
      </c>
      <c r="F1195" s="26" t="s">
        <v>2153</v>
      </c>
      <c r="G1195" s="26" t="s">
        <v>114</v>
      </c>
      <c r="H1195" s="29">
        <v>0</v>
      </c>
      <c r="I1195" s="26" t="s">
        <v>3790</v>
      </c>
      <c r="J1195" s="26">
        <v>0.8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2191</v>
      </c>
      <c r="F1196" s="26" t="s">
        <v>176</v>
      </c>
      <c r="G1196" s="26" t="s">
        <v>114</v>
      </c>
      <c r="H1196" s="29">
        <v>0</v>
      </c>
      <c r="I1196" s="26" t="s">
        <v>3791</v>
      </c>
      <c r="J1196" s="26">
        <v>0.42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2196</v>
      </c>
      <c r="F1197" s="26" t="s">
        <v>2153</v>
      </c>
      <c r="G1197" s="26" t="s">
        <v>114</v>
      </c>
      <c r="H1197" s="29">
        <v>0</v>
      </c>
      <c r="I1197" s="26" t="s">
        <v>3792</v>
      </c>
      <c r="J1197" s="26">
        <v>0.97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2200</v>
      </c>
      <c r="F1198" s="26" t="s">
        <v>176</v>
      </c>
      <c r="G1198" s="26" t="s">
        <v>114</v>
      </c>
      <c r="H1198" s="29">
        <v>0</v>
      </c>
      <c r="I1198" s="26" t="s">
        <v>3793</v>
      </c>
      <c r="J1198" s="26">
        <v>0.44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2203</v>
      </c>
      <c r="F1199" s="26" t="s">
        <v>176</v>
      </c>
      <c r="G1199" s="26" t="s">
        <v>114</v>
      </c>
      <c r="H1199" s="29">
        <v>0</v>
      </c>
      <c r="I1199" s="26" t="s">
        <v>3794</v>
      </c>
      <c r="J1199" s="26">
        <v>0.02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2205</v>
      </c>
      <c r="F1200" s="26" t="s">
        <v>2153</v>
      </c>
      <c r="G1200" s="26" t="s">
        <v>112</v>
      </c>
      <c r="H1200" s="29">
        <v>0</v>
      </c>
      <c r="I1200" s="26" t="s">
        <v>3795</v>
      </c>
      <c r="J1200" s="26">
        <v>0.32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2207</v>
      </c>
      <c r="F1201" s="26" t="s">
        <v>2153</v>
      </c>
      <c r="G1201" s="26" t="s">
        <v>112</v>
      </c>
      <c r="H1201" s="29">
        <v>0</v>
      </c>
      <c r="I1201" s="26" t="s">
        <v>3795</v>
      </c>
      <c r="J1201" s="26">
        <v>0.56000000000000005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2210</v>
      </c>
      <c r="F1202" s="26" t="s">
        <v>2153</v>
      </c>
      <c r="G1202" s="26" t="s">
        <v>112</v>
      </c>
      <c r="H1202" s="29">
        <v>0</v>
      </c>
      <c r="I1202" s="26" t="s">
        <v>3796</v>
      </c>
      <c r="J1202" s="26">
        <v>0.72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2212</v>
      </c>
      <c r="F1203" s="26" t="s">
        <v>176</v>
      </c>
      <c r="G1203" s="26" t="s">
        <v>112</v>
      </c>
      <c r="H1203" s="29">
        <v>0</v>
      </c>
      <c r="I1203" s="26" t="s">
        <v>3797</v>
      </c>
      <c r="J1203" s="26">
        <v>0.37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2216</v>
      </c>
      <c r="F1204" s="26" t="s">
        <v>2217</v>
      </c>
      <c r="G1204" s="26" t="s">
        <v>112</v>
      </c>
      <c r="H1204" s="29">
        <v>0</v>
      </c>
      <c r="I1204" s="26" t="s">
        <v>3797</v>
      </c>
      <c r="J1204" s="26">
        <v>0.03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2218</v>
      </c>
      <c r="F1205" s="26" t="s">
        <v>2149</v>
      </c>
      <c r="G1205" s="26" t="s">
        <v>114</v>
      </c>
      <c r="H1205" s="29">
        <v>0</v>
      </c>
      <c r="I1205" s="26" t="s">
        <v>3798</v>
      </c>
      <c r="J1205" s="26">
        <v>0.46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2222</v>
      </c>
      <c r="F1206" s="26" t="s">
        <v>2153</v>
      </c>
      <c r="G1206" s="26" t="s">
        <v>114</v>
      </c>
      <c r="H1206" s="29">
        <v>44489</v>
      </c>
      <c r="I1206" s="26" t="s">
        <v>3799</v>
      </c>
      <c r="J1206" s="26">
        <v>0.28000000000000003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2224</v>
      </c>
      <c r="F1207" s="26" t="s">
        <v>2153</v>
      </c>
      <c r="G1207" s="26" t="s">
        <v>112</v>
      </c>
      <c r="H1207" s="29">
        <v>44489</v>
      </c>
      <c r="I1207" s="26" t="s">
        <v>3799</v>
      </c>
      <c r="J1207" s="26">
        <v>0.34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2225</v>
      </c>
      <c r="F1208" s="26" t="s">
        <v>2153</v>
      </c>
      <c r="G1208" s="26" t="s">
        <v>112</v>
      </c>
      <c r="H1208" s="29">
        <v>44489</v>
      </c>
      <c r="I1208" s="26" t="s">
        <v>3800</v>
      </c>
      <c r="J1208" s="26">
        <v>0.72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2227</v>
      </c>
      <c r="F1209" s="26" t="s">
        <v>2149</v>
      </c>
      <c r="G1209" s="26" t="s">
        <v>112</v>
      </c>
      <c r="H1209" s="29">
        <v>44489</v>
      </c>
      <c r="I1209" s="26" t="s">
        <v>3801</v>
      </c>
      <c r="J1209" s="26">
        <v>0.66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2230</v>
      </c>
      <c r="F1210" s="26" t="s">
        <v>2153</v>
      </c>
      <c r="G1210" s="26" t="s">
        <v>112</v>
      </c>
      <c r="H1210" s="29">
        <v>44489</v>
      </c>
      <c r="I1210" s="26" t="s">
        <v>3801</v>
      </c>
      <c r="J1210" s="26">
        <v>0.63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2231</v>
      </c>
      <c r="F1211" s="26" t="s">
        <v>2153</v>
      </c>
      <c r="G1211" s="26" t="s">
        <v>114</v>
      </c>
      <c r="H1211" s="29">
        <v>44489</v>
      </c>
      <c r="I1211" s="26" t="s">
        <v>3802</v>
      </c>
      <c r="J1211" s="26">
        <v>0.74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2234</v>
      </c>
      <c r="F1212" s="26" t="s">
        <v>2149</v>
      </c>
      <c r="G1212" s="26" t="s">
        <v>112</v>
      </c>
      <c r="H1212" s="29">
        <v>0</v>
      </c>
      <c r="I1212" s="26" t="s">
        <v>3803</v>
      </c>
      <c r="J1212" s="26">
        <v>0.65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2237</v>
      </c>
      <c r="F1213" s="26" t="s">
        <v>2153</v>
      </c>
      <c r="G1213" s="26" t="s">
        <v>112</v>
      </c>
      <c r="H1213" s="29">
        <v>0</v>
      </c>
      <c r="I1213" s="26" t="s">
        <v>3803</v>
      </c>
      <c r="J1213" s="26">
        <v>0.34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2238</v>
      </c>
      <c r="F1214" s="26" t="s">
        <v>2153</v>
      </c>
      <c r="G1214" s="26" t="s">
        <v>112</v>
      </c>
      <c r="H1214" s="29">
        <v>0</v>
      </c>
      <c r="I1214" s="26" t="s">
        <v>3804</v>
      </c>
      <c r="J1214" s="26">
        <v>0.79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2241</v>
      </c>
      <c r="F1215" s="26" t="s">
        <v>2149</v>
      </c>
      <c r="G1215" s="26" t="s">
        <v>114</v>
      </c>
      <c r="H1215" s="29">
        <v>0</v>
      </c>
      <c r="I1215" s="26" t="s">
        <v>3805</v>
      </c>
      <c r="J1215" s="26">
        <v>0.64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2244</v>
      </c>
      <c r="F1216" s="26" t="s">
        <v>2153</v>
      </c>
      <c r="G1216" s="26" t="s">
        <v>112</v>
      </c>
      <c r="H1216" s="29">
        <v>0</v>
      </c>
      <c r="I1216" s="26" t="s">
        <v>3806</v>
      </c>
      <c r="J1216" s="26">
        <v>0.09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2249</v>
      </c>
      <c r="F1217" s="26" t="s">
        <v>2153</v>
      </c>
      <c r="G1217" s="26" t="s">
        <v>112</v>
      </c>
      <c r="H1217" s="29">
        <v>0</v>
      </c>
      <c r="I1217" s="26" t="s">
        <v>3806</v>
      </c>
      <c r="J1217" s="26">
        <v>0.48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2252</v>
      </c>
      <c r="F1218" s="26" t="s">
        <v>2153</v>
      </c>
      <c r="G1218" s="26" t="s">
        <v>112</v>
      </c>
      <c r="H1218" s="29">
        <v>0</v>
      </c>
      <c r="I1218" s="26" t="s">
        <v>3807</v>
      </c>
      <c r="J1218" s="26">
        <v>0.16</v>
      </c>
      <c r="K1218" s="28">
        <f t="shared" si="39"/>
        <v>1</v>
      </c>
      <c r="L1218" s="28">
        <f t="shared" si="40"/>
        <v>0</v>
      </c>
    </row>
    <row r="1219" spans="5:12" ht="15" customHeight="1" x14ac:dyDescent="0.25">
      <c r="E1219" s="26" t="s">
        <v>2257</v>
      </c>
      <c r="F1219" s="26" t="s">
        <v>2153</v>
      </c>
      <c r="G1219" s="26" t="s">
        <v>112</v>
      </c>
      <c r="H1219" s="29">
        <v>0</v>
      </c>
      <c r="I1219" s="26" t="s">
        <v>3807</v>
      </c>
      <c r="J1219" s="26">
        <v>0.5</v>
      </c>
      <c r="K1219" s="28">
        <f t="shared" si="39"/>
        <v>1</v>
      </c>
      <c r="L1219" s="28">
        <f t="shared" si="40"/>
        <v>0</v>
      </c>
    </row>
    <row r="1220" spans="5:12" ht="15" customHeight="1" x14ac:dyDescent="0.25">
      <c r="E1220" s="26" t="s">
        <v>2259</v>
      </c>
      <c r="F1220" s="26" t="s">
        <v>2153</v>
      </c>
      <c r="G1220" s="26" t="s">
        <v>114</v>
      </c>
      <c r="H1220" s="29">
        <v>0</v>
      </c>
      <c r="I1220" s="26" t="s">
        <v>3808</v>
      </c>
      <c r="J1220" s="26">
        <v>0.71</v>
      </c>
      <c r="K1220" s="28">
        <f t="shared" si="39"/>
        <v>1</v>
      </c>
      <c r="L1220" s="28">
        <f t="shared" si="40"/>
        <v>0</v>
      </c>
    </row>
    <row r="1221" spans="5:12" ht="15" customHeight="1" x14ac:dyDescent="0.25">
      <c r="E1221" s="26" t="s">
        <v>2262</v>
      </c>
      <c r="F1221" s="26" t="s">
        <v>2149</v>
      </c>
      <c r="G1221" s="26" t="s">
        <v>114</v>
      </c>
      <c r="H1221" s="29">
        <v>0</v>
      </c>
      <c r="I1221" s="26" t="s">
        <v>3809</v>
      </c>
      <c r="J1221" s="26">
        <v>0.64</v>
      </c>
      <c r="K1221" s="28">
        <f t="shared" si="39"/>
        <v>1</v>
      </c>
      <c r="L1221" s="28">
        <f t="shared" si="40"/>
        <v>0</v>
      </c>
    </row>
    <row r="1222" spans="5:12" ht="15" customHeight="1" x14ac:dyDescent="0.25">
      <c r="E1222" s="26" t="s">
        <v>2265</v>
      </c>
      <c r="F1222" s="26" t="s">
        <v>2153</v>
      </c>
      <c r="G1222" s="26" t="s">
        <v>114</v>
      </c>
      <c r="H1222" s="29">
        <v>0</v>
      </c>
      <c r="I1222" s="26" t="s">
        <v>3810</v>
      </c>
      <c r="J1222" s="26">
        <v>0.69</v>
      </c>
      <c r="K1222" s="28">
        <f t="shared" si="39"/>
        <v>1</v>
      </c>
      <c r="L1222" s="28">
        <f t="shared" si="40"/>
        <v>0</v>
      </c>
    </row>
    <row r="1223" spans="5:12" ht="15" customHeight="1" x14ac:dyDescent="0.25">
      <c r="E1223" s="26" t="s">
        <v>2267</v>
      </c>
      <c r="F1223" s="26" t="s">
        <v>176</v>
      </c>
      <c r="G1223" s="26" t="s">
        <v>114</v>
      </c>
      <c r="H1223" s="29">
        <v>0</v>
      </c>
      <c r="I1223" s="26" t="s">
        <v>3811</v>
      </c>
      <c r="J1223" s="26">
        <v>0.57999999999999996</v>
      </c>
      <c r="K1223" s="28">
        <f t="shared" si="39"/>
        <v>1</v>
      </c>
      <c r="L1223" s="28">
        <f t="shared" si="40"/>
        <v>0</v>
      </c>
    </row>
    <row r="1224" spans="5:12" ht="15" customHeight="1" x14ac:dyDescent="0.25">
      <c r="E1224" s="26" t="s">
        <v>2269</v>
      </c>
      <c r="F1224" s="26" t="s">
        <v>2149</v>
      </c>
      <c r="G1224" s="26" t="s">
        <v>114</v>
      </c>
      <c r="H1224" s="29">
        <v>0</v>
      </c>
      <c r="I1224" s="26" t="s">
        <v>3812</v>
      </c>
      <c r="J1224" s="26">
        <v>0.54</v>
      </c>
      <c r="K1224" s="28">
        <f t="shared" ref="K1224:K1287" si="41">IF(OR(J1224&lt;$B$12,J1224="&lt; 0"),1,0)</f>
        <v>1</v>
      </c>
      <c r="L1224" s="28">
        <f t="shared" ref="L1224:L1287" si="42">IF(K1224=1,0,1)</f>
        <v>0</v>
      </c>
    </row>
    <row r="1225" spans="5:12" ht="15" customHeight="1" x14ac:dyDescent="0.25">
      <c r="E1225" s="26" t="s">
        <v>2271</v>
      </c>
      <c r="F1225" s="26" t="s">
        <v>2153</v>
      </c>
      <c r="G1225" s="26" t="s">
        <v>112</v>
      </c>
      <c r="H1225" s="29">
        <v>0</v>
      </c>
      <c r="I1225" s="26" t="s">
        <v>3813</v>
      </c>
      <c r="J1225" s="26">
        <v>0.55000000000000004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2274</v>
      </c>
      <c r="F1226" s="26" t="s">
        <v>2149</v>
      </c>
      <c r="G1226" s="26" t="s">
        <v>112</v>
      </c>
      <c r="H1226" s="29">
        <v>0</v>
      </c>
      <c r="I1226" s="26" t="s">
        <v>3814</v>
      </c>
      <c r="J1226" s="26">
        <v>0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2277</v>
      </c>
      <c r="F1227" s="26" t="s">
        <v>2153</v>
      </c>
      <c r="G1227" s="26" t="s">
        <v>114</v>
      </c>
      <c r="H1227" s="29">
        <v>0</v>
      </c>
      <c r="I1227" s="26" t="s">
        <v>3815</v>
      </c>
      <c r="J1227" s="26">
        <v>0.63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2281</v>
      </c>
      <c r="F1228" s="26" t="s">
        <v>2153</v>
      </c>
      <c r="G1228" s="26" t="s">
        <v>112</v>
      </c>
      <c r="H1228" s="29">
        <v>0</v>
      </c>
      <c r="I1228" s="26" t="s">
        <v>3816</v>
      </c>
      <c r="J1228" s="26">
        <v>0.43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2284</v>
      </c>
      <c r="F1229" s="26" t="s">
        <v>2153</v>
      </c>
      <c r="G1229" s="26" t="s">
        <v>112</v>
      </c>
      <c r="H1229" s="29">
        <v>0</v>
      </c>
      <c r="I1229" s="26" t="s">
        <v>3817</v>
      </c>
      <c r="J1229" s="26">
        <v>0.51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2286</v>
      </c>
      <c r="F1230" s="26" t="s">
        <v>2153</v>
      </c>
      <c r="G1230" s="26" t="s">
        <v>112</v>
      </c>
      <c r="H1230" s="29">
        <v>0</v>
      </c>
      <c r="I1230" s="26" t="s">
        <v>3817</v>
      </c>
      <c r="J1230" s="26">
        <v>0.91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2287</v>
      </c>
      <c r="F1231" s="26" t="s">
        <v>2153</v>
      </c>
      <c r="G1231" s="26" t="s">
        <v>114</v>
      </c>
      <c r="H1231" s="29">
        <v>0</v>
      </c>
      <c r="I1231" s="26" t="s">
        <v>3818</v>
      </c>
      <c r="J1231" s="26">
        <v>0.37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2289</v>
      </c>
      <c r="F1232" s="26" t="s">
        <v>2153</v>
      </c>
      <c r="G1232" s="26" t="s">
        <v>114</v>
      </c>
      <c r="H1232" s="29">
        <v>0</v>
      </c>
      <c r="I1232" s="26" t="s">
        <v>3819</v>
      </c>
      <c r="J1232" s="26">
        <v>0.59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2291</v>
      </c>
      <c r="F1233" s="26" t="s">
        <v>2292</v>
      </c>
      <c r="G1233" s="26" t="s">
        <v>2293</v>
      </c>
      <c r="H1233" s="29">
        <v>43258</v>
      </c>
      <c r="I1233" s="26" t="s">
        <v>3820</v>
      </c>
      <c r="J1233" s="26">
        <v>0.69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2296</v>
      </c>
      <c r="F1234" s="26" t="s">
        <v>176</v>
      </c>
      <c r="G1234" s="26" t="s">
        <v>2293</v>
      </c>
      <c r="H1234" s="29">
        <v>43223</v>
      </c>
      <c r="I1234" s="26" t="s">
        <v>3820</v>
      </c>
      <c r="J1234" s="26">
        <v>0.63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2297</v>
      </c>
      <c r="F1235" s="26" t="s">
        <v>124</v>
      </c>
      <c r="G1235" s="26" t="s">
        <v>699</v>
      </c>
      <c r="H1235" s="29">
        <v>44881</v>
      </c>
      <c r="I1235" s="26" t="s">
        <v>3821</v>
      </c>
      <c r="J1235" s="26">
        <v>0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2298</v>
      </c>
      <c r="F1236" s="26" t="s">
        <v>176</v>
      </c>
      <c r="G1236" s="26" t="s">
        <v>699</v>
      </c>
      <c r="H1236" s="29">
        <v>43223</v>
      </c>
      <c r="I1236" s="26" t="s">
        <v>3821</v>
      </c>
      <c r="J1236" s="26">
        <v>0.52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2299</v>
      </c>
      <c r="F1237" s="26" t="s">
        <v>176</v>
      </c>
      <c r="G1237" s="26" t="s">
        <v>699</v>
      </c>
      <c r="H1237" s="29">
        <v>43223</v>
      </c>
      <c r="I1237" s="26" t="s">
        <v>3822</v>
      </c>
      <c r="J1237" s="26">
        <v>0.24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2300</v>
      </c>
      <c r="F1238" s="26" t="s">
        <v>176</v>
      </c>
      <c r="G1238" s="26" t="s">
        <v>699</v>
      </c>
      <c r="H1238" s="29">
        <v>44487</v>
      </c>
      <c r="I1238" s="26" t="s">
        <v>3823</v>
      </c>
      <c r="J1238" s="26">
        <v>0.47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2302</v>
      </c>
      <c r="F1239" s="26" t="s">
        <v>176</v>
      </c>
      <c r="G1239" s="26" t="s">
        <v>699</v>
      </c>
      <c r="H1239" s="29">
        <v>43223</v>
      </c>
      <c r="I1239" s="26" t="s">
        <v>3824</v>
      </c>
      <c r="J1239" s="26">
        <v>0.57999999999999996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2304</v>
      </c>
      <c r="F1240" s="26" t="s">
        <v>118</v>
      </c>
      <c r="G1240" s="26" t="s">
        <v>2293</v>
      </c>
      <c r="H1240" s="29">
        <v>44698</v>
      </c>
      <c r="I1240" s="26" t="s">
        <v>3824</v>
      </c>
      <c r="J1240" s="26">
        <v>0.15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2305</v>
      </c>
      <c r="F1241" s="26" t="s">
        <v>176</v>
      </c>
      <c r="G1241" s="26" t="s">
        <v>2293</v>
      </c>
      <c r="H1241" s="29">
        <v>43431</v>
      </c>
      <c r="I1241" s="26" t="s">
        <v>3825</v>
      </c>
      <c r="J1241" s="26">
        <v>0.7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2307</v>
      </c>
      <c r="F1242" s="26" t="s">
        <v>118</v>
      </c>
      <c r="G1242" s="26" t="s">
        <v>699</v>
      </c>
      <c r="H1242" s="29">
        <v>43427</v>
      </c>
      <c r="I1242" s="26" t="s">
        <v>3825</v>
      </c>
      <c r="J1242" s="26">
        <v>0.77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 t="s">
        <v>2308</v>
      </c>
      <c r="F1243" s="26" t="s">
        <v>124</v>
      </c>
      <c r="G1243" s="26" t="s">
        <v>112</v>
      </c>
      <c r="H1243" s="29">
        <v>41738</v>
      </c>
      <c r="I1243" s="26" t="s">
        <v>3826</v>
      </c>
      <c r="J1243" s="26">
        <v>0.56999999999999995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2311</v>
      </c>
      <c r="F1244" s="26" t="s">
        <v>119</v>
      </c>
      <c r="G1244" s="26" t="s">
        <v>114</v>
      </c>
      <c r="H1244" s="29">
        <v>44245</v>
      </c>
      <c r="I1244" s="26" t="s">
        <v>3827</v>
      </c>
      <c r="J1244" s="26">
        <v>1.1000000000000001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2314</v>
      </c>
      <c r="F1245" s="26" t="s">
        <v>124</v>
      </c>
      <c r="G1245" s="26" t="s">
        <v>112</v>
      </c>
      <c r="H1245" s="29">
        <v>42674</v>
      </c>
      <c r="I1245" s="26" t="s">
        <v>3828</v>
      </c>
      <c r="J1245" s="26">
        <v>0.56000000000000005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2317</v>
      </c>
      <c r="F1246" s="26" t="s">
        <v>176</v>
      </c>
      <c r="G1246" s="26" t="s">
        <v>112</v>
      </c>
      <c r="H1246" s="29">
        <v>42674</v>
      </c>
      <c r="I1246" s="26" t="s">
        <v>3828</v>
      </c>
      <c r="J1246" s="26">
        <v>0.56999999999999995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2318</v>
      </c>
      <c r="F1247" s="26" t="s">
        <v>124</v>
      </c>
      <c r="G1247" s="26" t="s">
        <v>112</v>
      </c>
      <c r="H1247" s="29">
        <v>42768</v>
      </c>
      <c r="I1247" s="26" t="s">
        <v>3829</v>
      </c>
      <c r="J1247" s="26">
        <v>0.47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2319</v>
      </c>
      <c r="F1248" s="26" t="s">
        <v>176</v>
      </c>
      <c r="G1248" s="26" t="s">
        <v>112</v>
      </c>
      <c r="H1248" s="29">
        <v>42674</v>
      </c>
      <c r="I1248" s="26" t="s">
        <v>3829</v>
      </c>
      <c r="J1248" s="26">
        <v>0.35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2320</v>
      </c>
      <c r="F1249" s="26" t="s">
        <v>124</v>
      </c>
      <c r="G1249" s="26" t="s">
        <v>114</v>
      </c>
      <c r="H1249" s="29">
        <v>43986</v>
      </c>
      <c r="I1249" s="26" t="s">
        <v>3830</v>
      </c>
      <c r="J1249" s="26">
        <v>0.34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2323</v>
      </c>
      <c r="F1250" s="26" t="s">
        <v>124</v>
      </c>
      <c r="G1250" s="26" t="s">
        <v>110</v>
      </c>
      <c r="H1250" s="29">
        <v>41324</v>
      </c>
      <c r="I1250" s="26" t="s">
        <v>3831</v>
      </c>
      <c r="J1250" s="26">
        <v>0.65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2326</v>
      </c>
      <c r="F1251" s="26" t="s">
        <v>119</v>
      </c>
      <c r="G1251" s="26" t="s">
        <v>114</v>
      </c>
      <c r="H1251" s="29">
        <v>44245</v>
      </c>
      <c r="I1251" s="26" t="s">
        <v>3476</v>
      </c>
      <c r="J1251" s="26">
        <v>0.82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2327</v>
      </c>
      <c r="F1252" s="26" t="s">
        <v>118</v>
      </c>
      <c r="G1252" s="26" t="s">
        <v>110</v>
      </c>
      <c r="H1252" s="29">
        <v>41599</v>
      </c>
      <c r="I1252" s="26" t="s">
        <v>3832</v>
      </c>
      <c r="J1252" s="26">
        <v>0.84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2331</v>
      </c>
      <c r="F1253" s="26" t="s">
        <v>118</v>
      </c>
      <c r="G1253" s="26" t="s">
        <v>110</v>
      </c>
      <c r="H1253" s="29">
        <v>43223</v>
      </c>
      <c r="I1253" s="26" t="s">
        <v>3833</v>
      </c>
      <c r="J1253" s="26">
        <v>0.62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2332</v>
      </c>
      <c r="F1254" s="26" t="s">
        <v>133</v>
      </c>
      <c r="G1254" s="26" t="s">
        <v>114</v>
      </c>
      <c r="H1254" s="29">
        <v>44309</v>
      </c>
      <c r="I1254" s="26" t="s">
        <v>3834</v>
      </c>
      <c r="J1254" s="26">
        <v>0.32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2334</v>
      </c>
      <c r="F1255" s="26" t="s">
        <v>133</v>
      </c>
      <c r="G1255" s="26" t="s">
        <v>114</v>
      </c>
      <c r="H1255" s="29">
        <v>42031</v>
      </c>
      <c r="I1255" s="26" t="s">
        <v>3835</v>
      </c>
      <c r="J1255" s="26">
        <v>0.11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2335</v>
      </c>
      <c r="F1256" s="26" t="s">
        <v>133</v>
      </c>
      <c r="G1256" s="26" t="s">
        <v>114</v>
      </c>
      <c r="H1256" s="29">
        <v>44678</v>
      </c>
      <c r="I1256" s="26" t="s">
        <v>3836</v>
      </c>
      <c r="J1256" s="26">
        <v>0.15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2339</v>
      </c>
      <c r="F1257" s="26" t="s">
        <v>133</v>
      </c>
      <c r="G1257" s="26" t="s">
        <v>114</v>
      </c>
      <c r="H1257" s="29">
        <v>44281</v>
      </c>
      <c r="I1257" s="26" t="s">
        <v>3836</v>
      </c>
      <c r="J1257" s="26">
        <v>0.69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2340</v>
      </c>
      <c r="F1258" s="26" t="s">
        <v>133</v>
      </c>
      <c r="G1258" s="26" t="s">
        <v>134</v>
      </c>
      <c r="H1258" s="29">
        <v>43262</v>
      </c>
      <c r="I1258" s="26" t="s">
        <v>3837</v>
      </c>
      <c r="J1258" s="26">
        <v>0.38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2343</v>
      </c>
      <c r="F1259" s="26" t="s">
        <v>133</v>
      </c>
      <c r="G1259" s="26" t="s">
        <v>110</v>
      </c>
      <c r="H1259" s="29">
        <v>41407</v>
      </c>
      <c r="I1259" s="26" t="s">
        <v>3838</v>
      </c>
      <c r="J1259" s="26">
        <v>0.61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2346</v>
      </c>
      <c r="F1260" s="26" t="s">
        <v>133</v>
      </c>
      <c r="G1260" s="26" t="s">
        <v>112</v>
      </c>
      <c r="H1260" s="29">
        <v>42773</v>
      </c>
      <c r="I1260" s="26" t="s">
        <v>3839</v>
      </c>
      <c r="J1260" s="26">
        <v>0.76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2349</v>
      </c>
      <c r="F1261" s="26" t="s">
        <v>133</v>
      </c>
      <c r="G1261" s="26" t="s">
        <v>110</v>
      </c>
      <c r="H1261" s="29">
        <v>43213</v>
      </c>
      <c r="I1261" s="26" t="s">
        <v>3840</v>
      </c>
      <c r="J1261" s="26">
        <v>0.92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2351</v>
      </c>
      <c r="F1262" s="26" t="s">
        <v>176</v>
      </c>
      <c r="G1262" s="26" t="s">
        <v>110</v>
      </c>
      <c r="H1262" s="29">
        <v>41358</v>
      </c>
      <c r="I1262" s="26" t="s">
        <v>3841</v>
      </c>
      <c r="J1262" s="26">
        <v>0.54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2353</v>
      </c>
      <c r="F1263" s="26" t="s">
        <v>133</v>
      </c>
      <c r="G1263" s="26" t="s">
        <v>112</v>
      </c>
      <c r="H1263" s="29">
        <v>44217</v>
      </c>
      <c r="I1263" s="26" t="s">
        <v>3842</v>
      </c>
      <c r="J1263" s="26">
        <v>0.22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2354</v>
      </c>
      <c r="F1264" s="26" t="s">
        <v>133</v>
      </c>
      <c r="G1264" s="26" t="s">
        <v>112</v>
      </c>
      <c r="H1264" s="29">
        <v>41666</v>
      </c>
      <c r="I1264" s="26" t="s">
        <v>3842</v>
      </c>
      <c r="J1264" s="26">
        <v>0.64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 t="s">
        <v>2355</v>
      </c>
      <c r="F1265" s="26" t="s">
        <v>133</v>
      </c>
      <c r="G1265" s="26" t="s">
        <v>114</v>
      </c>
      <c r="H1265" s="29">
        <v>43656</v>
      </c>
      <c r="I1265" s="26" t="s">
        <v>3843</v>
      </c>
      <c r="J1265" s="26">
        <v>0.69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2357</v>
      </c>
      <c r="F1266" s="26" t="s">
        <v>802</v>
      </c>
      <c r="G1266" s="26" t="s">
        <v>112</v>
      </c>
      <c r="H1266" s="29">
        <v>44148</v>
      </c>
      <c r="I1266" s="26" t="s">
        <v>3844</v>
      </c>
      <c r="J1266" s="26">
        <v>0.23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2358</v>
      </c>
      <c r="F1267" s="26" t="s">
        <v>133</v>
      </c>
      <c r="G1267" s="26" t="s">
        <v>112</v>
      </c>
      <c r="H1267" s="29">
        <v>42773</v>
      </c>
      <c r="I1267" s="26" t="s">
        <v>3845</v>
      </c>
      <c r="J1267" s="26">
        <v>0.14000000000000001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2361</v>
      </c>
      <c r="F1268" s="26" t="s">
        <v>133</v>
      </c>
      <c r="G1268" s="26" t="s">
        <v>112</v>
      </c>
      <c r="H1268" s="29">
        <v>44642</v>
      </c>
      <c r="I1268" s="26" t="s">
        <v>3846</v>
      </c>
      <c r="J1268" s="26">
        <v>0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2363</v>
      </c>
      <c r="F1269" s="26" t="s">
        <v>176</v>
      </c>
      <c r="G1269" s="26" t="s">
        <v>112</v>
      </c>
      <c r="H1269" s="29">
        <v>42451</v>
      </c>
      <c r="I1269" s="26" t="s">
        <v>3846</v>
      </c>
      <c r="J1269" s="26">
        <v>0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2364</v>
      </c>
      <c r="F1270" s="26" t="s">
        <v>133</v>
      </c>
      <c r="G1270" s="26" t="s">
        <v>112</v>
      </c>
      <c r="H1270" s="29">
        <v>41666</v>
      </c>
      <c r="I1270" s="26" t="s">
        <v>3847</v>
      </c>
      <c r="J1270" s="26">
        <v>0.72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2366</v>
      </c>
      <c r="F1271" s="26" t="s">
        <v>133</v>
      </c>
      <c r="G1271" s="26" t="s">
        <v>110</v>
      </c>
      <c r="H1271" s="29">
        <v>41407</v>
      </c>
      <c r="I1271" s="26" t="s">
        <v>3848</v>
      </c>
      <c r="J1271" s="26">
        <v>0.66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2370</v>
      </c>
      <c r="F1272" s="26" t="s">
        <v>133</v>
      </c>
      <c r="G1272" s="26" t="s">
        <v>112</v>
      </c>
      <c r="H1272" s="29">
        <v>41666</v>
      </c>
      <c r="I1272" s="26" t="s">
        <v>3849</v>
      </c>
      <c r="J1272" s="26">
        <v>0.43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2373</v>
      </c>
      <c r="F1273" s="26" t="s">
        <v>133</v>
      </c>
      <c r="G1273" s="26" t="s">
        <v>114</v>
      </c>
      <c r="H1273" s="29">
        <v>41736</v>
      </c>
      <c r="I1273" s="26" t="s">
        <v>3850</v>
      </c>
      <c r="J1273" s="26">
        <v>0.59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2375</v>
      </c>
      <c r="F1274" s="26" t="s">
        <v>133</v>
      </c>
      <c r="G1274" s="26" t="s">
        <v>112</v>
      </c>
      <c r="H1274" s="29">
        <v>41666</v>
      </c>
      <c r="I1274" s="26" t="s">
        <v>3851</v>
      </c>
      <c r="J1274" s="26">
        <v>0.48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2378</v>
      </c>
      <c r="F1275" s="26" t="s">
        <v>133</v>
      </c>
      <c r="G1275" s="26" t="s">
        <v>112</v>
      </c>
      <c r="H1275" s="29">
        <v>41666</v>
      </c>
      <c r="I1275" s="26" t="s">
        <v>3852</v>
      </c>
      <c r="J1275" s="26">
        <v>0.28000000000000003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2381</v>
      </c>
      <c r="F1276" s="26" t="s">
        <v>133</v>
      </c>
      <c r="G1276" s="26" t="s">
        <v>110</v>
      </c>
      <c r="H1276" s="29">
        <v>43213</v>
      </c>
      <c r="I1276" s="26" t="s">
        <v>3853</v>
      </c>
      <c r="J1276" s="26">
        <v>0.3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2384</v>
      </c>
      <c r="F1277" s="26" t="s">
        <v>2385</v>
      </c>
      <c r="G1277" s="26" t="s">
        <v>112</v>
      </c>
      <c r="H1277" s="29">
        <v>41688</v>
      </c>
      <c r="I1277" s="26" t="s">
        <v>3854</v>
      </c>
      <c r="J1277" s="26">
        <v>0.41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2386</v>
      </c>
      <c r="F1278" s="26" t="s">
        <v>133</v>
      </c>
      <c r="G1278" s="26" t="s">
        <v>114</v>
      </c>
      <c r="H1278" s="29">
        <v>45237</v>
      </c>
      <c r="I1278" s="26" t="s">
        <v>3855</v>
      </c>
      <c r="J1278" s="26">
        <v>0.56000000000000005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2388</v>
      </c>
      <c r="F1279" s="26" t="s">
        <v>133</v>
      </c>
      <c r="G1279" s="26" t="s">
        <v>112</v>
      </c>
      <c r="H1279" s="29">
        <v>42751</v>
      </c>
      <c r="I1279" s="26" t="s">
        <v>3856</v>
      </c>
      <c r="J1279" s="26">
        <v>0.49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2390</v>
      </c>
      <c r="F1280" s="26" t="s">
        <v>133</v>
      </c>
      <c r="G1280" s="26" t="s">
        <v>110</v>
      </c>
      <c r="H1280" s="29">
        <v>41407</v>
      </c>
      <c r="I1280" s="26" t="s">
        <v>3857</v>
      </c>
      <c r="J1280" s="26">
        <v>0.38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>
        <v>82</v>
      </c>
      <c r="F1281" s="26" t="s">
        <v>1776</v>
      </c>
      <c r="G1281" s="26" t="s">
        <v>114</v>
      </c>
      <c r="H1281" s="29">
        <v>44449</v>
      </c>
      <c r="I1281" s="26" t="s">
        <v>3858</v>
      </c>
      <c r="J1281" s="26">
        <v>0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2393</v>
      </c>
      <c r="F1282" s="26" t="s">
        <v>802</v>
      </c>
      <c r="G1282" s="26" t="s">
        <v>114</v>
      </c>
      <c r="H1282" s="29">
        <v>44413</v>
      </c>
      <c r="I1282" s="26" t="s">
        <v>3859</v>
      </c>
      <c r="J1282" s="26">
        <v>0.46</v>
      </c>
      <c r="K1282" s="28">
        <f t="shared" si="41"/>
        <v>1</v>
      </c>
      <c r="L1282" s="28">
        <f t="shared" si="42"/>
        <v>0</v>
      </c>
    </row>
    <row r="1283" spans="5:12" ht="15" customHeight="1" x14ac:dyDescent="0.25">
      <c r="E1283" s="26" t="s">
        <v>2397</v>
      </c>
      <c r="F1283" s="26" t="s">
        <v>118</v>
      </c>
      <c r="G1283" s="26" t="s">
        <v>162</v>
      </c>
      <c r="H1283" s="29">
        <v>44251.637002314812</v>
      </c>
      <c r="I1283" s="26" t="s">
        <v>3860</v>
      </c>
      <c r="J1283" s="26">
        <v>0.97</v>
      </c>
      <c r="K1283" s="28">
        <f t="shared" si="41"/>
        <v>1</v>
      </c>
      <c r="L1283" s="28">
        <f t="shared" si="42"/>
        <v>0</v>
      </c>
    </row>
    <row r="1284" spans="5:12" ht="15" customHeight="1" x14ac:dyDescent="0.25">
      <c r="E1284" s="26" t="s">
        <v>2400</v>
      </c>
      <c r="F1284" s="26" t="s">
        <v>118</v>
      </c>
      <c r="G1284" s="26" t="s">
        <v>110</v>
      </c>
      <c r="H1284" s="29">
        <v>44265.609988425924</v>
      </c>
      <c r="I1284" s="26" t="s">
        <v>3860</v>
      </c>
      <c r="J1284" s="26">
        <v>0.95</v>
      </c>
      <c r="K1284" s="28">
        <f t="shared" si="41"/>
        <v>1</v>
      </c>
      <c r="L1284" s="28">
        <f t="shared" si="42"/>
        <v>0</v>
      </c>
    </row>
    <row r="1285" spans="5:12" ht="15" customHeight="1" x14ac:dyDescent="0.25">
      <c r="E1285" s="26" t="s">
        <v>2401</v>
      </c>
      <c r="F1285" s="26" t="s">
        <v>124</v>
      </c>
      <c r="G1285" s="26" t="s">
        <v>699</v>
      </c>
      <c r="H1285" s="29">
        <v>44855</v>
      </c>
      <c r="I1285" s="26" t="s">
        <v>3861</v>
      </c>
      <c r="J1285" s="26">
        <v>0.79</v>
      </c>
      <c r="K1285" s="28">
        <f t="shared" si="41"/>
        <v>1</v>
      </c>
      <c r="L1285" s="28">
        <f t="shared" si="42"/>
        <v>0</v>
      </c>
    </row>
    <row r="1286" spans="5:12" ht="15" customHeight="1" x14ac:dyDescent="0.25">
      <c r="E1286" s="26" t="s">
        <v>2405</v>
      </c>
      <c r="F1286" s="26" t="s">
        <v>124</v>
      </c>
      <c r="G1286" s="26" t="s">
        <v>162</v>
      </c>
      <c r="H1286" s="29">
        <v>44778</v>
      </c>
      <c r="I1286" s="26" t="s">
        <v>3862</v>
      </c>
      <c r="J1286" s="26">
        <v>0.41</v>
      </c>
      <c r="K1286" s="28">
        <f t="shared" si="41"/>
        <v>1</v>
      </c>
      <c r="L1286" s="28">
        <f t="shared" si="42"/>
        <v>0</v>
      </c>
    </row>
    <row r="1287" spans="5:12" ht="15" customHeight="1" x14ac:dyDescent="0.25">
      <c r="E1287" s="26" t="s">
        <v>2410</v>
      </c>
      <c r="F1287" s="26" t="s">
        <v>124</v>
      </c>
      <c r="G1287" s="26" t="s">
        <v>2411</v>
      </c>
      <c r="H1287" s="29">
        <v>42545</v>
      </c>
      <c r="I1287" s="26" t="s">
        <v>3863</v>
      </c>
      <c r="J1287" s="26">
        <v>0.83</v>
      </c>
      <c r="K1287" s="28">
        <f t="shared" si="41"/>
        <v>1</v>
      </c>
      <c r="L1287" s="28">
        <f t="shared" si="42"/>
        <v>0</v>
      </c>
    </row>
    <row r="1288" spans="5:12" ht="15" customHeight="1" x14ac:dyDescent="0.25">
      <c r="E1288" s="26" t="s">
        <v>2413</v>
      </c>
      <c r="F1288" s="26" t="s">
        <v>124</v>
      </c>
      <c r="G1288" s="26" t="s">
        <v>2411</v>
      </c>
      <c r="H1288" s="29">
        <v>42545</v>
      </c>
      <c r="I1288" s="26" t="s">
        <v>3863</v>
      </c>
      <c r="J1288" s="26">
        <v>0.55000000000000004</v>
      </c>
      <c r="K1288" s="28">
        <f t="shared" ref="K1288:K1351" si="43">IF(OR(J1288&lt;$B$12,J1288="&lt; 0"),1,0)</f>
        <v>1</v>
      </c>
      <c r="L1288" s="28">
        <f t="shared" ref="L1288:L1351" si="44">IF(K1288=1,0,1)</f>
        <v>0</v>
      </c>
    </row>
    <row r="1289" spans="5:12" ht="15" customHeight="1" x14ac:dyDescent="0.25">
      <c r="E1289" s="26" t="s">
        <v>2414</v>
      </c>
      <c r="F1289" s="26" t="s">
        <v>124</v>
      </c>
      <c r="G1289" s="26" t="s">
        <v>114</v>
      </c>
      <c r="H1289" s="29">
        <v>42648</v>
      </c>
      <c r="I1289" s="26" t="s">
        <v>3864</v>
      </c>
      <c r="J1289" s="26">
        <v>0.24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2418</v>
      </c>
      <c r="F1290" s="26" t="s">
        <v>118</v>
      </c>
      <c r="G1290" s="26" t="s">
        <v>112</v>
      </c>
      <c r="H1290" s="29">
        <v>44531</v>
      </c>
      <c r="I1290" s="26" t="s">
        <v>3865</v>
      </c>
      <c r="J1290" s="26">
        <v>0.43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2421</v>
      </c>
      <c r="F1291" s="26" t="s">
        <v>176</v>
      </c>
      <c r="G1291" s="26" t="s">
        <v>114</v>
      </c>
      <c r="H1291" s="29">
        <v>42401</v>
      </c>
      <c r="I1291" s="26" t="s">
        <v>3866</v>
      </c>
      <c r="J1291" s="26">
        <v>0.84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2424</v>
      </c>
      <c r="F1292" s="26" t="s">
        <v>176</v>
      </c>
      <c r="G1292" s="26" t="s">
        <v>112</v>
      </c>
      <c r="H1292" s="29" t="s">
        <v>2425</v>
      </c>
      <c r="I1292" s="26" t="s">
        <v>3867</v>
      </c>
      <c r="J1292" s="26">
        <v>0.72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 t="s">
        <v>2427</v>
      </c>
      <c r="F1293" s="26" t="s">
        <v>2428</v>
      </c>
      <c r="G1293" s="26" t="s">
        <v>2429</v>
      </c>
      <c r="H1293" s="29">
        <v>42086</v>
      </c>
      <c r="I1293" s="26" t="s">
        <v>3868</v>
      </c>
      <c r="J1293" s="26">
        <v>0.13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 t="s">
        <v>2431</v>
      </c>
      <c r="F1294" s="26" t="s">
        <v>2432</v>
      </c>
      <c r="G1294" s="26" t="s">
        <v>112</v>
      </c>
      <c r="H1294" s="29">
        <v>42193</v>
      </c>
      <c r="I1294" s="26" t="s">
        <v>3869</v>
      </c>
      <c r="J1294" s="26">
        <v>0.02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2435</v>
      </c>
      <c r="F1295" s="26" t="s">
        <v>176</v>
      </c>
      <c r="G1295" s="26" t="s">
        <v>110</v>
      </c>
      <c r="H1295" s="29">
        <v>41471</v>
      </c>
      <c r="I1295" s="26" t="s">
        <v>3869</v>
      </c>
      <c r="J1295" s="26">
        <v>0.43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2436</v>
      </c>
      <c r="F1296" s="26" t="s">
        <v>165</v>
      </c>
      <c r="G1296" s="26" t="s">
        <v>114</v>
      </c>
      <c r="H1296" s="29">
        <v>42354</v>
      </c>
      <c r="I1296" s="26" t="s">
        <v>3870</v>
      </c>
      <c r="J1296" s="26">
        <v>0.5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2439</v>
      </c>
      <c r="F1297" s="26" t="s">
        <v>176</v>
      </c>
      <c r="G1297" s="26" t="s">
        <v>114</v>
      </c>
      <c r="H1297" s="29">
        <v>44112</v>
      </c>
      <c r="I1297" s="26" t="s">
        <v>3870</v>
      </c>
      <c r="J1297" s="26">
        <v>0.52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2440</v>
      </c>
      <c r="F1298" s="26" t="s">
        <v>180</v>
      </c>
      <c r="G1298" s="26" t="s">
        <v>114</v>
      </c>
      <c r="H1298" s="29">
        <v>44103</v>
      </c>
      <c r="I1298" s="26" t="s">
        <v>3871</v>
      </c>
      <c r="J1298" s="26">
        <v>0.42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2442</v>
      </c>
      <c r="F1299" s="26" t="s">
        <v>180</v>
      </c>
      <c r="G1299" s="26" t="s">
        <v>114</v>
      </c>
      <c r="H1299" s="29">
        <v>44103</v>
      </c>
      <c r="I1299" s="26" t="s">
        <v>3871</v>
      </c>
      <c r="J1299" s="26">
        <v>0.63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2443</v>
      </c>
      <c r="F1300" s="26" t="s">
        <v>1240</v>
      </c>
      <c r="G1300" s="26" t="s">
        <v>110</v>
      </c>
      <c r="H1300" s="29">
        <v>41471</v>
      </c>
      <c r="I1300" s="26" t="s">
        <v>3872</v>
      </c>
      <c r="J1300" s="26">
        <v>0.99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2444</v>
      </c>
      <c r="F1301" s="26" t="s">
        <v>2445</v>
      </c>
      <c r="G1301" s="26" t="s">
        <v>110</v>
      </c>
      <c r="H1301" s="29">
        <v>41471</v>
      </c>
      <c r="I1301" s="26" t="s">
        <v>3865</v>
      </c>
      <c r="J1301" s="26">
        <v>0.74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2446</v>
      </c>
      <c r="F1302" s="26" t="s">
        <v>2447</v>
      </c>
      <c r="G1302" s="26" t="s">
        <v>2429</v>
      </c>
      <c r="H1302" s="29">
        <v>42086</v>
      </c>
      <c r="I1302" s="26" t="s">
        <v>3873</v>
      </c>
      <c r="J1302" s="26">
        <v>0.5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2449</v>
      </c>
      <c r="F1303" s="26" t="s">
        <v>176</v>
      </c>
      <c r="G1303" s="26" t="s">
        <v>112</v>
      </c>
      <c r="H1303" s="29">
        <v>42588</v>
      </c>
      <c r="I1303" s="26" t="s">
        <v>3874</v>
      </c>
      <c r="J1303" s="26">
        <v>0.99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2450</v>
      </c>
      <c r="F1304" s="26" t="s">
        <v>133</v>
      </c>
      <c r="G1304" s="26" t="s">
        <v>112</v>
      </c>
      <c r="H1304" s="29">
        <v>43187</v>
      </c>
      <c r="I1304" s="26" t="s">
        <v>3875</v>
      </c>
      <c r="J1304" s="26">
        <v>0.31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2453</v>
      </c>
      <c r="F1305" s="26" t="s">
        <v>176</v>
      </c>
      <c r="G1305" s="26" t="s">
        <v>2454</v>
      </c>
      <c r="H1305" s="29">
        <v>44523</v>
      </c>
      <c r="I1305" s="26" t="s">
        <v>3876</v>
      </c>
      <c r="J1305" s="26">
        <v>0.63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2458</v>
      </c>
      <c r="F1306" s="26" t="s">
        <v>176</v>
      </c>
      <c r="G1306" s="26" t="s">
        <v>2454</v>
      </c>
      <c r="H1306" s="29">
        <v>44512</v>
      </c>
      <c r="I1306" s="26" t="s">
        <v>3877</v>
      </c>
      <c r="J1306" s="26">
        <v>0.47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2461</v>
      </c>
      <c r="F1307" s="26" t="s">
        <v>176</v>
      </c>
      <c r="G1307" s="26" t="s">
        <v>2454</v>
      </c>
      <c r="H1307" s="29">
        <v>44512</v>
      </c>
      <c r="I1307" s="26" t="s">
        <v>3878</v>
      </c>
      <c r="J1307" s="26">
        <v>0.64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2463</v>
      </c>
      <c r="F1308" s="26" t="s">
        <v>187</v>
      </c>
      <c r="G1308" s="26" t="s">
        <v>2454</v>
      </c>
      <c r="H1308" s="29">
        <v>44691</v>
      </c>
      <c r="I1308" s="26" t="s">
        <v>3878</v>
      </c>
      <c r="J1308" s="26">
        <v>0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2466</v>
      </c>
      <c r="F1309" s="26" t="s">
        <v>165</v>
      </c>
      <c r="G1309" s="26" t="s">
        <v>2467</v>
      </c>
      <c r="H1309" s="29">
        <v>44512</v>
      </c>
      <c r="I1309" s="26" t="s">
        <v>3879</v>
      </c>
      <c r="J1309" s="26">
        <v>0.84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2470</v>
      </c>
      <c r="F1310" s="26" t="s">
        <v>176</v>
      </c>
      <c r="G1310" s="26" t="s">
        <v>2467</v>
      </c>
      <c r="H1310" s="29">
        <v>44512</v>
      </c>
      <c r="I1310" s="26" t="s">
        <v>3880</v>
      </c>
      <c r="J1310" s="26">
        <v>0.95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2472</v>
      </c>
      <c r="F1311" s="26" t="s">
        <v>187</v>
      </c>
      <c r="G1311" s="26" t="s">
        <v>2473</v>
      </c>
      <c r="H1311" s="29">
        <v>41001</v>
      </c>
      <c r="I1311" s="26" t="s">
        <v>3881</v>
      </c>
      <c r="J1311" s="26">
        <v>0.32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2474</v>
      </c>
      <c r="F1312" s="26" t="s">
        <v>187</v>
      </c>
      <c r="G1312" s="26" t="s">
        <v>757</v>
      </c>
      <c r="H1312" s="29">
        <v>40520</v>
      </c>
      <c r="I1312" s="26" t="s">
        <v>3882</v>
      </c>
      <c r="J1312" s="26">
        <v>0.64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2477</v>
      </c>
      <c r="F1313" s="26" t="s">
        <v>187</v>
      </c>
      <c r="G1313" s="26" t="s">
        <v>757</v>
      </c>
      <c r="H1313" s="29">
        <v>40520</v>
      </c>
      <c r="I1313" s="26" t="s">
        <v>3882</v>
      </c>
      <c r="J1313" s="26">
        <v>0.41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2478</v>
      </c>
      <c r="F1314" s="26" t="s">
        <v>187</v>
      </c>
      <c r="G1314" s="26" t="s">
        <v>757</v>
      </c>
      <c r="H1314" s="29">
        <v>42046</v>
      </c>
      <c r="I1314" s="26" t="s">
        <v>3883</v>
      </c>
      <c r="J1314" s="26">
        <v>0.52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2479</v>
      </c>
      <c r="F1315" s="26" t="s">
        <v>187</v>
      </c>
      <c r="G1315" s="26" t="s">
        <v>757</v>
      </c>
      <c r="H1315" s="29">
        <v>41703</v>
      </c>
      <c r="I1315" s="26" t="s">
        <v>3883</v>
      </c>
      <c r="J1315" s="26">
        <v>0.66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2480</v>
      </c>
      <c r="F1316" s="26" t="s">
        <v>118</v>
      </c>
      <c r="G1316" s="26" t="s">
        <v>114</v>
      </c>
      <c r="H1316" s="29">
        <v>41445</v>
      </c>
      <c r="I1316" s="26" t="s">
        <v>3884</v>
      </c>
      <c r="J1316" s="26">
        <v>0.7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2482</v>
      </c>
      <c r="F1317" s="26" t="s">
        <v>187</v>
      </c>
      <c r="G1317" s="26" t="s">
        <v>757</v>
      </c>
      <c r="H1317" s="29">
        <v>40534</v>
      </c>
      <c r="I1317" s="26" t="s">
        <v>3884</v>
      </c>
      <c r="J1317" s="26">
        <v>0.63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2483</v>
      </c>
      <c r="F1318" s="26" t="s">
        <v>118</v>
      </c>
      <c r="G1318" s="26" t="s">
        <v>114</v>
      </c>
      <c r="H1318" s="29">
        <v>41445</v>
      </c>
      <c r="I1318" s="26" t="s">
        <v>3885</v>
      </c>
      <c r="J1318" s="26">
        <v>0.28000000000000003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2485</v>
      </c>
      <c r="F1319" s="26" t="s">
        <v>118</v>
      </c>
      <c r="G1319" s="26" t="s">
        <v>2486</v>
      </c>
      <c r="H1319" s="29">
        <v>44405</v>
      </c>
      <c r="I1319" s="26" t="s">
        <v>3886</v>
      </c>
      <c r="J1319" s="26">
        <v>0.46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2487</v>
      </c>
      <c r="F1320" s="26" t="s">
        <v>187</v>
      </c>
      <c r="G1320" s="26" t="s">
        <v>757</v>
      </c>
      <c r="H1320" s="29">
        <v>40534</v>
      </c>
      <c r="I1320" s="26" t="s">
        <v>3887</v>
      </c>
      <c r="J1320" s="26">
        <v>0.72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2488</v>
      </c>
      <c r="F1321" s="26" t="s">
        <v>187</v>
      </c>
      <c r="G1321" s="26" t="s">
        <v>757</v>
      </c>
      <c r="H1321" s="29">
        <v>40534</v>
      </c>
      <c r="I1321" s="26" t="s">
        <v>3887</v>
      </c>
      <c r="J1321" s="26">
        <v>0.74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2489</v>
      </c>
      <c r="F1322" s="26" t="s">
        <v>187</v>
      </c>
      <c r="G1322" s="26" t="s">
        <v>757</v>
      </c>
      <c r="H1322" s="29">
        <v>40520</v>
      </c>
      <c r="I1322" s="26" t="s">
        <v>3887</v>
      </c>
      <c r="J1322" s="26">
        <v>0.63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2490</v>
      </c>
      <c r="F1323" s="26" t="s">
        <v>187</v>
      </c>
      <c r="G1323" s="26" t="s">
        <v>757</v>
      </c>
      <c r="H1323" s="29">
        <v>40534</v>
      </c>
      <c r="I1323" s="26" t="s">
        <v>3887</v>
      </c>
      <c r="J1323" s="26">
        <v>0.53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2491</v>
      </c>
      <c r="F1324" s="26" t="s">
        <v>176</v>
      </c>
      <c r="G1324" s="26" t="s">
        <v>110</v>
      </c>
      <c r="H1324" s="29">
        <v>41604</v>
      </c>
      <c r="I1324" s="26" t="s">
        <v>3888</v>
      </c>
      <c r="J1324" s="26">
        <v>0.5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2492</v>
      </c>
      <c r="F1325" s="26" t="s">
        <v>176</v>
      </c>
      <c r="G1325" s="26" t="s">
        <v>2128</v>
      </c>
      <c r="H1325" s="29">
        <v>42080</v>
      </c>
      <c r="I1325" s="26" t="s">
        <v>3888</v>
      </c>
      <c r="J1325" s="26">
        <v>0.6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2493</v>
      </c>
      <c r="F1326" s="26" t="s">
        <v>187</v>
      </c>
      <c r="G1326" s="26" t="s">
        <v>757</v>
      </c>
      <c r="H1326" s="29">
        <v>42083</v>
      </c>
      <c r="I1326" s="26" t="s">
        <v>3889</v>
      </c>
      <c r="J1326" s="26">
        <v>0.7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2495</v>
      </c>
      <c r="F1327" s="26" t="s">
        <v>187</v>
      </c>
      <c r="G1327" s="26" t="s">
        <v>757</v>
      </c>
      <c r="H1327" s="29">
        <v>40520</v>
      </c>
      <c r="I1327" s="26" t="s">
        <v>3889</v>
      </c>
      <c r="J1327" s="26">
        <v>1.1000000000000001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2496</v>
      </c>
      <c r="F1328" s="26" t="s">
        <v>118</v>
      </c>
      <c r="G1328" s="26" t="s">
        <v>114</v>
      </c>
      <c r="H1328" s="29">
        <v>41445</v>
      </c>
      <c r="I1328" s="26" t="s">
        <v>3890</v>
      </c>
      <c r="J1328" s="26">
        <v>0.5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2497</v>
      </c>
      <c r="F1329" s="26" t="s">
        <v>187</v>
      </c>
      <c r="G1329" s="26" t="s">
        <v>757</v>
      </c>
      <c r="H1329" s="29">
        <v>42046</v>
      </c>
      <c r="I1329" s="26" t="s">
        <v>3890</v>
      </c>
      <c r="J1329" s="26">
        <v>0.59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2498</v>
      </c>
      <c r="F1330" s="26" t="s">
        <v>187</v>
      </c>
      <c r="G1330" s="26" t="s">
        <v>757</v>
      </c>
      <c r="H1330" s="29">
        <v>42516</v>
      </c>
      <c r="I1330" s="26" t="s">
        <v>3891</v>
      </c>
      <c r="J1330" s="26">
        <v>0.46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2500</v>
      </c>
      <c r="F1331" s="26" t="s">
        <v>187</v>
      </c>
      <c r="G1331" s="26" t="s">
        <v>757</v>
      </c>
      <c r="H1331" s="29">
        <v>40534</v>
      </c>
      <c r="I1331" s="26" t="s">
        <v>3891</v>
      </c>
      <c r="J1331" s="26">
        <v>0.51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2501</v>
      </c>
      <c r="F1332" s="26" t="s">
        <v>187</v>
      </c>
      <c r="G1332" s="26" t="s">
        <v>757</v>
      </c>
      <c r="H1332" s="29">
        <v>40520</v>
      </c>
      <c r="I1332" s="26" t="s">
        <v>3892</v>
      </c>
      <c r="J1332" s="26">
        <v>0.83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2502</v>
      </c>
      <c r="F1333" s="26" t="s">
        <v>187</v>
      </c>
      <c r="G1333" s="26" t="s">
        <v>757</v>
      </c>
      <c r="H1333" s="29">
        <v>40520</v>
      </c>
      <c r="I1333" s="26" t="s">
        <v>3892</v>
      </c>
      <c r="J1333" s="26">
        <v>0.91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2503</v>
      </c>
      <c r="F1334" s="26" t="s">
        <v>2504</v>
      </c>
      <c r="G1334" s="26" t="s">
        <v>110</v>
      </c>
      <c r="H1334" s="29">
        <v>42177</v>
      </c>
      <c r="I1334" s="26" t="s">
        <v>3892</v>
      </c>
      <c r="J1334" s="26">
        <v>0.62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2505</v>
      </c>
      <c r="F1335" s="26" t="s">
        <v>187</v>
      </c>
      <c r="G1335" s="26" t="s">
        <v>757</v>
      </c>
      <c r="H1335" s="29">
        <v>40534</v>
      </c>
      <c r="I1335" s="26" t="s">
        <v>3892</v>
      </c>
      <c r="J1335" s="26">
        <v>0.76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2506</v>
      </c>
      <c r="F1336" s="26" t="s">
        <v>187</v>
      </c>
      <c r="G1336" s="26" t="s">
        <v>757</v>
      </c>
      <c r="H1336" s="29">
        <v>40527</v>
      </c>
      <c r="I1336" s="26" t="s">
        <v>3892</v>
      </c>
      <c r="J1336" s="26">
        <v>0.55000000000000004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2507</v>
      </c>
      <c r="F1337" s="26" t="s">
        <v>176</v>
      </c>
      <c r="G1337" s="26" t="s">
        <v>2473</v>
      </c>
      <c r="H1337" s="29">
        <v>42658</v>
      </c>
      <c r="I1337" s="26" t="s">
        <v>3893</v>
      </c>
      <c r="J1337" s="26">
        <v>0.34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2509</v>
      </c>
      <c r="F1338" s="26" t="s">
        <v>2510</v>
      </c>
      <c r="G1338" s="26" t="s">
        <v>110</v>
      </c>
      <c r="H1338" s="29">
        <v>41561</v>
      </c>
      <c r="I1338" s="26" t="s">
        <v>3894</v>
      </c>
      <c r="J1338" s="26">
        <v>0.18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2512</v>
      </c>
      <c r="F1339" s="26" t="s">
        <v>165</v>
      </c>
      <c r="G1339" s="26" t="s">
        <v>2473</v>
      </c>
      <c r="H1339" s="29">
        <v>42524</v>
      </c>
      <c r="I1339" s="26" t="s">
        <v>3881</v>
      </c>
      <c r="J1339" s="26">
        <v>0.43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2513</v>
      </c>
      <c r="F1340" s="26" t="s">
        <v>133</v>
      </c>
      <c r="G1340" s="26" t="s">
        <v>162</v>
      </c>
      <c r="H1340" s="29">
        <v>44133</v>
      </c>
      <c r="I1340" s="26" t="s">
        <v>3483</v>
      </c>
      <c r="J1340" s="26">
        <v>0.76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2514</v>
      </c>
      <c r="F1341" s="26" t="s">
        <v>176</v>
      </c>
      <c r="G1341" s="26" t="s">
        <v>110</v>
      </c>
      <c r="H1341" s="29">
        <v>41546</v>
      </c>
      <c r="I1341" s="26" t="s">
        <v>3895</v>
      </c>
      <c r="J1341" s="26">
        <v>0.57999999999999996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2517</v>
      </c>
      <c r="F1342" s="26" t="s">
        <v>176</v>
      </c>
      <c r="G1342" s="26" t="s">
        <v>110</v>
      </c>
      <c r="H1342" s="29">
        <v>41542</v>
      </c>
      <c r="I1342" s="26" t="s">
        <v>3896</v>
      </c>
      <c r="J1342" s="26">
        <v>0.59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2519</v>
      </c>
      <c r="F1343" s="26" t="s">
        <v>165</v>
      </c>
      <c r="G1343" s="26" t="s">
        <v>2520</v>
      </c>
      <c r="H1343" s="29">
        <v>44841</v>
      </c>
      <c r="I1343" s="26" t="s">
        <v>3897</v>
      </c>
      <c r="J1343" s="26">
        <v>0.89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2523</v>
      </c>
      <c r="F1344" s="26" t="s">
        <v>118</v>
      </c>
      <c r="G1344" s="26" t="s">
        <v>757</v>
      </c>
      <c r="H1344" s="29">
        <v>42110</v>
      </c>
      <c r="I1344" s="26" t="s">
        <v>3897</v>
      </c>
      <c r="J1344" s="26">
        <v>0.85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2524</v>
      </c>
      <c r="F1345" s="26" t="s">
        <v>176</v>
      </c>
      <c r="G1345" s="26" t="s">
        <v>2525</v>
      </c>
      <c r="H1345" s="29">
        <v>44657</v>
      </c>
      <c r="I1345" s="26" t="s">
        <v>3898</v>
      </c>
      <c r="J1345" s="26">
        <v>0.73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2529</v>
      </c>
      <c r="F1346" s="26" t="s">
        <v>1767</v>
      </c>
      <c r="G1346" s="26" t="s">
        <v>699</v>
      </c>
      <c r="H1346" s="29">
        <v>44813</v>
      </c>
      <c r="I1346" s="26" t="s">
        <v>3899</v>
      </c>
      <c r="J1346" s="26">
        <v>0.65</v>
      </c>
      <c r="K1346" s="28">
        <f t="shared" si="43"/>
        <v>1</v>
      </c>
      <c r="L1346" s="28">
        <f t="shared" si="44"/>
        <v>0</v>
      </c>
    </row>
    <row r="1347" spans="5:12" ht="15" customHeight="1" x14ac:dyDescent="0.25">
      <c r="E1347" s="26" t="s">
        <v>2530</v>
      </c>
      <c r="F1347" s="26" t="s">
        <v>176</v>
      </c>
      <c r="G1347" s="26" t="s">
        <v>1104</v>
      </c>
      <c r="H1347" s="29">
        <v>39106</v>
      </c>
      <c r="I1347" s="26" t="s">
        <v>3900</v>
      </c>
      <c r="J1347" s="26">
        <v>0.66</v>
      </c>
      <c r="K1347" s="28">
        <f t="shared" si="43"/>
        <v>1</v>
      </c>
      <c r="L1347" s="28">
        <f t="shared" si="44"/>
        <v>0</v>
      </c>
    </row>
    <row r="1348" spans="5:12" ht="15" customHeight="1" x14ac:dyDescent="0.25">
      <c r="E1348" s="26" t="s">
        <v>2533</v>
      </c>
      <c r="F1348" s="26" t="s">
        <v>176</v>
      </c>
      <c r="G1348" s="26" t="s">
        <v>2534</v>
      </c>
      <c r="H1348" s="29">
        <v>44805</v>
      </c>
      <c r="I1348" s="26" t="s">
        <v>3901</v>
      </c>
      <c r="J1348" s="26">
        <v>0.43</v>
      </c>
      <c r="K1348" s="28">
        <f t="shared" si="43"/>
        <v>1</v>
      </c>
      <c r="L1348" s="28">
        <f t="shared" si="44"/>
        <v>0</v>
      </c>
    </row>
    <row r="1349" spans="5:12" ht="15" customHeight="1" x14ac:dyDescent="0.25">
      <c r="E1349" s="26" t="s">
        <v>2536</v>
      </c>
      <c r="F1349" s="26" t="s">
        <v>165</v>
      </c>
      <c r="G1349" s="26" t="s">
        <v>2534</v>
      </c>
      <c r="H1349" s="29">
        <v>44805</v>
      </c>
      <c r="I1349" s="26" t="s">
        <v>3901</v>
      </c>
      <c r="J1349" s="26">
        <v>0.27</v>
      </c>
      <c r="K1349" s="28">
        <f t="shared" si="43"/>
        <v>1</v>
      </c>
      <c r="L1349" s="28">
        <f t="shared" si="44"/>
        <v>0</v>
      </c>
    </row>
    <row r="1350" spans="5:12" ht="15" customHeight="1" x14ac:dyDescent="0.25">
      <c r="E1350" s="26" t="s">
        <v>2537</v>
      </c>
      <c r="F1350" s="26" t="s">
        <v>118</v>
      </c>
      <c r="G1350" s="26" t="s">
        <v>110</v>
      </c>
      <c r="H1350" s="29">
        <v>43042</v>
      </c>
      <c r="I1350" s="26" t="s">
        <v>3902</v>
      </c>
      <c r="J1350" s="26">
        <v>1.02</v>
      </c>
      <c r="K1350" s="28">
        <f t="shared" si="43"/>
        <v>1</v>
      </c>
      <c r="L1350" s="28">
        <f t="shared" si="44"/>
        <v>0</v>
      </c>
    </row>
    <row r="1351" spans="5:12" ht="15" customHeight="1" x14ac:dyDescent="0.25">
      <c r="E1351" s="26" t="s">
        <v>2540</v>
      </c>
      <c r="F1351" s="26" t="s">
        <v>176</v>
      </c>
      <c r="G1351" s="26" t="s">
        <v>110</v>
      </c>
      <c r="H1351" s="29">
        <v>41450</v>
      </c>
      <c r="I1351" s="26" t="s">
        <v>3903</v>
      </c>
      <c r="J1351" s="26">
        <v>0.43</v>
      </c>
      <c r="K1351" s="28">
        <f t="shared" si="43"/>
        <v>1</v>
      </c>
      <c r="L1351" s="28">
        <f t="shared" si="44"/>
        <v>0</v>
      </c>
    </row>
    <row r="1352" spans="5:12" ht="15" customHeight="1" x14ac:dyDescent="0.25">
      <c r="E1352" s="26" t="s">
        <v>2543</v>
      </c>
      <c r="F1352" s="26" t="s">
        <v>2544</v>
      </c>
      <c r="G1352" s="26" t="s">
        <v>110</v>
      </c>
      <c r="H1352" s="29">
        <v>41450</v>
      </c>
      <c r="I1352" s="26" t="s">
        <v>3904</v>
      </c>
      <c r="J1352" s="26">
        <v>0.57999999999999996</v>
      </c>
      <c r="K1352" s="28">
        <f t="shared" ref="K1352:K1415" si="45">IF(OR(J1352&lt;$B$12,J1352="&lt; 0"),1,0)</f>
        <v>1</v>
      </c>
      <c r="L1352" s="28">
        <f t="shared" ref="L1352:L1415" si="46">IF(K1352=1,0,1)</f>
        <v>0</v>
      </c>
    </row>
    <row r="1353" spans="5:12" ht="15" customHeight="1" x14ac:dyDescent="0.25">
      <c r="E1353" s="26" t="s">
        <v>2547</v>
      </c>
      <c r="F1353" s="26" t="s">
        <v>118</v>
      </c>
      <c r="G1353" s="26" t="s">
        <v>757</v>
      </c>
      <c r="H1353" s="29">
        <v>39770</v>
      </c>
      <c r="I1353" s="26" t="s">
        <v>3905</v>
      </c>
      <c r="J1353" s="26">
        <v>0.11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2549</v>
      </c>
      <c r="F1354" s="26" t="s">
        <v>118</v>
      </c>
      <c r="G1354" s="26" t="s">
        <v>757</v>
      </c>
      <c r="H1354" s="29">
        <v>42424</v>
      </c>
      <c r="I1354" s="26" t="s">
        <v>3905</v>
      </c>
      <c r="J1354" s="26">
        <v>0.68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2550</v>
      </c>
      <c r="F1355" s="26" t="s">
        <v>176</v>
      </c>
      <c r="G1355" s="26" t="s">
        <v>2551</v>
      </c>
      <c r="H1355" s="29">
        <v>44802</v>
      </c>
      <c r="I1355" s="26" t="s">
        <v>3906</v>
      </c>
      <c r="J1355" s="26">
        <v>0.6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 t="s">
        <v>2553</v>
      </c>
      <c r="F1356" s="26" t="s">
        <v>176</v>
      </c>
      <c r="G1356" s="26" t="s">
        <v>2554</v>
      </c>
      <c r="H1356" s="29">
        <v>44762</v>
      </c>
      <c r="I1356" s="26" t="s">
        <v>3906</v>
      </c>
      <c r="J1356" s="26">
        <v>0.17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2555</v>
      </c>
      <c r="F1357" s="26" t="s">
        <v>124</v>
      </c>
      <c r="G1357" s="26" t="s">
        <v>114</v>
      </c>
      <c r="H1357" s="29">
        <v>43371</v>
      </c>
      <c r="I1357" s="26" t="s">
        <v>3907</v>
      </c>
      <c r="J1357" s="26">
        <v>0.91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2558</v>
      </c>
      <c r="F1358" s="26" t="s">
        <v>133</v>
      </c>
      <c r="G1358" s="26" t="s">
        <v>110</v>
      </c>
      <c r="H1358" s="29">
        <v>41367</v>
      </c>
      <c r="I1358" s="26" t="s">
        <v>3908</v>
      </c>
      <c r="J1358" s="26">
        <v>0.74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2561</v>
      </c>
      <c r="F1359" s="26" t="s">
        <v>1776</v>
      </c>
      <c r="G1359" s="26" t="s">
        <v>112</v>
      </c>
      <c r="H1359" s="29">
        <v>44606</v>
      </c>
      <c r="I1359" s="26" t="s">
        <v>3909</v>
      </c>
      <c r="J1359" s="26">
        <v>0.21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2563</v>
      </c>
      <c r="F1360" s="26" t="s">
        <v>119</v>
      </c>
      <c r="G1360" s="26" t="s">
        <v>114</v>
      </c>
      <c r="H1360" s="29">
        <v>44245</v>
      </c>
      <c r="I1360" s="26" t="s">
        <v>3910</v>
      </c>
      <c r="J1360" s="26">
        <v>0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2566</v>
      </c>
      <c r="F1361" s="26" t="s">
        <v>124</v>
      </c>
      <c r="G1361" s="26" t="s">
        <v>110</v>
      </c>
      <c r="H1361" s="29">
        <v>41464</v>
      </c>
      <c r="I1361" s="26" t="s">
        <v>3911</v>
      </c>
      <c r="J1361" s="26">
        <v>0.82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2569</v>
      </c>
      <c r="F1362" s="26" t="s">
        <v>124</v>
      </c>
      <c r="G1362" s="26" t="s">
        <v>110</v>
      </c>
      <c r="H1362" s="29">
        <v>41464</v>
      </c>
      <c r="I1362" s="26" t="s">
        <v>3911</v>
      </c>
      <c r="J1362" s="26">
        <v>0.77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2570</v>
      </c>
      <c r="F1363" s="26" t="s">
        <v>176</v>
      </c>
      <c r="G1363" s="26" t="s">
        <v>110</v>
      </c>
      <c r="H1363" s="29">
        <v>41450</v>
      </c>
      <c r="I1363" s="26" t="s">
        <v>3912</v>
      </c>
      <c r="J1363" s="26">
        <v>0.98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2574</v>
      </c>
      <c r="F1364" s="26" t="s">
        <v>2575</v>
      </c>
      <c r="G1364" s="26" t="s">
        <v>110</v>
      </c>
      <c r="H1364" s="29">
        <v>41409</v>
      </c>
      <c r="I1364" s="26" t="s">
        <v>3902</v>
      </c>
      <c r="J1364" s="26">
        <v>0.62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2576</v>
      </c>
      <c r="F1365" s="26" t="s">
        <v>2577</v>
      </c>
      <c r="G1365" s="26" t="s">
        <v>112</v>
      </c>
      <c r="H1365" s="29">
        <v>42312</v>
      </c>
      <c r="I1365" s="26" t="s">
        <v>3913</v>
      </c>
      <c r="J1365" s="26">
        <v>0.68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2579</v>
      </c>
      <c r="F1366" s="26" t="s">
        <v>2580</v>
      </c>
      <c r="G1366" s="26" t="s">
        <v>110</v>
      </c>
      <c r="H1366" s="29">
        <v>41409</v>
      </c>
      <c r="I1366" s="26" t="s">
        <v>3913</v>
      </c>
      <c r="J1366" s="26">
        <v>0.51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2581</v>
      </c>
      <c r="F1367" s="26" t="s">
        <v>187</v>
      </c>
      <c r="G1367" s="26" t="s">
        <v>757</v>
      </c>
      <c r="H1367" s="29">
        <v>41003</v>
      </c>
      <c r="I1367" s="26" t="s">
        <v>3914</v>
      </c>
      <c r="J1367" s="26">
        <v>0.78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2585</v>
      </c>
      <c r="F1368" s="26" t="s">
        <v>187</v>
      </c>
      <c r="G1368" s="26" t="s">
        <v>757</v>
      </c>
      <c r="H1368" s="29">
        <v>42461</v>
      </c>
      <c r="I1368" s="26" t="s">
        <v>3914</v>
      </c>
      <c r="J1368" s="26">
        <v>0.55000000000000004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2586</v>
      </c>
      <c r="F1369" s="26" t="s">
        <v>2587</v>
      </c>
      <c r="G1369" s="26" t="s">
        <v>193</v>
      </c>
      <c r="H1369" s="29">
        <v>41001</v>
      </c>
      <c r="I1369" s="26" t="s">
        <v>3915</v>
      </c>
      <c r="J1369" s="26">
        <v>0.4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2589</v>
      </c>
      <c r="F1370" s="26" t="s">
        <v>187</v>
      </c>
      <c r="G1370" s="26" t="s">
        <v>757</v>
      </c>
      <c r="H1370" s="29">
        <v>39092</v>
      </c>
      <c r="I1370" s="26" t="s">
        <v>3916</v>
      </c>
      <c r="J1370" s="26">
        <v>0.69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2591</v>
      </c>
      <c r="F1371" s="26" t="s">
        <v>2592</v>
      </c>
      <c r="G1371" s="26" t="s">
        <v>757</v>
      </c>
      <c r="H1371" s="29">
        <v>39107</v>
      </c>
      <c r="I1371" s="26" t="s">
        <v>3916</v>
      </c>
      <c r="J1371" s="26">
        <v>0.42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2594</v>
      </c>
      <c r="F1372" s="26" t="s">
        <v>176</v>
      </c>
      <c r="G1372" s="26" t="s">
        <v>757</v>
      </c>
      <c r="H1372" s="29">
        <v>39107</v>
      </c>
      <c r="I1372" s="26" t="s">
        <v>3917</v>
      </c>
      <c r="J1372" s="26">
        <v>0.45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2596</v>
      </c>
      <c r="F1373" s="26" t="s">
        <v>165</v>
      </c>
      <c r="G1373" s="26" t="s">
        <v>757</v>
      </c>
      <c r="H1373" s="29">
        <v>39300</v>
      </c>
      <c r="I1373" s="26" t="s">
        <v>3917</v>
      </c>
      <c r="J1373" s="26">
        <v>0.35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2598</v>
      </c>
      <c r="F1374" s="26" t="s">
        <v>176</v>
      </c>
      <c r="G1374" s="26" t="s">
        <v>757</v>
      </c>
      <c r="H1374" s="29">
        <v>40500</v>
      </c>
      <c r="I1374" s="26" t="s">
        <v>3918</v>
      </c>
      <c r="J1374" s="26">
        <v>0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2601</v>
      </c>
      <c r="F1375" s="26" t="s">
        <v>165</v>
      </c>
      <c r="G1375" s="26" t="s">
        <v>757</v>
      </c>
      <c r="H1375" s="29">
        <v>42828</v>
      </c>
      <c r="I1375" s="26" t="s">
        <v>3918</v>
      </c>
      <c r="J1375" s="26">
        <v>0.5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2602</v>
      </c>
      <c r="F1376" s="26" t="s">
        <v>176</v>
      </c>
      <c r="G1376" s="26" t="s">
        <v>757</v>
      </c>
      <c r="H1376" s="29">
        <v>39107</v>
      </c>
      <c r="I1376" s="26" t="s">
        <v>3919</v>
      </c>
      <c r="J1376" s="26">
        <v>0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2604</v>
      </c>
      <c r="F1377" s="26" t="s">
        <v>118</v>
      </c>
      <c r="G1377" s="26" t="s">
        <v>757</v>
      </c>
      <c r="H1377" s="29">
        <v>39996</v>
      </c>
      <c r="I1377" s="26" t="s">
        <v>3919</v>
      </c>
      <c r="J1377" s="26">
        <v>0.27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2605</v>
      </c>
      <c r="F1378" s="26" t="s">
        <v>190</v>
      </c>
      <c r="G1378" s="26" t="s">
        <v>757</v>
      </c>
      <c r="H1378" s="29">
        <v>38841</v>
      </c>
      <c r="I1378" s="26" t="s">
        <v>3920</v>
      </c>
      <c r="J1378" s="26">
        <v>0.34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2607</v>
      </c>
      <c r="F1379" s="26" t="s">
        <v>1026</v>
      </c>
      <c r="G1379" s="26" t="s">
        <v>757</v>
      </c>
      <c r="H1379" s="29">
        <v>39211</v>
      </c>
      <c r="I1379" s="26" t="s">
        <v>3920</v>
      </c>
      <c r="J1379" s="26">
        <v>0.14000000000000001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>
        <v>103</v>
      </c>
      <c r="F1380" s="26" t="s">
        <v>187</v>
      </c>
      <c r="G1380" s="26" t="s">
        <v>757</v>
      </c>
      <c r="H1380" s="29">
        <v>39024</v>
      </c>
      <c r="I1380" s="26" t="s">
        <v>3921</v>
      </c>
      <c r="J1380" s="26">
        <v>0.68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2609</v>
      </c>
      <c r="F1381" s="26" t="s">
        <v>187</v>
      </c>
      <c r="G1381" s="26" t="s">
        <v>757</v>
      </c>
      <c r="H1381" s="29">
        <v>39070</v>
      </c>
      <c r="I1381" s="26" t="s">
        <v>3921</v>
      </c>
      <c r="J1381" s="26">
        <v>0.81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2610</v>
      </c>
      <c r="F1382" s="26" t="s">
        <v>176</v>
      </c>
      <c r="G1382" s="26" t="s">
        <v>757</v>
      </c>
      <c r="H1382" s="29">
        <v>42521</v>
      </c>
      <c r="I1382" s="26" t="s">
        <v>3922</v>
      </c>
      <c r="J1382" s="26">
        <v>0.2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2611</v>
      </c>
      <c r="F1383" s="26" t="s">
        <v>176</v>
      </c>
      <c r="G1383" s="26" t="s">
        <v>757</v>
      </c>
      <c r="H1383" s="29">
        <v>42828</v>
      </c>
      <c r="I1383" s="26" t="s">
        <v>3922</v>
      </c>
      <c r="J1383" s="26">
        <v>0.24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2613</v>
      </c>
      <c r="F1384" s="26" t="s">
        <v>176</v>
      </c>
      <c r="G1384" s="26" t="s">
        <v>757</v>
      </c>
      <c r="H1384" s="29">
        <v>39107</v>
      </c>
      <c r="I1384" s="26" t="s">
        <v>3923</v>
      </c>
      <c r="J1384" s="26">
        <v>0.67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2615</v>
      </c>
      <c r="F1385" s="26" t="s">
        <v>165</v>
      </c>
      <c r="G1385" s="26" t="s">
        <v>757</v>
      </c>
      <c r="H1385" s="29">
        <v>39038</v>
      </c>
      <c r="I1385" s="26" t="s">
        <v>3923</v>
      </c>
      <c r="J1385" s="26">
        <v>0.73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2616</v>
      </c>
      <c r="F1386" s="26" t="s">
        <v>176</v>
      </c>
      <c r="G1386" s="26" t="s">
        <v>757</v>
      </c>
      <c r="H1386" s="29">
        <v>39106</v>
      </c>
      <c r="I1386" s="26" t="s">
        <v>3924</v>
      </c>
      <c r="J1386" s="26">
        <v>0.28999999999999998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2618</v>
      </c>
      <c r="F1387" s="26" t="s">
        <v>165</v>
      </c>
      <c r="G1387" s="26" t="s">
        <v>757</v>
      </c>
      <c r="H1387" s="29">
        <v>40494</v>
      </c>
      <c r="I1387" s="26" t="s">
        <v>3924</v>
      </c>
      <c r="J1387" s="26">
        <v>0.65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2619</v>
      </c>
      <c r="F1388" s="26" t="s">
        <v>165</v>
      </c>
      <c r="G1388" s="26" t="s">
        <v>757</v>
      </c>
      <c r="H1388" s="29">
        <v>41026</v>
      </c>
      <c r="I1388" s="26" t="s">
        <v>3925</v>
      </c>
      <c r="J1388" s="26">
        <v>0.75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2621</v>
      </c>
      <c r="F1389" s="26" t="s">
        <v>176</v>
      </c>
      <c r="G1389" s="26" t="s">
        <v>757</v>
      </c>
      <c r="H1389" s="29">
        <v>41033</v>
      </c>
      <c r="I1389" s="26" t="s">
        <v>3925</v>
      </c>
      <c r="J1389" s="26">
        <v>0.76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2622</v>
      </c>
      <c r="F1390" s="26" t="s">
        <v>176</v>
      </c>
      <c r="G1390" s="26" t="s">
        <v>757</v>
      </c>
      <c r="H1390" s="29">
        <v>42521</v>
      </c>
      <c r="I1390" s="26" t="s">
        <v>3926</v>
      </c>
      <c r="J1390" s="26">
        <v>0.22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2624</v>
      </c>
      <c r="F1391" s="26" t="s">
        <v>176</v>
      </c>
      <c r="G1391" s="26" t="s">
        <v>757</v>
      </c>
      <c r="H1391" s="29">
        <v>42605</v>
      </c>
      <c r="I1391" s="26" t="s">
        <v>3926</v>
      </c>
      <c r="J1391" s="26">
        <v>0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2625</v>
      </c>
      <c r="F1392" s="26" t="s">
        <v>176</v>
      </c>
      <c r="G1392" s="26" t="s">
        <v>757</v>
      </c>
      <c r="H1392" s="29">
        <v>42510</v>
      </c>
      <c r="I1392" s="26" t="s">
        <v>3927</v>
      </c>
      <c r="J1392" s="26">
        <v>0.38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2627</v>
      </c>
      <c r="F1393" s="26" t="s">
        <v>176</v>
      </c>
      <c r="G1393" s="26" t="s">
        <v>757</v>
      </c>
      <c r="H1393" s="29">
        <v>40060</v>
      </c>
      <c r="I1393" s="26" t="s">
        <v>3928</v>
      </c>
      <c r="J1393" s="26">
        <v>0.66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2628</v>
      </c>
      <c r="F1394" s="26" t="s">
        <v>187</v>
      </c>
      <c r="G1394" s="26" t="s">
        <v>757</v>
      </c>
      <c r="H1394" s="29">
        <v>39318</v>
      </c>
      <c r="I1394" s="26" t="s">
        <v>3928</v>
      </c>
      <c r="J1394" s="26">
        <v>0.5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2629</v>
      </c>
      <c r="F1395" s="26" t="s">
        <v>176</v>
      </c>
      <c r="G1395" s="26" t="s">
        <v>757</v>
      </c>
      <c r="H1395" s="29">
        <v>40513</v>
      </c>
      <c r="I1395" s="26" t="s">
        <v>3929</v>
      </c>
      <c r="J1395" s="26">
        <v>0.18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2631</v>
      </c>
      <c r="F1396" s="26" t="s">
        <v>165</v>
      </c>
      <c r="G1396" s="26" t="s">
        <v>757</v>
      </c>
      <c r="H1396" s="29">
        <v>42828</v>
      </c>
      <c r="I1396" s="26" t="s">
        <v>3929</v>
      </c>
      <c r="J1396" s="26">
        <v>0.2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2633</v>
      </c>
      <c r="F1397" s="26" t="s">
        <v>165</v>
      </c>
      <c r="G1397" s="26" t="s">
        <v>757</v>
      </c>
      <c r="H1397" s="29">
        <v>39064</v>
      </c>
      <c r="I1397" s="26" t="s">
        <v>3930</v>
      </c>
      <c r="J1397" s="26">
        <v>0.91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2635</v>
      </c>
      <c r="F1398" s="26" t="s">
        <v>187</v>
      </c>
      <c r="G1398" s="26" t="s">
        <v>757</v>
      </c>
      <c r="H1398" s="29">
        <v>39029</v>
      </c>
      <c r="I1398" s="26" t="s">
        <v>3930</v>
      </c>
      <c r="J1398" s="26">
        <v>0.87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2636</v>
      </c>
      <c r="F1399" s="26" t="s">
        <v>165</v>
      </c>
      <c r="G1399" s="26" t="s">
        <v>757</v>
      </c>
      <c r="H1399" s="29">
        <v>41026</v>
      </c>
      <c r="I1399" s="26" t="s">
        <v>3931</v>
      </c>
      <c r="J1399" s="26">
        <v>0.53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2638</v>
      </c>
      <c r="F1400" s="26" t="s">
        <v>165</v>
      </c>
      <c r="G1400" s="26" t="s">
        <v>757</v>
      </c>
      <c r="H1400" s="29">
        <v>41026</v>
      </c>
      <c r="I1400" s="26" t="s">
        <v>3931</v>
      </c>
      <c r="J1400" s="26">
        <v>0.81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2639</v>
      </c>
      <c r="F1401" s="26" t="s">
        <v>165</v>
      </c>
      <c r="G1401" s="26" t="s">
        <v>757</v>
      </c>
      <c r="H1401" s="29">
        <v>41026</v>
      </c>
      <c r="I1401" s="26" t="s">
        <v>3932</v>
      </c>
      <c r="J1401" s="26">
        <v>0.3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2641</v>
      </c>
      <c r="F1402" s="26" t="s">
        <v>176</v>
      </c>
      <c r="G1402" s="26" t="s">
        <v>757</v>
      </c>
      <c r="H1402" s="29">
        <v>41026</v>
      </c>
      <c r="I1402" s="26" t="s">
        <v>3932</v>
      </c>
      <c r="J1402" s="26">
        <v>0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2642</v>
      </c>
      <c r="F1403" s="26" t="s">
        <v>165</v>
      </c>
      <c r="G1403" s="26" t="s">
        <v>757</v>
      </c>
      <c r="H1403" s="29">
        <v>42815</v>
      </c>
      <c r="I1403" s="26" t="s">
        <v>3933</v>
      </c>
      <c r="J1403" s="26">
        <v>0.47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2645</v>
      </c>
      <c r="F1404" s="26" t="s">
        <v>176</v>
      </c>
      <c r="G1404" s="26" t="s">
        <v>757</v>
      </c>
      <c r="H1404" s="29">
        <v>42815</v>
      </c>
      <c r="I1404" s="26" t="s">
        <v>3933</v>
      </c>
      <c r="J1404" s="26">
        <v>0.22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2646</v>
      </c>
      <c r="F1405" s="26" t="s">
        <v>187</v>
      </c>
      <c r="G1405" s="26" t="s">
        <v>757</v>
      </c>
      <c r="H1405" s="29">
        <v>42461</v>
      </c>
      <c r="I1405" s="26" t="s">
        <v>3934</v>
      </c>
      <c r="J1405" s="26">
        <v>0.24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2647</v>
      </c>
      <c r="F1406" s="26" t="s">
        <v>187</v>
      </c>
      <c r="G1406" s="26" t="s">
        <v>757</v>
      </c>
      <c r="H1406" s="29">
        <v>42447</v>
      </c>
      <c r="I1406" s="26" t="s">
        <v>3934</v>
      </c>
      <c r="J1406" s="26">
        <v>0.32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2648</v>
      </c>
      <c r="F1407" s="26" t="s">
        <v>176</v>
      </c>
      <c r="G1407" s="26" t="s">
        <v>757</v>
      </c>
      <c r="H1407" s="29">
        <v>39107</v>
      </c>
      <c r="I1407" s="26" t="s">
        <v>3935</v>
      </c>
      <c r="J1407" s="26">
        <v>0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2649</v>
      </c>
      <c r="F1408" s="26" t="s">
        <v>165</v>
      </c>
      <c r="G1408" s="26" t="s">
        <v>757</v>
      </c>
      <c r="H1408" s="29">
        <v>42828</v>
      </c>
      <c r="I1408" s="26" t="s">
        <v>3935</v>
      </c>
      <c r="J1408" s="26">
        <v>0.37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2650</v>
      </c>
      <c r="F1409" s="26" t="s">
        <v>176</v>
      </c>
      <c r="G1409" s="26" t="s">
        <v>757</v>
      </c>
      <c r="H1409" s="29">
        <v>40494</v>
      </c>
      <c r="I1409" s="26" t="s">
        <v>3936</v>
      </c>
      <c r="J1409" s="26">
        <v>0.19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2651</v>
      </c>
      <c r="F1410" s="26" t="s">
        <v>2652</v>
      </c>
      <c r="G1410" s="26" t="s">
        <v>757</v>
      </c>
      <c r="H1410" s="29">
        <v>39093</v>
      </c>
      <c r="I1410" s="26" t="s">
        <v>3936</v>
      </c>
      <c r="J1410" s="26">
        <v>0</v>
      </c>
      <c r="K1410" s="28">
        <f t="shared" si="45"/>
        <v>1</v>
      </c>
      <c r="L1410" s="28">
        <f t="shared" si="46"/>
        <v>0</v>
      </c>
    </row>
    <row r="1411" spans="5:12" ht="15" customHeight="1" x14ac:dyDescent="0.25">
      <c r="E1411" s="26" t="s">
        <v>2653</v>
      </c>
      <c r="F1411" s="26" t="s">
        <v>176</v>
      </c>
      <c r="G1411" s="26" t="s">
        <v>757</v>
      </c>
      <c r="H1411" s="29">
        <v>39107</v>
      </c>
      <c r="I1411" s="26" t="s">
        <v>3937</v>
      </c>
      <c r="J1411" s="26">
        <v>0.44</v>
      </c>
      <c r="K1411" s="28">
        <f t="shared" si="45"/>
        <v>1</v>
      </c>
      <c r="L1411" s="28">
        <f t="shared" si="46"/>
        <v>0</v>
      </c>
    </row>
    <row r="1412" spans="5:12" ht="15" customHeight="1" x14ac:dyDescent="0.25">
      <c r="E1412" s="26" t="s">
        <v>2656</v>
      </c>
      <c r="F1412" s="26" t="s">
        <v>187</v>
      </c>
      <c r="G1412" s="26" t="s">
        <v>757</v>
      </c>
      <c r="H1412" s="29">
        <v>39070</v>
      </c>
      <c r="I1412" s="26" t="s">
        <v>3937</v>
      </c>
      <c r="J1412" s="26">
        <v>0.37</v>
      </c>
      <c r="K1412" s="28">
        <f t="shared" si="45"/>
        <v>1</v>
      </c>
      <c r="L1412" s="28">
        <f t="shared" si="46"/>
        <v>0</v>
      </c>
    </row>
    <row r="1413" spans="5:12" ht="15" customHeight="1" x14ac:dyDescent="0.25">
      <c r="E1413" s="26" t="s">
        <v>2657</v>
      </c>
      <c r="F1413" s="26" t="s">
        <v>176</v>
      </c>
      <c r="G1413" s="26" t="s">
        <v>757</v>
      </c>
      <c r="H1413" s="29">
        <v>42810</v>
      </c>
      <c r="I1413" s="26" t="s">
        <v>3938</v>
      </c>
      <c r="J1413" s="26">
        <v>0.68</v>
      </c>
      <c r="K1413" s="28">
        <f t="shared" si="45"/>
        <v>1</v>
      </c>
      <c r="L1413" s="28">
        <f t="shared" si="46"/>
        <v>0</v>
      </c>
    </row>
    <row r="1414" spans="5:12" ht="15" customHeight="1" x14ac:dyDescent="0.25">
      <c r="E1414" s="26" t="s">
        <v>2659</v>
      </c>
      <c r="F1414" s="26" t="s">
        <v>165</v>
      </c>
      <c r="G1414" s="26" t="s">
        <v>757</v>
      </c>
      <c r="H1414" s="29">
        <v>42821</v>
      </c>
      <c r="I1414" s="26" t="s">
        <v>3938</v>
      </c>
      <c r="J1414" s="26">
        <v>0.8</v>
      </c>
      <c r="K1414" s="28">
        <f t="shared" si="45"/>
        <v>1</v>
      </c>
      <c r="L1414" s="28">
        <f t="shared" si="46"/>
        <v>0</v>
      </c>
    </row>
    <row r="1415" spans="5:12" ht="15" customHeight="1" x14ac:dyDescent="0.25">
      <c r="E1415" s="26" t="s">
        <v>2660</v>
      </c>
      <c r="F1415" s="26" t="s">
        <v>187</v>
      </c>
      <c r="G1415" s="26" t="s">
        <v>757</v>
      </c>
      <c r="H1415" s="29">
        <v>39092</v>
      </c>
      <c r="I1415" s="26" t="s">
        <v>3939</v>
      </c>
      <c r="J1415" s="26">
        <v>0.97</v>
      </c>
      <c r="K1415" s="28">
        <f t="shared" si="45"/>
        <v>1</v>
      </c>
      <c r="L1415" s="28">
        <f t="shared" si="46"/>
        <v>0</v>
      </c>
    </row>
    <row r="1416" spans="5:12" ht="15" customHeight="1" x14ac:dyDescent="0.25">
      <c r="E1416" s="26" t="s">
        <v>2662</v>
      </c>
      <c r="F1416" s="26" t="s">
        <v>187</v>
      </c>
      <c r="G1416" s="26" t="s">
        <v>757</v>
      </c>
      <c r="H1416" s="29">
        <v>39990</v>
      </c>
      <c r="I1416" s="26" t="s">
        <v>3939</v>
      </c>
      <c r="J1416" s="26">
        <v>0.11</v>
      </c>
      <c r="K1416" s="28">
        <f t="shared" ref="K1416:K1479" si="47">IF(OR(J1416&lt;$B$12,J1416="&lt; 0"),1,0)</f>
        <v>1</v>
      </c>
      <c r="L1416" s="28">
        <f t="shared" ref="L1416:L1479" si="48">IF(K1416=1,0,1)</f>
        <v>0</v>
      </c>
    </row>
    <row r="1417" spans="5:12" ht="15" customHeight="1" x14ac:dyDescent="0.25">
      <c r="E1417" s="26" t="s">
        <v>2663</v>
      </c>
      <c r="F1417" s="26" t="s">
        <v>176</v>
      </c>
      <c r="G1417" s="26" t="s">
        <v>757</v>
      </c>
      <c r="H1417" s="29">
        <v>42821</v>
      </c>
      <c r="I1417" s="26" t="s">
        <v>3940</v>
      </c>
      <c r="J1417" s="26">
        <v>0.36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2664</v>
      </c>
      <c r="F1418" s="26" t="s">
        <v>165</v>
      </c>
      <c r="G1418" s="26" t="s">
        <v>757</v>
      </c>
      <c r="H1418" s="29">
        <v>42810</v>
      </c>
      <c r="I1418" s="26" t="s">
        <v>3940</v>
      </c>
      <c r="J1418" s="26">
        <v>0.49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2665</v>
      </c>
      <c r="F1419" s="26" t="s">
        <v>176</v>
      </c>
      <c r="G1419" s="26" t="s">
        <v>193</v>
      </c>
      <c r="H1419" s="29">
        <v>40506</v>
      </c>
      <c r="I1419" s="26" t="s">
        <v>3915</v>
      </c>
      <c r="J1419" s="26">
        <v>0.7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2666</v>
      </c>
      <c r="F1420" s="26" t="s">
        <v>176</v>
      </c>
      <c r="G1420" s="26" t="s">
        <v>757</v>
      </c>
      <c r="H1420" s="29">
        <v>40494</v>
      </c>
      <c r="I1420" s="26" t="s">
        <v>3941</v>
      </c>
      <c r="J1420" s="26">
        <v>0.86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2667</v>
      </c>
      <c r="F1421" s="26" t="s">
        <v>165</v>
      </c>
      <c r="G1421" s="26" t="s">
        <v>757</v>
      </c>
      <c r="H1421" s="29">
        <v>42821</v>
      </c>
      <c r="I1421" s="26" t="s">
        <v>3941</v>
      </c>
      <c r="J1421" s="26">
        <v>0.47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2668</v>
      </c>
      <c r="F1422" s="26" t="s">
        <v>165</v>
      </c>
      <c r="G1422" s="26" t="s">
        <v>193</v>
      </c>
      <c r="H1422" s="29">
        <v>39211</v>
      </c>
      <c r="I1422" s="26" t="s">
        <v>3942</v>
      </c>
      <c r="J1422" s="26">
        <v>0.34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2670</v>
      </c>
      <c r="F1423" s="26" t="s">
        <v>176</v>
      </c>
      <c r="G1423" s="26" t="s">
        <v>193</v>
      </c>
      <c r="H1423" s="29">
        <v>39064</v>
      </c>
      <c r="I1423" s="26" t="s">
        <v>3942</v>
      </c>
      <c r="J1423" s="26">
        <v>0.2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2671</v>
      </c>
      <c r="F1424" s="26" t="s">
        <v>176</v>
      </c>
      <c r="G1424" s="26" t="s">
        <v>193</v>
      </c>
      <c r="H1424" s="29">
        <v>41012</v>
      </c>
      <c r="I1424" s="26" t="s">
        <v>3943</v>
      </c>
      <c r="J1424" s="26">
        <v>0.44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2675</v>
      </c>
      <c r="F1425" s="26" t="s">
        <v>165</v>
      </c>
      <c r="G1425" s="26" t="s">
        <v>193</v>
      </c>
      <c r="H1425" s="29">
        <v>41019</v>
      </c>
      <c r="I1425" s="26" t="s">
        <v>3943</v>
      </c>
      <c r="J1425" s="26">
        <v>0.18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2676</v>
      </c>
      <c r="F1426" s="26" t="s">
        <v>176</v>
      </c>
      <c r="G1426" s="26" t="s">
        <v>422</v>
      </c>
      <c r="H1426" s="29">
        <v>39106</v>
      </c>
      <c r="I1426" s="26" t="s">
        <v>3944</v>
      </c>
      <c r="J1426" s="26">
        <v>0.19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2679</v>
      </c>
      <c r="F1427" s="26" t="s">
        <v>176</v>
      </c>
      <c r="G1427" s="26" t="s">
        <v>422</v>
      </c>
      <c r="H1427" s="29">
        <v>39106</v>
      </c>
      <c r="I1427" s="26" t="s">
        <v>3945</v>
      </c>
      <c r="J1427" s="26">
        <v>0.71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2681</v>
      </c>
      <c r="F1428" s="26" t="s">
        <v>176</v>
      </c>
      <c r="G1428" s="26" t="s">
        <v>422</v>
      </c>
      <c r="H1428" s="29">
        <v>39106</v>
      </c>
      <c r="I1428" s="26" t="s">
        <v>3946</v>
      </c>
      <c r="J1428" s="26">
        <v>0.6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2683</v>
      </c>
      <c r="F1429" s="26" t="s">
        <v>176</v>
      </c>
      <c r="G1429" s="26" t="s">
        <v>757</v>
      </c>
      <c r="H1429" s="29">
        <v>41026</v>
      </c>
      <c r="I1429" s="26" t="s">
        <v>3947</v>
      </c>
      <c r="J1429" s="26">
        <v>0.92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2686</v>
      </c>
      <c r="F1430" s="26" t="s">
        <v>165</v>
      </c>
      <c r="G1430" s="26" t="s">
        <v>757</v>
      </c>
      <c r="H1430" s="29">
        <v>41026</v>
      </c>
      <c r="I1430" s="26" t="s">
        <v>3947</v>
      </c>
      <c r="J1430" s="26">
        <v>0.78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2687</v>
      </c>
      <c r="F1431" s="26" t="s">
        <v>176</v>
      </c>
      <c r="G1431" s="26" t="s">
        <v>757</v>
      </c>
      <c r="H1431" s="29">
        <v>41012</v>
      </c>
      <c r="I1431" s="26" t="s">
        <v>3948</v>
      </c>
      <c r="J1431" s="26">
        <v>0.65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2689</v>
      </c>
      <c r="F1432" s="26" t="s">
        <v>165</v>
      </c>
      <c r="G1432" s="26" t="s">
        <v>757</v>
      </c>
      <c r="H1432" s="29">
        <v>41012</v>
      </c>
      <c r="I1432" s="26" t="s">
        <v>3948</v>
      </c>
      <c r="J1432" s="26">
        <v>0.49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2690</v>
      </c>
      <c r="F1433" s="26" t="s">
        <v>165</v>
      </c>
      <c r="G1433" s="26" t="s">
        <v>757</v>
      </c>
      <c r="H1433" s="29">
        <v>41019</v>
      </c>
      <c r="I1433" s="26" t="s">
        <v>3949</v>
      </c>
      <c r="J1433" s="26">
        <v>0.73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2693</v>
      </c>
      <c r="F1434" s="26" t="s">
        <v>165</v>
      </c>
      <c r="G1434" s="26" t="s">
        <v>757</v>
      </c>
      <c r="H1434" s="29">
        <v>41019</v>
      </c>
      <c r="I1434" s="26" t="s">
        <v>3949</v>
      </c>
      <c r="J1434" s="26">
        <v>0.2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2694</v>
      </c>
      <c r="F1435" s="26" t="s">
        <v>176</v>
      </c>
      <c r="G1435" s="26" t="s">
        <v>757</v>
      </c>
      <c r="H1435" s="29">
        <v>40513</v>
      </c>
      <c r="I1435" s="26" t="s">
        <v>3950</v>
      </c>
      <c r="J1435" s="26">
        <v>0.95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2696</v>
      </c>
      <c r="F1436" s="26" t="s">
        <v>176</v>
      </c>
      <c r="G1436" s="26" t="s">
        <v>757</v>
      </c>
      <c r="H1436" s="29">
        <v>40508</v>
      </c>
      <c r="I1436" s="26" t="s">
        <v>3951</v>
      </c>
      <c r="J1436" s="26">
        <v>0.71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2697</v>
      </c>
      <c r="F1437" s="26" t="s">
        <v>176</v>
      </c>
      <c r="G1437" s="26" t="s">
        <v>757</v>
      </c>
      <c r="H1437" s="29">
        <v>40501</v>
      </c>
      <c r="I1437" s="26" t="s">
        <v>3952</v>
      </c>
      <c r="J1437" s="26">
        <v>0.61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2699</v>
      </c>
      <c r="F1438" s="26" t="s">
        <v>176</v>
      </c>
      <c r="G1438" s="26" t="s">
        <v>193</v>
      </c>
      <c r="H1438" s="29">
        <v>41019</v>
      </c>
      <c r="I1438" s="26" t="s">
        <v>3953</v>
      </c>
      <c r="J1438" s="26">
        <v>0.43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2701</v>
      </c>
      <c r="F1439" s="26" t="s">
        <v>176</v>
      </c>
      <c r="G1439" s="26" t="s">
        <v>193</v>
      </c>
      <c r="H1439" s="29">
        <v>40508</v>
      </c>
      <c r="I1439" s="26" t="s">
        <v>3954</v>
      </c>
      <c r="J1439" s="26">
        <v>0.73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2703</v>
      </c>
      <c r="F1440" s="26" t="s">
        <v>176</v>
      </c>
      <c r="G1440" s="26" t="s">
        <v>422</v>
      </c>
      <c r="H1440" s="29">
        <v>42503</v>
      </c>
      <c r="I1440" s="26" t="s">
        <v>3955</v>
      </c>
      <c r="J1440" s="26">
        <v>0.47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2706</v>
      </c>
      <c r="F1441" s="26" t="s">
        <v>176</v>
      </c>
      <c r="G1441" s="26" t="s">
        <v>422</v>
      </c>
      <c r="H1441" s="29">
        <v>42503</v>
      </c>
      <c r="I1441" s="26" t="s">
        <v>3956</v>
      </c>
      <c r="J1441" s="26">
        <v>0.35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2708</v>
      </c>
      <c r="F1442" s="26" t="s">
        <v>176</v>
      </c>
      <c r="G1442" s="26" t="s">
        <v>422</v>
      </c>
      <c r="H1442" s="29">
        <v>39104</v>
      </c>
      <c r="I1442" s="26" t="s">
        <v>3957</v>
      </c>
      <c r="J1442" s="26">
        <v>0.22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2710</v>
      </c>
      <c r="F1443" s="26" t="s">
        <v>118</v>
      </c>
      <c r="G1443" s="26" t="s">
        <v>422</v>
      </c>
      <c r="H1443" s="29">
        <v>39940</v>
      </c>
      <c r="I1443" s="26" t="s">
        <v>3957</v>
      </c>
      <c r="J1443" s="26">
        <v>0.87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2711</v>
      </c>
      <c r="F1444" s="26" t="s">
        <v>1767</v>
      </c>
      <c r="G1444" s="26" t="s">
        <v>699</v>
      </c>
      <c r="H1444" s="29">
        <v>44813</v>
      </c>
      <c r="I1444" s="26" t="s">
        <v>3958</v>
      </c>
      <c r="J1444" s="26">
        <v>0.43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2715</v>
      </c>
      <c r="F1445" s="26" t="s">
        <v>124</v>
      </c>
      <c r="G1445" s="26" t="s">
        <v>134</v>
      </c>
      <c r="H1445" s="29">
        <v>43291</v>
      </c>
      <c r="I1445" s="26" t="s">
        <v>3959</v>
      </c>
      <c r="J1445" s="26">
        <v>0.15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2716</v>
      </c>
      <c r="F1446" s="26" t="s">
        <v>2510</v>
      </c>
      <c r="G1446" s="26" t="s">
        <v>112</v>
      </c>
      <c r="H1446" s="29">
        <v>41739</v>
      </c>
      <c r="I1446" s="26" t="s">
        <v>3960</v>
      </c>
      <c r="J1446" s="26">
        <v>0.55000000000000004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2718</v>
      </c>
      <c r="F1447" s="26" t="s">
        <v>118</v>
      </c>
      <c r="G1447" s="26" t="s">
        <v>757</v>
      </c>
      <c r="H1447" s="29">
        <v>41480</v>
      </c>
      <c r="I1447" s="26" t="s">
        <v>3961</v>
      </c>
      <c r="J1447" s="26">
        <v>0.45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2723</v>
      </c>
      <c r="F1448" s="26" t="s">
        <v>176</v>
      </c>
      <c r="G1448" s="26" t="s">
        <v>2429</v>
      </c>
      <c r="H1448" s="29">
        <v>42402</v>
      </c>
      <c r="I1448" s="26" t="s">
        <v>3962</v>
      </c>
      <c r="J1448" s="26">
        <v>0.65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2728</v>
      </c>
      <c r="F1449" s="26" t="s">
        <v>1240</v>
      </c>
      <c r="G1449" s="26" t="s">
        <v>112</v>
      </c>
      <c r="H1449" s="29">
        <v>42269</v>
      </c>
      <c r="I1449" s="26" t="s">
        <v>3962</v>
      </c>
      <c r="J1449" s="26">
        <v>0.3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2731</v>
      </c>
      <c r="F1450" s="26" t="s">
        <v>176</v>
      </c>
      <c r="G1450" s="26" t="s">
        <v>112</v>
      </c>
      <c r="H1450" s="29">
        <v>42326</v>
      </c>
      <c r="I1450" s="26" t="s">
        <v>3963</v>
      </c>
      <c r="J1450" s="26">
        <v>0.92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2734</v>
      </c>
      <c r="F1451" s="26" t="s">
        <v>133</v>
      </c>
      <c r="G1451" s="26" t="s">
        <v>112</v>
      </c>
      <c r="H1451" s="29">
        <v>42081</v>
      </c>
      <c r="I1451" s="26" t="s">
        <v>3964</v>
      </c>
      <c r="J1451" s="26">
        <v>0.6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2737</v>
      </c>
      <c r="F1452" s="26" t="s">
        <v>133</v>
      </c>
      <c r="G1452" s="26" t="s">
        <v>112</v>
      </c>
      <c r="H1452" s="29">
        <v>42081</v>
      </c>
      <c r="I1452" s="26" t="s">
        <v>3964</v>
      </c>
      <c r="J1452" s="26">
        <v>0.75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2738</v>
      </c>
      <c r="F1453" s="26" t="s">
        <v>2739</v>
      </c>
      <c r="G1453" s="26" t="s">
        <v>114</v>
      </c>
      <c r="H1453" s="29">
        <v>42305</v>
      </c>
      <c r="I1453" s="26" t="s">
        <v>3965</v>
      </c>
      <c r="J1453" s="26">
        <v>0.28999999999999998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2743</v>
      </c>
      <c r="F1454" s="26" t="s">
        <v>124</v>
      </c>
      <c r="G1454" s="26" t="s">
        <v>110</v>
      </c>
      <c r="H1454" s="29">
        <v>41257</v>
      </c>
      <c r="I1454" s="26" t="s">
        <v>3965</v>
      </c>
      <c r="J1454" s="26">
        <v>0.56000000000000005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2745</v>
      </c>
      <c r="F1455" s="26" t="s">
        <v>133</v>
      </c>
      <c r="G1455" s="26" t="s">
        <v>110</v>
      </c>
      <c r="H1455" s="29">
        <v>41257</v>
      </c>
      <c r="I1455" s="26" t="s">
        <v>3966</v>
      </c>
      <c r="J1455" s="26">
        <v>0.3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2746</v>
      </c>
      <c r="F1456" s="26" t="s">
        <v>133</v>
      </c>
      <c r="G1456" s="26" t="s">
        <v>114</v>
      </c>
      <c r="H1456" s="29">
        <v>42081</v>
      </c>
      <c r="I1456" s="26" t="s">
        <v>3966</v>
      </c>
      <c r="J1456" s="26">
        <v>0.71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2747</v>
      </c>
      <c r="F1457" s="26" t="s">
        <v>124</v>
      </c>
      <c r="G1457" s="26" t="s">
        <v>114</v>
      </c>
      <c r="H1457" s="29">
        <v>44218</v>
      </c>
      <c r="I1457" s="26" t="s">
        <v>3967</v>
      </c>
      <c r="J1457" s="26">
        <v>0.24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2751</v>
      </c>
      <c r="F1458" s="26" t="s">
        <v>1767</v>
      </c>
      <c r="G1458" s="26" t="s">
        <v>699</v>
      </c>
      <c r="H1458" s="29">
        <v>44813</v>
      </c>
      <c r="I1458" s="26" t="s">
        <v>3968</v>
      </c>
      <c r="J1458" s="26">
        <v>0.18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2754</v>
      </c>
      <c r="F1459" s="26" t="s">
        <v>133</v>
      </c>
      <c r="G1459" s="26" t="s">
        <v>114</v>
      </c>
      <c r="H1459" s="29">
        <v>43420</v>
      </c>
      <c r="I1459" s="26" t="s">
        <v>3969</v>
      </c>
      <c r="J1459" s="26">
        <v>0.56999999999999995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2756</v>
      </c>
      <c r="F1460" s="26" t="s">
        <v>133</v>
      </c>
      <c r="G1460" s="26" t="s">
        <v>110</v>
      </c>
      <c r="H1460" s="29">
        <v>41467</v>
      </c>
      <c r="I1460" s="26" t="s">
        <v>3969</v>
      </c>
      <c r="J1460" s="26">
        <v>0.25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2757</v>
      </c>
      <c r="F1461" s="26" t="s">
        <v>133</v>
      </c>
      <c r="G1461" s="26" t="s">
        <v>110</v>
      </c>
      <c r="H1461" s="29">
        <v>41467</v>
      </c>
      <c r="I1461" s="26" t="s">
        <v>3970</v>
      </c>
      <c r="J1461" s="26">
        <v>0.91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2760</v>
      </c>
      <c r="F1462" s="26" t="s">
        <v>133</v>
      </c>
      <c r="G1462" s="26" t="s">
        <v>110</v>
      </c>
      <c r="H1462" s="29">
        <v>41467</v>
      </c>
      <c r="I1462" s="26" t="s">
        <v>3971</v>
      </c>
      <c r="J1462" s="26">
        <v>0.72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2764</v>
      </c>
      <c r="F1463" s="26" t="s">
        <v>133</v>
      </c>
      <c r="G1463" s="26" t="s">
        <v>110</v>
      </c>
      <c r="H1463" s="29">
        <v>41467</v>
      </c>
      <c r="I1463" s="26" t="s">
        <v>3972</v>
      </c>
      <c r="J1463" s="26">
        <v>0.34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2766</v>
      </c>
      <c r="F1464" s="26" t="s">
        <v>133</v>
      </c>
      <c r="G1464" s="26" t="s">
        <v>114</v>
      </c>
      <c r="H1464" s="29">
        <v>43900</v>
      </c>
      <c r="I1464" s="26" t="s">
        <v>3973</v>
      </c>
      <c r="J1464" s="26">
        <v>0.55000000000000004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2769</v>
      </c>
      <c r="F1465" s="26" t="s">
        <v>133</v>
      </c>
      <c r="G1465" s="26" t="s">
        <v>110</v>
      </c>
      <c r="H1465" s="29">
        <v>41477</v>
      </c>
      <c r="I1465" s="26" t="s">
        <v>3974</v>
      </c>
      <c r="J1465" s="26">
        <v>0.31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>
        <v>171015787</v>
      </c>
      <c r="F1466" s="26" t="s">
        <v>2772</v>
      </c>
      <c r="G1466" s="26" t="s">
        <v>110</v>
      </c>
      <c r="H1466" s="29">
        <v>43063</v>
      </c>
      <c r="I1466" s="26" t="s">
        <v>3975</v>
      </c>
      <c r="J1466" s="26">
        <v>0.51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2774</v>
      </c>
      <c r="F1467" s="26" t="s">
        <v>165</v>
      </c>
      <c r="G1467" s="26" t="s">
        <v>110</v>
      </c>
      <c r="H1467" s="29">
        <v>42656</v>
      </c>
      <c r="I1467" s="26" t="s">
        <v>3975</v>
      </c>
      <c r="J1467" s="26">
        <v>0.64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2775</v>
      </c>
      <c r="F1468" s="26" t="s">
        <v>165</v>
      </c>
      <c r="G1468" s="26" t="s">
        <v>110</v>
      </c>
      <c r="H1468" s="29">
        <v>42907</v>
      </c>
      <c r="I1468" s="26" t="s">
        <v>3975</v>
      </c>
      <c r="J1468" s="26">
        <v>0.75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2776</v>
      </c>
      <c r="F1469" s="26" t="s">
        <v>2777</v>
      </c>
      <c r="G1469" s="26" t="s">
        <v>110</v>
      </c>
      <c r="H1469" s="29">
        <v>42306</v>
      </c>
      <c r="I1469" s="26" t="s">
        <v>3976</v>
      </c>
      <c r="J1469" s="26">
        <v>0.13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2778</v>
      </c>
      <c r="F1470" s="26" t="s">
        <v>2779</v>
      </c>
      <c r="G1470" s="26" t="s">
        <v>110</v>
      </c>
      <c r="H1470" s="29">
        <v>41486</v>
      </c>
      <c r="I1470" s="26" t="s">
        <v>3977</v>
      </c>
      <c r="J1470" s="26">
        <v>1.1200000000000001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2781</v>
      </c>
      <c r="F1471" s="26" t="s">
        <v>2779</v>
      </c>
      <c r="G1471" s="26" t="s">
        <v>110</v>
      </c>
      <c r="H1471" s="29">
        <v>43796</v>
      </c>
      <c r="I1471" s="26" t="s">
        <v>3977</v>
      </c>
      <c r="J1471" s="26">
        <v>0.95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2782</v>
      </c>
      <c r="F1472" s="26" t="s">
        <v>2779</v>
      </c>
      <c r="G1472" s="26" t="s">
        <v>110</v>
      </c>
      <c r="H1472" s="29">
        <v>43796</v>
      </c>
      <c r="I1472" s="26" t="s">
        <v>3977</v>
      </c>
      <c r="J1472" s="26">
        <v>0.84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2783</v>
      </c>
      <c r="F1473" s="26" t="s">
        <v>2779</v>
      </c>
      <c r="G1473" s="26" t="s">
        <v>110</v>
      </c>
      <c r="H1473" s="29">
        <v>41486</v>
      </c>
      <c r="I1473" s="26" t="s">
        <v>3978</v>
      </c>
      <c r="J1473" s="26">
        <v>0.39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2786</v>
      </c>
      <c r="F1474" s="26" t="s">
        <v>2779</v>
      </c>
      <c r="G1474" s="26" t="s">
        <v>112</v>
      </c>
      <c r="H1474" s="29">
        <v>43803</v>
      </c>
      <c r="I1474" s="26" t="s">
        <v>3978</v>
      </c>
      <c r="J1474" s="26">
        <v>0.57999999999999996</v>
      </c>
      <c r="K1474" s="28">
        <f t="shared" si="47"/>
        <v>1</v>
      </c>
      <c r="L1474" s="28">
        <f t="shared" si="48"/>
        <v>0</v>
      </c>
    </row>
    <row r="1475" spans="5:12" ht="15" customHeight="1" x14ac:dyDescent="0.25">
      <c r="E1475" s="26" t="s">
        <v>2787</v>
      </c>
      <c r="F1475" s="26" t="s">
        <v>176</v>
      </c>
      <c r="G1475" s="26" t="s">
        <v>110</v>
      </c>
      <c r="H1475" s="29">
        <v>41367</v>
      </c>
      <c r="I1475" s="26" t="s">
        <v>3979</v>
      </c>
      <c r="J1475" s="26">
        <v>0.48</v>
      </c>
      <c r="K1475" s="28">
        <f t="shared" si="47"/>
        <v>1</v>
      </c>
      <c r="L1475" s="28">
        <f t="shared" si="48"/>
        <v>0</v>
      </c>
    </row>
    <row r="1476" spans="5:12" ht="15" customHeight="1" x14ac:dyDescent="0.25">
      <c r="E1476" s="26" t="s">
        <v>2791</v>
      </c>
      <c r="F1476" s="26" t="s">
        <v>109</v>
      </c>
      <c r="G1476" s="26" t="s">
        <v>114</v>
      </c>
      <c r="H1476" s="29">
        <v>42081</v>
      </c>
      <c r="I1476" s="26" t="s">
        <v>3980</v>
      </c>
      <c r="J1476" s="26">
        <v>0.44</v>
      </c>
      <c r="K1476" s="28">
        <f t="shared" si="47"/>
        <v>1</v>
      </c>
      <c r="L1476" s="28">
        <f t="shared" si="48"/>
        <v>0</v>
      </c>
    </row>
    <row r="1477" spans="5:12" ht="15" customHeight="1" x14ac:dyDescent="0.25">
      <c r="E1477" s="26" t="s">
        <v>2793</v>
      </c>
      <c r="F1477" s="26" t="s">
        <v>176</v>
      </c>
      <c r="G1477" s="26" t="s">
        <v>114</v>
      </c>
      <c r="H1477" s="29">
        <v>42865</v>
      </c>
      <c r="I1477" s="26" t="s">
        <v>3980</v>
      </c>
      <c r="J1477" s="26">
        <v>0.35</v>
      </c>
      <c r="K1477" s="28">
        <f t="shared" si="47"/>
        <v>1</v>
      </c>
      <c r="L1477" s="28">
        <f t="shared" si="48"/>
        <v>0</v>
      </c>
    </row>
    <row r="1478" spans="5:12" ht="15" customHeight="1" x14ac:dyDescent="0.25">
      <c r="E1478" s="26" t="s">
        <v>2794</v>
      </c>
      <c r="F1478" s="26" t="s">
        <v>2777</v>
      </c>
      <c r="G1478" s="26" t="s">
        <v>110</v>
      </c>
      <c r="H1478" s="29">
        <v>41296</v>
      </c>
      <c r="I1478" s="26" t="s">
        <v>3981</v>
      </c>
      <c r="J1478" s="26">
        <v>0.54</v>
      </c>
      <c r="K1478" s="28">
        <f t="shared" si="47"/>
        <v>1</v>
      </c>
      <c r="L1478" s="28">
        <f t="shared" si="48"/>
        <v>0</v>
      </c>
    </row>
    <row r="1479" spans="5:12" ht="15" customHeight="1" x14ac:dyDescent="0.25">
      <c r="E1479" s="26" t="s">
        <v>2795</v>
      </c>
      <c r="F1479" s="26" t="s">
        <v>176</v>
      </c>
      <c r="G1479" s="26" t="s">
        <v>112</v>
      </c>
      <c r="H1479" s="29">
        <v>42368</v>
      </c>
      <c r="I1479" s="26" t="s">
        <v>3981</v>
      </c>
      <c r="J1479" s="26">
        <v>0.24</v>
      </c>
      <c r="K1479" s="28">
        <f t="shared" si="47"/>
        <v>1</v>
      </c>
      <c r="L1479" s="28">
        <f t="shared" si="48"/>
        <v>0</v>
      </c>
    </row>
    <row r="1480" spans="5:12" ht="15" customHeight="1" x14ac:dyDescent="0.25">
      <c r="E1480" s="26" t="s">
        <v>2796</v>
      </c>
      <c r="F1480" s="26" t="s">
        <v>176</v>
      </c>
      <c r="G1480" s="26" t="s">
        <v>110</v>
      </c>
      <c r="H1480" s="29">
        <v>41541</v>
      </c>
      <c r="I1480" s="26" t="s">
        <v>3975</v>
      </c>
      <c r="J1480" s="26">
        <v>0.41</v>
      </c>
      <c r="K1480" s="28">
        <f t="shared" ref="K1480:K1543" si="49">IF(OR(J1480&lt;$B$12,J1480="&lt; 0"),1,0)</f>
        <v>1</v>
      </c>
      <c r="L1480" s="28">
        <f t="shared" ref="L1480:L1543" si="50">IF(K1480=1,0,1)</f>
        <v>0</v>
      </c>
    </row>
    <row r="1481" spans="5:12" ht="15" customHeight="1" x14ac:dyDescent="0.25">
      <c r="E1481" s="26" t="s">
        <v>2797</v>
      </c>
      <c r="F1481" s="26" t="s">
        <v>124</v>
      </c>
      <c r="G1481" s="26" t="s">
        <v>110</v>
      </c>
      <c r="H1481" s="29">
        <v>41514</v>
      </c>
      <c r="I1481" s="26" t="s">
        <v>3976</v>
      </c>
      <c r="J1481" s="26">
        <v>0.44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2798</v>
      </c>
      <c r="F1482" s="26" t="s">
        <v>176</v>
      </c>
      <c r="G1482" s="26" t="s">
        <v>110</v>
      </c>
      <c r="H1482" s="29">
        <v>41353</v>
      </c>
      <c r="I1482" s="26" t="s">
        <v>3982</v>
      </c>
      <c r="J1482" s="26">
        <v>0.76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2799</v>
      </c>
      <c r="F1483" s="26" t="s">
        <v>165</v>
      </c>
      <c r="G1483" s="26" t="s">
        <v>112</v>
      </c>
      <c r="H1483" s="29">
        <v>42368</v>
      </c>
      <c r="I1483" s="26" t="s">
        <v>3982</v>
      </c>
      <c r="J1483" s="26">
        <v>1.1000000000000001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2800</v>
      </c>
      <c r="F1484" s="26" t="s">
        <v>2801</v>
      </c>
      <c r="G1484" s="26" t="s">
        <v>110</v>
      </c>
      <c r="H1484" s="29">
        <v>44153</v>
      </c>
      <c r="I1484" s="26" t="s">
        <v>3982</v>
      </c>
      <c r="J1484" s="26">
        <v>0.9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 t="s">
        <v>2802</v>
      </c>
      <c r="F1485" s="26" t="s">
        <v>176</v>
      </c>
      <c r="G1485" s="26" t="s">
        <v>112</v>
      </c>
      <c r="H1485" s="29">
        <v>42368</v>
      </c>
      <c r="I1485" s="26" t="s">
        <v>3977</v>
      </c>
      <c r="J1485" s="26">
        <v>0.76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2803</v>
      </c>
      <c r="F1486" s="26" t="s">
        <v>2777</v>
      </c>
      <c r="G1486" s="26" t="s">
        <v>112</v>
      </c>
      <c r="H1486" s="29">
        <v>41409</v>
      </c>
      <c r="I1486" s="26" t="s">
        <v>3983</v>
      </c>
      <c r="J1486" s="26">
        <v>0.72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 t="s">
        <v>2805</v>
      </c>
      <c r="F1487" s="26" t="s">
        <v>124</v>
      </c>
      <c r="G1487" s="26" t="s">
        <v>114</v>
      </c>
      <c r="H1487" s="29">
        <v>43481</v>
      </c>
      <c r="I1487" s="26" t="s">
        <v>3984</v>
      </c>
      <c r="J1487" s="26">
        <v>0.38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2806</v>
      </c>
      <c r="F1488" s="26" t="s">
        <v>176</v>
      </c>
      <c r="G1488" s="26" t="s">
        <v>112</v>
      </c>
      <c r="H1488" s="29">
        <v>41409</v>
      </c>
      <c r="I1488" s="26" t="s">
        <v>3985</v>
      </c>
      <c r="J1488" s="26">
        <v>0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2808</v>
      </c>
      <c r="F1489" s="26" t="s">
        <v>133</v>
      </c>
      <c r="G1489" s="26" t="s">
        <v>114</v>
      </c>
      <c r="H1489" s="29">
        <v>43714</v>
      </c>
      <c r="I1489" s="26" t="s">
        <v>3986</v>
      </c>
      <c r="J1489" s="26">
        <v>0.32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2811</v>
      </c>
      <c r="F1490" s="26" t="s">
        <v>176</v>
      </c>
      <c r="G1490" s="26" t="s">
        <v>114</v>
      </c>
      <c r="H1490" s="29">
        <v>42291</v>
      </c>
      <c r="I1490" s="26" t="s">
        <v>3987</v>
      </c>
      <c r="J1490" s="26">
        <v>0.75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2813</v>
      </c>
      <c r="F1491" s="26" t="s">
        <v>176</v>
      </c>
      <c r="G1491" s="26" t="s">
        <v>112</v>
      </c>
      <c r="H1491" s="29">
        <v>42193</v>
      </c>
      <c r="I1491" s="26" t="s">
        <v>3988</v>
      </c>
      <c r="J1491" s="26">
        <v>0.7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2815</v>
      </c>
      <c r="F1492" s="26" t="s">
        <v>2816</v>
      </c>
      <c r="G1492" s="26" t="s">
        <v>112</v>
      </c>
      <c r="H1492" s="29">
        <v>42382</v>
      </c>
      <c r="I1492" s="26" t="s">
        <v>3989</v>
      </c>
      <c r="J1492" s="26">
        <v>0.53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2818</v>
      </c>
      <c r="F1493" s="26" t="s">
        <v>2819</v>
      </c>
      <c r="G1493" s="26" t="s">
        <v>112</v>
      </c>
      <c r="H1493" s="29">
        <v>42109</v>
      </c>
      <c r="I1493" s="26" t="s">
        <v>3990</v>
      </c>
      <c r="J1493" s="26">
        <v>0.8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2821</v>
      </c>
      <c r="F1494" s="26" t="s">
        <v>2822</v>
      </c>
      <c r="G1494" s="26" t="s">
        <v>112</v>
      </c>
      <c r="H1494" s="29">
        <v>42109</v>
      </c>
      <c r="I1494" s="26" t="s">
        <v>3990</v>
      </c>
      <c r="J1494" s="26">
        <v>0.64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2823</v>
      </c>
      <c r="F1495" s="26" t="s">
        <v>2824</v>
      </c>
      <c r="G1495" s="26" t="s">
        <v>114</v>
      </c>
      <c r="H1495" s="29">
        <v>42223</v>
      </c>
      <c r="I1495" s="26" t="s">
        <v>3991</v>
      </c>
      <c r="J1495" s="26">
        <v>0.06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2825</v>
      </c>
      <c r="F1496" s="26" t="s">
        <v>133</v>
      </c>
      <c r="G1496" s="26" t="s">
        <v>112</v>
      </c>
      <c r="H1496" s="29">
        <v>42109</v>
      </c>
      <c r="I1496" s="26" t="s">
        <v>3991</v>
      </c>
      <c r="J1496" s="26">
        <v>0.44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2826</v>
      </c>
      <c r="F1497" s="26" t="s">
        <v>176</v>
      </c>
      <c r="G1497" s="26" t="s">
        <v>112</v>
      </c>
      <c r="H1497" s="29">
        <v>42924</v>
      </c>
      <c r="I1497" s="26" t="s">
        <v>3992</v>
      </c>
      <c r="J1497" s="26">
        <v>0.79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2828</v>
      </c>
      <c r="F1498" s="26" t="s">
        <v>176</v>
      </c>
      <c r="G1498" s="26" t="s">
        <v>114</v>
      </c>
      <c r="H1498" s="29">
        <v>42116</v>
      </c>
      <c r="I1498" s="26" t="s">
        <v>3993</v>
      </c>
      <c r="J1498" s="26">
        <v>0.55000000000000004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2830</v>
      </c>
      <c r="F1499" s="26" t="s">
        <v>2831</v>
      </c>
      <c r="G1499" s="26" t="s">
        <v>114</v>
      </c>
      <c r="H1499" s="29">
        <v>42094</v>
      </c>
      <c r="I1499" s="26" t="s">
        <v>3994</v>
      </c>
      <c r="J1499" s="26">
        <v>0.52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2832</v>
      </c>
      <c r="F1500" s="26" t="s">
        <v>176</v>
      </c>
      <c r="G1500" s="26" t="s">
        <v>114</v>
      </c>
      <c r="H1500" s="29">
        <v>42116</v>
      </c>
      <c r="I1500" s="26" t="s">
        <v>3995</v>
      </c>
      <c r="J1500" s="26">
        <v>0.68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2834</v>
      </c>
      <c r="F1501" s="26" t="s">
        <v>2831</v>
      </c>
      <c r="G1501" s="26" t="s">
        <v>114</v>
      </c>
      <c r="H1501" s="29">
        <v>42039</v>
      </c>
      <c r="I1501" s="26" t="s">
        <v>3996</v>
      </c>
      <c r="J1501" s="26">
        <v>0.88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2835</v>
      </c>
      <c r="F1502" s="26" t="s">
        <v>176</v>
      </c>
      <c r="G1502" s="26" t="s">
        <v>112</v>
      </c>
      <c r="H1502" s="29" t="s">
        <v>2836</v>
      </c>
      <c r="I1502" s="26" t="s">
        <v>3996</v>
      </c>
      <c r="J1502" s="26">
        <v>0.49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2837</v>
      </c>
      <c r="F1503" s="26" t="s">
        <v>892</v>
      </c>
      <c r="G1503" s="26" t="s">
        <v>112</v>
      </c>
      <c r="H1503" s="29">
        <v>42170</v>
      </c>
      <c r="I1503" s="26" t="s">
        <v>3996</v>
      </c>
      <c r="J1503" s="26">
        <v>0.69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2838</v>
      </c>
      <c r="F1504" s="26" t="s">
        <v>176</v>
      </c>
      <c r="G1504" s="26" t="s">
        <v>112</v>
      </c>
      <c r="H1504" s="29">
        <v>42186</v>
      </c>
      <c r="I1504" s="26" t="s">
        <v>3996</v>
      </c>
      <c r="J1504" s="26">
        <v>0.27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2839</v>
      </c>
      <c r="F1505" s="26" t="s">
        <v>2840</v>
      </c>
      <c r="G1505" s="26" t="s">
        <v>110</v>
      </c>
      <c r="H1505" s="29">
        <v>41947</v>
      </c>
      <c r="I1505" s="26" t="s">
        <v>3996</v>
      </c>
      <c r="J1505" s="26">
        <v>0.71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2841</v>
      </c>
      <c r="F1506" s="26" t="s">
        <v>176</v>
      </c>
      <c r="G1506" s="26" t="s">
        <v>112</v>
      </c>
      <c r="H1506" s="29">
        <v>42170</v>
      </c>
      <c r="I1506" s="26" t="s">
        <v>3996</v>
      </c>
      <c r="J1506" s="26">
        <v>0.01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2842</v>
      </c>
      <c r="F1507" s="26" t="s">
        <v>176</v>
      </c>
      <c r="G1507" s="26" t="s">
        <v>112</v>
      </c>
      <c r="H1507" s="29" t="s">
        <v>2843</v>
      </c>
      <c r="I1507" s="26" t="s">
        <v>3996</v>
      </c>
      <c r="J1507" s="26">
        <v>0.22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2844</v>
      </c>
      <c r="F1508" s="26" t="s">
        <v>2845</v>
      </c>
      <c r="G1508" s="26" t="s">
        <v>112</v>
      </c>
      <c r="H1508" s="29">
        <v>42459</v>
      </c>
      <c r="I1508" s="26" t="s">
        <v>3996</v>
      </c>
      <c r="J1508" s="26">
        <v>0.43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2846</v>
      </c>
      <c r="F1509" s="26" t="s">
        <v>176</v>
      </c>
      <c r="G1509" s="26" t="s">
        <v>112</v>
      </c>
      <c r="H1509" s="29">
        <v>42924</v>
      </c>
      <c r="I1509" s="26" t="s">
        <v>3997</v>
      </c>
      <c r="J1509" s="26">
        <v>0.21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2847</v>
      </c>
      <c r="F1510" s="26" t="s">
        <v>2848</v>
      </c>
      <c r="G1510" s="26" t="s">
        <v>110</v>
      </c>
      <c r="H1510" s="29">
        <v>41389</v>
      </c>
      <c r="I1510" s="26" t="s">
        <v>3998</v>
      </c>
      <c r="J1510" s="26">
        <v>0.81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2850</v>
      </c>
      <c r="F1511" s="26" t="s">
        <v>2822</v>
      </c>
      <c r="G1511" s="26" t="s">
        <v>114</v>
      </c>
      <c r="H1511" s="29">
        <v>42123</v>
      </c>
      <c r="I1511" s="26" t="s">
        <v>3998</v>
      </c>
      <c r="J1511" s="26">
        <v>0.73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2851</v>
      </c>
      <c r="F1512" s="26" t="s">
        <v>124</v>
      </c>
      <c r="G1512" s="26" t="s">
        <v>114</v>
      </c>
      <c r="H1512" s="29">
        <v>43901</v>
      </c>
      <c r="I1512" s="26" t="s">
        <v>3999</v>
      </c>
      <c r="J1512" s="26">
        <v>0.65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2855</v>
      </c>
      <c r="F1513" s="26" t="s">
        <v>2856</v>
      </c>
      <c r="G1513" s="26" t="s">
        <v>114</v>
      </c>
      <c r="H1513" s="29">
        <v>42135</v>
      </c>
      <c r="I1513" s="26" t="s">
        <v>4000</v>
      </c>
      <c r="J1513" s="26">
        <v>0.42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2859</v>
      </c>
      <c r="F1514" s="26" t="s">
        <v>2860</v>
      </c>
      <c r="G1514" s="26" t="s">
        <v>114</v>
      </c>
      <c r="H1514" s="29">
        <v>42179</v>
      </c>
      <c r="I1514" s="26" t="s">
        <v>4000</v>
      </c>
      <c r="J1514" s="26">
        <v>0.59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2861</v>
      </c>
      <c r="F1515" s="26" t="s">
        <v>133</v>
      </c>
      <c r="G1515" s="26" t="s">
        <v>110</v>
      </c>
      <c r="H1515" s="29">
        <v>41562</v>
      </c>
      <c r="I1515" s="26" t="s">
        <v>4001</v>
      </c>
      <c r="J1515" s="26">
        <v>0.23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2863</v>
      </c>
      <c r="F1516" s="26" t="s">
        <v>133</v>
      </c>
      <c r="G1516" s="26" t="s">
        <v>110</v>
      </c>
      <c r="H1516" s="29">
        <v>41562</v>
      </c>
      <c r="I1516" s="26" t="s">
        <v>4001</v>
      </c>
      <c r="J1516" s="26">
        <v>0.14000000000000001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2864</v>
      </c>
      <c r="F1517" s="26" t="s">
        <v>133</v>
      </c>
      <c r="G1517" s="26" t="s">
        <v>114</v>
      </c>
      <c r="H1517" s="29">
        <v>41606</v>
      </c>
      <c r="I1517" s="26" t="s">
        <v>4002</v>
      </c>
      <c r="J1517" s="26">
        <v>0.17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2866</v>
      </c>
      <c r="F1518" s="26" t="s">
        <v>176</v>
      </c>
      <c r="G1518" s="26" t="s">
        <v>110</v>
      </c>
      <c r="H1518" s="29">
        <v>43529</v>
      </c>
      <c r="I1518" s="26" t="s">
        <v>4003</v>
      </c>
      <c r="J1518" s="26">
        <v>0.23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2870</v>
      </c>
      <c r="F1519" s="26" t="s">
        <v>176</v>
      </c>
      <c r="G1519" s="26" t="s">
        <v>110</v>
      </c>
      <c r="H1519" s="29">
        <v>43529</v>
      </c>
      <c r="I1519" s="26" t="s">
        <v>4004</v>
      </c>
      <c r="J1519" s="26">
        <v>0.49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2873</v>
      </c>
      <c r="F1520" s="26" t="s">
        <v>176</v>
      </c>
      <c r="G1520" s="26" t="s">
        <v>110</v>
      </c>
      <c r="H1520" s="29">
        <v>43529</v>
      </c>
      <c r="I1520" s="26" t="s">
        <v>4005</v>
      </c>
      <c r="J1520" s="26">
        <v>0.31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2874</v>
      </c>
      <c r="F1521" s="26" t="s">
        <v>176</v>
      </c>
      <c r="G1521" s="26" t="s">
        <v>110</v>
      </c>
      <c r="H1521" s="29">
        <v>43529</v>
      </c>
      <c r="I1521" s="26" t="s">
        <v>4006</v>
      </c>
      <c r="J1521" s="26">
        <v>0.08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2876</v>
      </c>
      <c r="F1522" s="26" t="s">
        <v>118</v>
      </c>
      <c r="G1522" s="26" t="s">
        <v>193</v>
      </c>
      <c r="H1522" s="29">
        <v>40857</v>
      </c>
      <c r="I1522" s="26" t="s">
        <v>4007</v>
      </c>
      <c r="J1522" s="26">
        <v>0.6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 t="s">
        <v>2880</v>
      </c>
      <c r="F1523" s="26" t="s">
        <v>118</v>
      </c>
      <c r="G1523" s="26" t="s">
        <v>193</v>
      </c>
      <c r="H1523" s="29">
        <v>39608</v>
      </c>
      <c r="I1523" s="26" t="s">
        <v>4008</v>
      </c>
      <c r="J1523" s="26">
        <v>0.53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2883</v>
      </c>
      <c r="F1524" s="26" t="s">
        <v>165</v>
      </c>
      <c r="G1524" s="26" t="s">
        <v>184</v>
      </c>
      <c r="H1524" s="29">
        <v>44802</v>
      </c>
      <c r="I1524" s="26" t="s">
        <v>4008</v>
      </c>
      <c r="J1524" s="26">
        <v>0.4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2884</v>
      </c>
      <c r="F1525" s="26" t="s">
        <v>176</v>
      </c>
      <c r="G1525" s="26" t="s">
        <v>110</v>
      </c>
      <c r="H1525" s="29">
        <v>41534</v>
      </c>
      <c r="I1525" s="26" t="s">
        <v>4009</v>
      </c>
      <c r="J1525" s="26">
        <v>0.5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2886</v>
      </c>
      <c r="F1526" s="26" t="s">
        <v>124</v>
      </c>
      <c r="G1526" s="26" t="s">
        <v>110</v>
      </c>
      <c r="H1526" s="29">
        <v>41534</v>
      </c>
      <c r="I1526" s="26" t="s">
        <v>4009</v>
      </c>
      <c r="J1526" s="26">
        <v>0.43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2888</v>
      </c>
      <c r="F1527" s="26" t="s">
        <v>165</v>
      </c>
      <c r="G1527" s="26" t="s">
        <v>1127</v>
      </c>
      <c r="H1527" s="29">
        <v>39549</v>
      </c>
      <c r="I1527" s="26" t="s">
        <v>4010</v>
      </c>
      <c r="J1527" s="26">
        <v>0.72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2890</v>
      </c>
      <c r="F1528" s="26" t="s">
        <v>165</v>
      </c>
      <c r="G1528" s="26" t="s">
        <v>2891</v>
      </c>
      <c r="H1528" s="29">
        <v>44802</v>
      </c>
      <c r="I1528" s="26" t="s">
        <v>4010</v>
      </c>
      <c r="J1528" s="26">
        <v>0.15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2892</v>
      </c>
      <c r="F1529" s="26" t="s">
        <v>176</v>
      </c>
      <c r="G1529" s="26" t="s">
        <v>162</v>
      </c>
      <c r="H1529" s="29">
        <v>42108</v>
      </c>
      <c r="I1529" s="26" t="s">
        <v>4005</v>
      </c>
      <c r="J1529" s="26">
        <v>0.1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2893</v>
      </c>
      <c r="F1530" s="26" t="s">
        <v>119</v>
      </c>
      <c r="G1530" s="26" t="s">
        <v>114</v>
      </c>
      <c r="H1530" s="29">
        <v>44245</v>
      </c>
      <c r="I1530" s="26" t="s">
        <v>4011</v>
      </c>
      <c r="J1530" s="26">
        <v>0.36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 t="s">
        <v>2895</v>
      </c>
      <c r="F1531" s="26" t="s">
        <v>892</v>
      </c>
      <c r="G1531" s="26" t="s">
        <v>110</v>
      </c>
      <c r="H1531" s="29">
        <v>42194</v>
      </c>
      <c r="I1531" s="26" t="s">
        <v>4011</v>
      </c>
      <c r="J1531" s="26">
        <v>0.06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2896</v>
      </c>
      <c r="F1532" s="26" t="s">
        <v>1240</v>
      </c>
      <c r="G1532" s="26" t="s">
        <v>193</v>
      </c>
      <c r="H1532" s="29">
        <v>39608</v>
      </c>
      <c r="I1532" s="26" t="s">
        <v>4007</v>
      </c>
      <c r="J1532" s="26">
        <v>0.32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2897</v>
      </c>
      <c r="F1533" s="26" t="s">
        <v>176</v>
      </c>
      <c r="G1533" s="26" t="s">
        <v>2898</v>
      </c>
      <c r="H1533" s="29">
        <v>45001</v>
      </c>
      <c r="I1533" s="26" t="s">
        <v>4012</v>
      </c>
      <c r="J1533" s="26">
        <v>0.26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2899</v>
      </c>
      <c r="F1534" s="26" t="s">
        <v>176</v>
      </c>
      <c r="G1534" s="26" t="s">
        <v>2898</v>
      </c>
      <c r="H1534" s="29">
        <v>45001</v>
      </c>
      <c r="I1534" s="26" t="s">
        <v>4012</v>
      </c>
      <c r="J1534" s="26">
        <v>0.35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2900</v>
      </c>
      <c r="F1535" s="26" t="s">
        <v>176</v>
      </c>
      <c r="G1535" s="26" t="s">
        <v>2898</v>
      </c>
      <c r="H1535" s="29">
        <v>45001</v>
      </c>
      <c r="I1535" s="26" t="s">
        <v>4012</v>
      </c>
      <c r="J1535" s="26">
        <v>0.23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2901</v>
      </c>
      <c r="F1536" s="26" t="s">
        <v>1767</v>
      </c>
      <c r="G1536" s="26" t="s">
        <v>114</v>
      </c>
      <c r="H1536" s="29">
        <v>45177</v>
      </c>
      <c r="I1536" s="26" t="s">
        <v>4013</v>
      </c>
      <c r="J1536" s="26">
        <v>0.59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2904</v>
      </c>
      <c r="F1537" s="26" t="s">
        <v>2905</v>
      </c>
      <c r="G1537" s="26" t="s">
        <v>193</v>
      </c>
      <c r="H1537" s="29">
        <v>39549</v>
      </c>
      <c r="I1537" s="26" t="s">
        <v>4014</v>
      </c>
      <c r="J1537" s="26">
        <v>0.51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2909</v>
      </c>
      <c r="F1538" s="26" t="s">
        <v>124</v>
      </c>
      <c r="G1538" s="26" t="s">
        <v>162</v>
      </c>
      <c r="H1538" s="29">
        <v>42850</v>
      </c>
      <c r="I1538" s="26" t="s">
        <v>4015</v>
      </c>
      <c r="J1538" s="26">
        <v>0.51</v>
      </c>
      <c r="K1538" s="28">
        <f t="shared" si="49"/>
        <v>1</v>
      </c>
      <c r="L1538" s="28">
        <f t="shared" si="50"/>
        <v>0</v>
      </c>
    </row>
    <row r="1539" spans="5:12" ht="15" customHeight="1" x14ac:dyDescent="0.25">
      <c r="E1539" s="26" t="s">
        <v>2913</v>
      </c>
      <c r="F1539" s="26" t="s">
        <v>2914</v>
      </c>
      <c r="G1539" s="26" t="s">
        <v>110</v>
      </c>
      <c r="H1539" s="29">
        <v>42135</v>
      </c>
      <c r="I1539" s="26" t="s">
        <v>3485</v>
      </c>
      <c r="J1539" s="26">
        <v>1.08</v>
      </c>
      <c r="K1539" s="28">
        <f t="shared" si="49"/>
        <v>1</v>
      </c>
      <c r="L1539" s="28">
        <f t="shared" si="50"/>
        <v>0</v>
      </c>
    </row>
    <row r="1540" spans="5:12" ht="15" customHeight="1" x14ac:dyDescent="0.25">
      <c r="E1540" s="26" t="s">
        <v>2915</v>
      </c>
      <c r="F1540" s="26" t="s">
        <v>176</v>
      </c>
      <c r="G1540" s="26" t="s">
        <v>162</v>
      </c>
      <c r="H1540" s="29">
        <v>43508</v>
      </c>
      <c r="I1540" s="26" t="s">
        <v>4016</v>
      </c>
      <c r="J1540" s="26">
        <v>0.6</v>
      </c>
      <c r="K1540" s="28">
        <f t="shared" si="49"/>
        <v>1</v>
      </c>
      <c r="L1540" s="28">
        <f t="shared" si="50"/>
        <v>0</v>
      </c>
    </row>
    <row r="1541" spans="5:12" ht="15" customHeight="1" x14ac:dyDescent="0.25">
      <c r="E1541" s="26" t="s">
        <v>2917</v>
      </c>
      <c r="F1541" s="26" t="s">
        <v>1853</v>
      </c>
      <c r="G1541" s="26" t="s">
        <v>193</v>
      </c>
      <c r="H1541" s="29">
        <v>39608</v>
      </c>
      <c r="I1541" s="26" t="s">
        <v>4016</v>
      </c>
      <c r="J1541" s="26">
        <v>0.35</v>
      </c>
      <c r="K1541" s="28">
        <f t="shared" si="49"/>
        <v>1</v>
      </c>
      <c r="L1541" s="28">
        <f t="shared" si="50"/>
        <v>0</v>
      </c>
    </row>
    <row r="1542" spans="5:12" ht="15" customHeight="1" x14ac:dyDescent="0.25">
      <c r="E1542" s="26" t="s">
        <v>2918</v>
      </c>
      <c r="F1542" s="26" t="s">
        <v>2919</v>
      </c>
      <c r="G1542" s="26" t="s">
        <v>112</v>
      </c>
      <c r="H1542" s="29">
        <v>42661.307152777779</v>
      </c>
      <c r="I1542" s="26" t="s">
        <v>4017</v>
      </c>
      <c r="J1542" s="26">
        <v>0.57999999999999996</v>
      </c>
      <c r="K1542" s="28">
        <f t="shared" si="49"/>
        <v>1</v>
      </c>
      <c r="L1542" s="28">
        <f t="shared" si="50"/>
        <v>0</v>
      </c>
    </row>
    <row r="1543" spans="5:12" ht="15" customHeight="1" x14ac:dyDescent="0.25">
      <c r="E1543" s="26" t="s">
        <v>2921</v>
      </c>
      <c r="F1543" s="26" t="s">
        <v>2919</v>
      </c>
      <c r="G1543" s="26" t="s">
        <v>112</v>
      </c>
      <c r="H1543" s="29">
        <v>42935.477083333331</v>
      </c>
      <c r="I1543" s="26" t="s">
        <v>4017</v>
      </c>
      <c r="J1543" s="26">
        <v>0.28999999999999998</v>
      </c>
      <c r="K1543" s="28">
        <f t="shared" si="49"/>
        <v>1</v>
      </c>
      <c r="L1543" s="28">
        <f t="shared" si="50"/>
        <v>0</v>
      </c>
    </row>
    <row r="1544" spans="5:12" ht="15" customHeight="1" x14ac:dyDescent="0.25">
      <c r="E1544" s="26" t="s">
        <v>2923</v>
      </c>
      <c r="F1544" s="26" t="s">
        <v>2919</v>
      </c>
      <c r="G1544" s="26" t="s">
        <v>162</v>
      </c>
      <c r="H1544" s="29">
        <v>42935.483807870369</v>
      </c>
      <c r="I1544" s="26" t="s">
        <v>4018</v>
      </c>
      <c r="J1544" s="26">
        <v>0.7</v>
      </c>
      <c r="K1544" s="28">
        <f t="shared" ref="K1544:K1607" si="51">IF(OR(J1544&lt;$B$12,J1544="&lt; 0"),1,0)</f>
        <v>1</v>
      </c>
      <c r="L1544" s="28">
        <f t="shared" ref="L1544:L1607" si="52">IF(K1544=1,0,1)</f>
        <v>0</v>
      </c>
    </row>
    <row r="1545" spans="5:12" ht="15" customHeight="1" x14ac:dyDescent="0.25">
      <c r="E1545" s="26" t="s">
        <v>2924</v>
      </c>
      <c r="F1545" s="26" t="s">
        <v>176</v>
      </c>
      <c r="G1545" s="26" t="s">
        <v>114</v>
      </c>
      <c r="H1545" s="29">
        <v>42871</v>
      </c>
      <c r="I1545" s="26" t="s">
        <v>4018</v>
      </c>
      <c r="J1545" s="26">
        <v>0.84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2925</v>
      </c>
      <c r="F1546" s="26" t="s">
        <v>176</v>
      </c>
      <c r="G1546" s="26" t="s">
        <v>757</v>
      </c>
      <c r="H1546" s="29">
        <v>41579</v>
      </c>
      <c r="I1546" s="26" t="s">
        <v>3486</v>
      </c>
      <c r="J1546" s="26">
        <v>0.22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2926</v>
      </c>
      <c r="F1547" s="26" t="s">
        <v>165</v>
      </c>
      <c r="G1547" s="26" t="s">
        <v>2927</v>
      </c>
      <c r="H1547" s="29">
        <v>39549</v>
      </c>
      <c r="I1547" s="26" t="s">
        <v>4019</v>
      </c>
      <c r="J1547" s="26">
        <v>0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2928</v>
      </c>
      <c r="F1548" s="26" t="s">
        <v>176</v>
      </c>
      <c r="G1548" s="26" t="s">
        <v>114</v>
      </c>
      <c r="H1548" s="29">
        <v>41534</v>
      </c>
      <c r="I1548" s="26" t="s">
        <v>4019</v>
      </c>
      <c r="J1548" s="26">
        <v>0.51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2929</v>
      </c>
      <c r="F1549" s="26" t="s">
        <v>124</v>
      </c>
      <c r="G1549" s="26" t="s">
        <v>114</v>
      </c>
      <c r="H1549" s="29">
        <v>43361</v>
      </c>
      <c r="I1549" s="26" t="s">
        <v>4020</v>
      </c>
      <c r="J1549" s="26">
        <v>0.21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2931</v>
      </c>
      <c r="F1550" s="26" t="s">
        <v>124</v>
      </c>
      <c r="G1550" s="26" t="s">
        <v>114</v>
      </c>
      <c r="H1550" s="29">
        <v>43361</v>
      </c>
      <c r="I1550" s="26" t="s">
        <v>4020</v>
      </c>
      <c r="J1550" s="26">
        <v>0.43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2932</v>
      </c>
      <c r="F1551" s="26" t="s">
        <v>124</v>
      </c>
      <c r="G1551" s="26" t="s">
        <v>114</v>
      </c>
      <c r="H1551" s="29">
        <v>43361</v>
      </c>
      <c r="I1551" s="26" t="s">
        <v>3487</v>
      </c>
      <c r="J1551" s="26">
        <v>0.05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2933</v>
      </c>
      <c r="F1552" s="26" t="s">
        <v>124</v>
      </c>
      <c r="G1552" s="26" t="s">
        <v>699</v>
      </c>
      <c r="H1552" s="29">
        <v>42845</v>
      </c>
      <c r="I1552" s="26" t="s">
        <v>4021</v>
      </c>
      <c r="J1552" s="26">
        <v>0.42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2936</v>
      </c>
      <c r="F1553" s="26" t="s">
        <v>124</v>
      </c>
      <c r="G1553" s="26" t="s">
        <v>114</v>
      </c>
      <c r="H1553" s="29">
        <v>42760</v>
      </c>
      <c r="I1553" s="26" t="s">
        <v>4022</v>
      </c>
      <c r="J1553" s="26">
        <v>0.95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2939</v>
      </c>
      <c r="F1554" s="26" t="s">
        <v>124</v>
      </c>
      <c r="G1554" s="26" t="s">
        <v>114</v>
      </c>
      <c r="H1554" s="29">
        <v>42760</v>
      </c>
      <c r="I1554" s="26" t="s">
        <v>4022</v>
      </c>
      <c r="J1554" s="26">
        <v>0.87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2940</v>
      </c>
      <c r="F1555" s="26" t="s">
        <v>176</v>
      </c>
      <c r="G1555" s="26" t="s">
        <v>193</v>
      </c>
      <c r="H1555" s="29">
        <v>39549</v>
      </c>
      <c r="I1555" s="26" t="s">
        <v>4023</v>
      </c>
      <c r="J1555" s="26">
        <v>0.56999999999999995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2943</v>
      </c>
      <c r="F1556" s="26" t="s">
        <v>2944</v>
      </c>
      <c r="G1556" s="26" t="s">
        <v>110</v>
      </c>
      <c r="H1556" s="29">
        <v>41198</v>
      </c>
      <c r="I1556" s="26" t="s">
        <v>4024</v>
      </c>
      <c r="J1556" s="26">
        <v>0.19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2946</v>
      </c>
      <c r="F1557" s="26" t="s">
        <v>1173</v>
      </c>
      <c r="G1557" s="26" t="s">
        <v>193</v>
      </c>
      <c r="H1557" s="29">
        <v>39608</v>
      </c>
      <c r="I1557" s="26" t="s">
        <v>4024</v>
      </c>
      <c r="J1557" s="26">
        <v>0.17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2947</v>
      </c>
      <c r="F1558" s="26" t="s">
        <v>187</v>
      </c>
      <c r="G1558" s="26" t="s">
        <v>193</v>
      </c>
      <c r="H1558" s="29">
        <v>39608</v>
      </c>
      <c r="I1558" s="26" t="s">
        <v>4025</v>
      </c>
      <c r="J1558" s="26">
        <v>0.33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2950</v>
      </c>
      <c r="F1559" s="26" t="s">
        <v>187</v>
      </c>
      <c r="G1559" s="26" t="s">
        <v>193</v>
      </c>
      <c r="H1559" s="29">
        <v>39608</v>
      </c>
      <c r="I1559" s="26" t="s">
        <v>4026</v>
      </c>
      <c r="J1559" s="26">
        <v>0.56000000000000005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2952</v>
      </c>
      <c r="F1560" s="26" t="s">
        <v>176</v>
      </c>
      <c r="G1560" s="26" t="s">
        <v>110</v>
      </c>
      <c r="H1560" s="29">
        <v>42417</v>
      </c>
      <c r="I1560" s="26" t="s">
        <v>4027</v>
      </c>
      <c r="J1560" s="26">
        <v>0.66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>
        <v>273</v>
      </c>
      <c r="F1561" s="26" t="s">
        <v>187</v>
      </c>
      <c r="G1561" s="26" t="s">
        <v>2128</v>
      </c>
      <c r="H1561" s="29">
        <v>44519</v>
      </c>
      <c r="I1561" s="26" t="s">
        <v>4028</v>
      </c>
      <c r="J1561" s="26">
        <v>0.73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2957</v>
      </c>
      <c r="F1562" s="26" t="s">
        <v>176</v>
      </c>
      <c r="G1562" s="26" t="s">
        <v>112</v>
      </c>
      <c r="H1562" s="29">
        <v>42194</v>
      </c>
      <c r="I1562" s="26" t="s">
        <v>4027</v>
      </c>
      <c r="J1562" s="26">
        <v>1.05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2958</v>
      </c>
      <c r="F1563" s="26" t="s">
        <v>791</v>
      </c>
      <c r="G1563" s="26" t="s">
        <v>110</v>
      </c>
      <c r="H1563" s="29">
        <v>41353</v>
      </c>
      <c r="I1563" s="26" t="s">
        <v>4029</v>
      </c>
      <c r="J1563" s="26">
        <v>0.93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2959</v>
      </c>
      <c r="F1564" s="26" t="s">
        <v>124</v>
      </c>
      <c r="G1564" s="26" t="s">
        <v>114</v>
      </c>
      <c r="H1564" s="29">
        <v>41410</v>
      </c>
      <c r="I1564" s="26" t="s">
        <v>4030</v>
      </c>
      <c r="J1564" s="26">
        <v>0.52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2962</v>
      </c>
      <c r="F1565" s="26" t="s">
        <v>791</v>
      </c>
      <c r="G1565" s="26" t="s">
        <v>110</v>
      </c>
      <c r="H1565" s="29">
        <v>42734</v>
      </c>
      <c r="I1565" s="26" t="s">
        <v>4031</v>
      </c>
      <c r="J1565" s="26">
        <v>0.35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2965</v>
      </c>
      <c r="F1566" s="26" t="s">
        <v>176</v>
      </c>
      <c r="G1566" s="26" t="s">
        <v>2966</v>
      </c>
      <c r="H1566" s="29">
        <v>39549</v>
      </c>
      <c r="I1566" s="26" t="s">
        <v>4032</v>
      </c>
      <c r="J1566" s="26">
        <v>0.15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2967</v>
      </c>
      <c r="F1567" s="26" t="s">
        <v>1240</v>
      </c>
      <c r="G1567" s="26" t="s">
        <v>193</v>
      </c>
      <c r="H1567" s="29">
        <v>39556</v>
      </c>
      <c r="I1567" s="26" t="s">
        <v>4033</v>
      </c>
      <c r="J1567" s="26">
        <v>0.25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2969</v>
      </c>
      <c r="F1568" s="26" t="s">
        <v>180</v>
      </c>
      <c r="G1568" s="26" t="s">
        <v>110</v>
      </c>
      <c r="H1568" s="29">
        <v>41304</v>
      </c>
      <c r="I1568" s="26" t="s">
        <v>4033</v>
      </c>
      <c r="J1568" s="26">
        <v>0.6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2970</v>
      </c>
      <c r="F1569" s="26" t="s">
        <v>124</v>
      </c>
      <c r="G1569" s="26" t="s">
        <v>114</v>
      </c>
      <c r="H1569" s="29">
        <v>43097</v>
      </c>
      <c r="I1569" s="26" t="s">
        <v>4034</v>
      </c>
      <c r="J1569" s="26">
        <v>0.47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2973</v>
      </c>
      <c r="F1570" s="26" t="s">
        <v>124</v>
      </c>
      <c r="G1570" s="26" t="s">
        <v>110</v>
      </c>
      <c r="H1570" s="29">
        <v>41528</v>
      </c>
      <c r="I1570" s="26" t="s">
        <v>4035</v>
      </c>
      <c r="J1570" s="26">
        <v>0.08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2976</v>
      </c>
      <c r="F1571" s="26" t="s">
        <v>124</v>
      </c>
      <c r="G1571" s="26" t="s">
        <v>114</v>
      </c>
      <c r="H1571" s="29">
        <v>42094</v>
      </c>
      <c r="I1571" s="26" t="s">
        <v>4035</v>
      </c>
      <c r="J1571" s="26">
        <v>0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2977</v>
      </c>
      <c r="F1572" s="26" t="s">
        <v>2978</v>
      </c>
      <c r="G1572" s="26" t="s">
        <v>112</v>
      </c>
      <c r="H1572" s="29">
        <v>43013</v>
      </c>
      <c r="I1572" s="26" t="s">
        <v>4036</v>
      </c>
      <c r="J1572" s="26">
        <v>0.37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2980</v>
      </c>
      <c r="F1573" s="26" t="s">
        <v>124</v>
      </c>
      <c r="G1573" s="26" t="s">
        <v>114</v>
      </c>
      <c r="H1573" s="29">
        <v>43097</v>
      </c>
      <c r="I1573" s="26" t="s">
        <v>4036</v>
      </c>
      <c r="J1573" s="26">
        <v>0.28000000000000003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2981</v>
      </c>
      <c r="F1574" s="26" t="s">
        <v>2982</v>
      </c>
      <c r="G1574" s="26" t="s">
        <v>112</v>
      </c>
      <c r="H1574" s="29">
        <v>43053</v>
      </c>
      <c r="I1574" s="26" t="s">
        <v>4037</v>
      </c>
      <c r="J1574" s="26">
        <v>0.42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2983</v>
      </c>
      <c r="F1575" s="26" t="s">
        <v>2978</v>
      </c>
      <c r="G1575" s="26" t="s">
        <v>2128</v>
      </c>
      <c r="H1575" s="29">
        <v>44841</v>
      </c>
      <c r="I1575" s="26" t="s">
        <v>4037</v>
      </c>
      <c r="J1575" s="26">
        <v>0.22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2984</v>
      </c>
      <c r="F1576" s="26" t="s">
        <v>2978</v>
      </c>
      <c r="G1576" s="26" t="s">
        <v>112</v>
      </c>
      <c r="H1576" s="29">
        <v>43013</v>
      </c>
      <c r="I1576" s="26" t="s">
        <v>4038</v>
      </c>
      <c r="J1576" s="26">
        <v>0.68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2986</v>
      </c>
      <c r="F1577" s="26" t="s">
        <v>791</v>
      </c>
      <c r="G1577" s="26" t="s">
        <v>114</v>
      </c>
      <c r="H1577" s="29">
        <v>43097</v>
      </c>
      <c r="I1577" s="26" t="s">
        <v>4039</v>
      </c>
      <c r="J1577" s="26">
        <v>0.36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2989</v>
      </c>
      <c r="F1578" s="26" t="s">
        <v>791</v>
      </c>
      <c r="G1578" s="26" t="s">
        <v>114</v>
      </c>
      <c r="H1578" s="29">
        <v>43097</v>
      </c>
      <c r="I1578" s="26" t="s">
        <v>4039</v>
      </c>
      <c r="J1578" s="26">
        <v>0.59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2991</v>
      </c>
      <c r="F1579" s="26" t="s">
        <v>791</v>
      </c>
      <c r="G1579" s="26" t="s">
        <v>114</v>
      </c>
      <c r="H1579" s="29">
        <v>43097</v>
      </c>
      <c r="I1579" s="26" t="s">
        <v>4039</v>
      </c>
      <c r="J1579" s="26">
        <v>0.63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2992</v>
      </c>
      <c r="F1580" s="26" t="s">
        <v>2978</v>
      </c>
      <c r="G1580" s="26" t="s">
        <v>112</v>
      </c>
      <c r="H1580" s="29">
        <v>43013.302164351851</v>
      </c>
      <c r="I1580" s="26" t="s">
        <v>4040</v>
      </c>
      <c r="J1580" s="26">
        <v>0.33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2993</v>
      </c>
      <c r="F1581" s="26" t="s">
        <v>2978</v>
      </c>
      <c r="G1581" s="26" t="s">
        <v>112</v>
      </c>
      <c r="H1581" s="29">
        <v>43013</v>
      </c>
      <c r="I1581" s="26" t="s">
        <v>4040</v>
      </c>
      <c r="J1581" s="26">
        <v>0.93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2994</v>
      </c>
      <c r="F1582" s="26" t="s">
        <v>165</v>
      </c>
      <c r="G1582" s="26" t="s">
        <v>193</v>
      </c>
      <c r="H1582" s="29">
        <v>39549</v>
      </c>
      <c r="I1582" s="26" t="s">
        <v>4041</v>
      </c>
      <c r="J1582" s="26">
        <v>0.3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2995</v>
      </c>
      <c r="F1583" s="26" t="s">
        <v>2996</v>
      </c>
      <c r="G1583" s="26" t="s">
        <v>112</v>
      </c>
      <c r="H1583" s="29">
        <v>43069</v>
      </c>
      <c r="I1583" s="26" t="s">
        <v>4041</v>
      </c>
      <c r="J1583" s="26">
        <v>0.48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2997</v>
      </c>
      <c r="F1584" s="26" t="s">
        <v>791</v>
      </c>
      <c r="G1584" s="26" t="s">
        <v>110</v>
      </c>
      <c r="H1584" s="29">
        <v>41226</v>
      </c>
      <c r="I1584" s="26" t="s">
        <v>4042</v>
      </c>
      <c r="J1584" s="26">
        <v>0.61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3000</v>
      </c>
      <c r="F1585" s="26" t="s">
        <v>124</v>
      </c>
      <c r="G1585" s="26" t="s">
        <v>114</v>
      </c>
      <c r="H1585" s="29">
        <v>43097</v>
      </c>
      <c r="I1585" s="26" t="s">
        <v>4042</v>
      </c>
      <c r="J1585" s="26">
        <v>0.24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3001</v>
      </c>
      <c r="F1586" s="26" t="s">
        <v>165</v>
      </c>
      <c r="G1586" s="26" t="s">
        <v>2966</v>
      </c>
      <c r="H1586" s="29">
        <v>39549</v>
      </c>
      <c r="I1586" s="26" t="s">
        <v>4043</v>
      </c>
      <c r="J1586" s="26">
        <v>0.56999999999999995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3003</v>
      </c>
      <c r="F1587" s="26" t="s">
        <v>176</v>
      </c>
      <c r="G1587" s="26" t="s">
        <v>3004</v>
      </c>
      <c r="H1587" s="29">
        <v>44657</v>
      </c>
      <c r="I1587" s="26" t="s">
        <v>4043</v>
      </c>
      <c r="J1587" s="26">
        <v>0.12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>
        <v>171014911</v>
      </c>
      <c r="F1588" s="26" t="s">
        <v>118</v>
      </c>
      <c r="G1588" s="26" t="s">
        <v>110</v>
      </c>
      <c r="H1588" s="29">
        <v>42958</v>
      </c>
      <c r="I1588" s="26" t="s">
        <v>4044</v>
      </c>
      <c r="J1588" s="26">
        <v>0.28999999999999998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>
        <v>161002906</v>
      </c>
      <c r="F1589" s="26" t="s">
        <v>118</v>
      </c>
      <c r="G1589" s="26" t="s">
        <v>110</v>
      </c>
      <c r="H1589" s="29">
        <v>42443</v>
      </c>
      <c r="I1589" s="26" t="s">
        <v>4045</v>
      </c>
      <c r="J1589" s="26">
        <v>0.44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3009</v>
      </c>
      <c r="F1590" s="26" t="s">
        <v>165</v>
      </c>
      <c r="G1590" s="26" t="s">
        <v>3010</v>
      </c>
      <c r="H1590" s="29">
        <v>40144</v>
      </c>
      <c r="I1590" s="26" t="s">
        <v>4046</v>
      </c>
      <c r="J1590" s="26">
        <v>0.99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3012</v>
      </c>
      <c r="F1591" s="26" t="s">
        <v>176</v>
      </c>
      <c r="G1591" s="26" t="s">
        <v>3010</v>
      </c>
      <c r="H1591" s="29">
        <v>40144</v>
      </c>
      <c r="I1591" s="26" t="s">
        <v>4046</v>
      </c>
      <c r="J1591" s="26">
        <v>0.98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>
        <v>151012363</v>
      </c>
      <c r="F1592" s="26" t="s">
        <v>118</v>
      </c>
      <c r="G1592" s="26" t="s">
        <v>110</v>
      </c>
      <c r="H1592" s="29">
        <v>42268</v>
      </c>
      <c r="I1592" s="26" t="s">
        <v>4047</v>
      </c>
      <c r="J1592" s="26">
        <v>0.78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3014</v>
      </c>
      <c r="F1593" s="26" t="s">
        <v>791</v>
      </c>
      <c r="G1593" s="26" t="s">
        <v>112</v>
      </c>
      <c r="H1593" s="29">
        <v>44796</v>
      </c>
      <c r="I1593" s="26" t="s">
        <v>4048</v>
      </c>
      <c r="J1593" s="26">
        <v>0.82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3017</v>
      </c>
      <c r="F1594" s="26" t="s">
        <v>3018</v>
      </c>
      <c r="G1594" s="26" t="s">
        <v>114</v>
      </c>
      <c r="H1594" s="29">
        <v>42760</v>
      </c>
      <c r="I1594" s="26" t="s">
        <v>4049</v>
      </c>
      <c r="J1594" s="26">
        <v>0.3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3020</v>
      </c>
      <c r="F1595" s="26" t="s">
        <v>176</v>
      </c>
      <c r="G1595" s="26" t="s">
        <v>2966</v>
      </c>
      <c r="H1595" s="29">
        <v>39756</v>
      </c>
      <c r="I1595" s="26" t="s">
        <v>4050</v>
      </c>
      <c r="J1595" s="26">
        <v>0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3023</v>
      </c>
      <c r="F1596" s="26" t="s">
        <v>167</v>
      </c>
      <c r="G1596" s="26" t="s">
        <v>162</v>
      </c>
      <c r="H1596" s="29">
        <v>42109</v>
      </c>
      <c r="I1596" s="26" t="s">
        <v>4051</v>
      </c>
      <c r="J1596" s="26">
        <v>0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3025</v>
      </c>
      <c r="F1597" s="26" t="s">
        <v>1767</v>
      </c>
      <c r="G1597" s="26" t="s">
        <v>699</v>
      </c>
      <c r="H1597" s="29">
        <v>44813</v>
      </c>
      <c r="I1597" s="26" t="s">
        <v>4051</v>
      </c>
      <c r="J1597" s="26">
        <v>0.47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3026</v>
      </c>
      <c r="F1598" s="26" t="s">
        <v>1240</v>
      </c>
      <c r="G1598" s="26" t="s">
        <v>114</v>
      </c>
      <c r="H1598" s="29">
        <v>42760</v>
      </c>
      <c r="I1598" s="26" t="s">
        <v>4052</v>
      </c>
      <c r="J1598" s="26">
        <v>0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3029</v>
      </c>
      <c r="F1599" s="26" t="s">
        <v>161</v>
      </c>
      <c r="G1599" s="26" t="s">
        <v>110</v>
      </c>
      <c r="H1599" s="29">
        <v>41282</v>
      </c>
      <c r="I1599" s="26" t="s">
        <v>4053</v>
      </c>
      <c r="J1599" s="26">
        <v>0.85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3031</v>
      </c>
      <c r="F1600" s="26" t="s">
        <v>3032</v>
      </c>
      <c r="G1600" s="26" t="s">
        <v>112</v>
      </c>
      <c r="H1600" s="29">
        <v>45630</v>
      </c>
      <c r="I1600" s="26" t="s">
        <v>4053</v>
      </c>
      <c r="J1600" s="26">
        <v>0.73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3033</v>
      </c>
      <c r="F1601" s="26" t="s">
        <v>176</v>
      </c>
      <c r="G1601" s="26" t="s">
        <v>3034</v>
      </c>
      <c r="H1601" s="29">
        <v>39150</v>
      </c>
      <c r="I1601" s="26" t="s">
        <v>4054</v>
      </c>
      <c r="J1601" s="26">
        <v>1.1599999999999999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3036</v>
      </c>
      <c r="F1602" s="26" t="s">
        <v>118</v>
      </c>
      <c r="G1602" s="26" t="s">
        <v>3037</v>
      </c>
      <c r="H1602" s="29">
        <v>39276</v>
      </c>
      <c r="I1602" s="26" t="s">
        <v>4054</v>
      </c>
      <c r="J1602" s="26">
        <v>0.63</v>
      </c>
      <c r="K1602" s="28">
        <f t="shared" si="51"/>
        <v>1</v>
      </c>
      <c r="L1602" s="28">
        <f t="shared" si="52"/>
        <v>0</v>
      </c>
    </row>
    <row r="1603" spans="5:12" ht="15" customHeight="1" x14ac:dyDescent="0.25">
      <c r="E1603" s="26" t="s">
        <v>3038</v>
      </c>
      <c r="F1603" s="26" t="s">
        <v>3039</v>
      </c>
      <c r="G1603" s="26" t="s">
        <v>110</v>
      </c>
      <c r="H1603" s="29">
        <v>41283</v>
      </c>
      <c r="I1603" s="26" t="s">
        <v>4055</v>
      </c>
      <c r="J1603" s="26">
        <v>0.66</v>
      </c>
      <c r="K1603" s="28">
        <f t="shared" si="51"/>
        <v>1</v>
      </c>
      <c r="L1603" s="28">
        <f t="shared" si="52"/>
        <v>0</v>
      </c>
    </row>
    <row r="1604" spans="5:12" ht="15" customHeight="1" x14ac:dyDescent="0.25">
      <c r="E1604" s="26" t="s">
        <v>3041</v>
      </c>
      <c r="F1604" s="26" t="s">
        <v>118</v>
      </c>
      <c r="G1604" s="26" t="s">
        <v>110</v>
      </c>
      <c r="H1604" s="29">
        <v>41304</v>
      </c>
      <c r="I1604" s="26" t="s">
        <v>4055</v>
      </c>
      <c r="J1604" s="26">
        <v>0.89</v>
      </c>
      <c r="K1604" s="28">
        <f t="shared" si="51"/>
        <v>1</v>
      </c>
      <c r="L1604" s="28">
        <f t="shared" si="52"/>
        <v>0</v>
      </c>
    </row>
    <row r="1605" spans="5:12" ht="15" customHeight="1" x14ac:dyDescent="0.25">
      <c r="E1605" s="26" t="s">
        <v>3042</v>
      </c>
      <c r="F1605" s="26" t="s">
        <v>176</v>
      </c>
      <c r="G1605" s="26" t="s">
        <v>110</v>
      </c>
      <c r="H1605" s="29">
        <v>41402</v>
      </c>
      <c r="I1605" s="26" t="s">
        <v>4056</v>
      </c>
      <c r="J1605" s="26">
        <v>0.82</v>
      </c>
      <c r="K1605" s="28">
        <f t="shared" si="51"/>
        <v>1</v>
      </c>
      <c r="L1605" s="28">
        <f t="shared" si="52"/>
        <v>0</v>
      </c>
    </row>
    <row r="1606" spans="5:12" ht="15" customHeight="1" x14ac:dyDescent="0.25">
      <c r="E1606" s="26" t="s">
        <v>3043</v>
      </c>
      <c r="F1606" s="26" t="s">
        <v>430</v>
      </c>
      <c r="G1606" s="26" t="s">
        <v>110</v>
      </c>
      <c r="H1606" s="29">
        <v>41254</v>
      </c>
      <c r="I1606" s="26" t="s">
        <v>4056</v>
      </c>
      <c r="J1606" s="26">
        <v>0.62</v>
      </c>
      <c r="K1606" s="28">
        <f t="shared" si="51"/>
        <v>1</v>
      </c>
      <c r="L1606" s="28">
        <f t="shared" si="52"/>
        <v>0</v>
      </c>
    </row>
    <row r="1607" spans="5:12" ht="15" customHeight="1" x14ac:dyDescent="0.25">
      <c r="E1607" s="26" t="s">
        <v>3044</v>
      </c>
      <c r="F1607" s="26" t="s">
        <v>3045</v>
      </c>
      <c r="G1607" s="26" t="s">
        <v>110</v>
      </c>
      <c r="H1607" s="29">
        <v>41408</v>
      </c>
      <c r="I1607" s="26" t="s">
        <v>4056</v>
      </c>
      <c r="J1607" s="26">
        <v>0.43</v>
      </c>
      <c r="K1607" s="28">
        <f t="shared" si="51"/>
        <v>1</v>
      </c>
      <c r="L1607" s="28">
        <f t="shared" si="52"/>
        <v>0</v>
      </c>
    </row>
    <row r="1608" spans="5:12" ht="15" customHeight="1" x14ac:dyDescent="0.25">
      <c r="E1608" s="26" t="s">
        <v>3046</v>
      </c>
      <c r="F1608" s="26" t="s">
        <v>430</v>
      </c>
      <c r="G1608" s="26" t="s">
        <v>110</v>
      </c>
      <c r="H1608" s="29">
        <v>41254</v>
      </c>
      <c r="I1608" s="26" t="s">
        <v>4056</v>
      </c>
      <c r="J1608" s="26">
        <v>0.78</v>
      </c>
      <c r="K1608" s="28">
        <f t="shared" ref="K1608:K1671" si="53">IF(OR(J1608&lt;$B$12,J1608="&lt; 0"),1,0)</f>
        <v>1</v>
      </c>
      <c r="L1608" s="28">
        <f t="shared" ref="L1608:L1671" si="54">IF(K1608=1,0,1)</f>
        <v>0</v>
      </c>
    </row>
    <row r="1609" spans="5:12" ht="15" customHeight="1" x14ac:dyDescent="0.25">
      <c r="E1609" s="26" t="s">
        <v>3047</v>
      </c>
      <c r="F1609" s="26" t="s">
        <v>3048</v>
      </c>
      <c r="G1609" s="26" t="s">
        <v>110</v>
      </c>
      <c r="H1609" s="29">
        <v>41248</v>
      </c>
      <c r="I1609" s="26" t="s">
        <v>4056</v>
      </c>
      <c r="J1609" s="26">
        <v>0.66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3049</v>
      </c>
      <c r="F1610" s="26" t="s">
        <v>3050</v>
      </c>
      <c r="G1610" s="26" t="s">
        <v>110</v>
      </c>
      <c r="H1610" s="29">
        <v>41254</v>
      </c>
      <c r="I1610" s="26" t="s">
        <v>4056</v>
      </c>
      <c r="J1610" s="26">
        <v>0.66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3051</v>
      </c>
      <c r="F1611" s="26" t="s">
        <v>176</v>
      </c>
      <c r="G1611" s="26" t="s">
        <v>3034</v>
      </c>
      <c r="H1611" s="29">
        <v>42341</v>
      </c>
      <c r="I1611" s="26" t="s">
        <v>4057</v>
      </c>
      <c r="J1611" s="26">
        <v>0.48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>
        <v>21</v>
      </c>
      <c r="F1612" s="26" t="s">
        <v>1173</v>
      </c>
      <c r="G1612" s="26" t="s">
        <v>3010</v>
      </c>
      <c r="H1612" s="29">
        <v>39104</v>
      </c>
      <c r="I1612" s="26" t="s">
        <v>4044</v>
      </c>
      <c r="J1612" s="26">
        <v>0.28999999999999998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3054</v>
      </c>
      <c r="F1613" s="26" t="s">
        <v>118</v>
      </c>
      <c r="G1613" s="26" t="s">
        <v>112</v>
      </c>
      <c r="H1613" s="29">
        <v>45630</v>
      </c>
      <c r="I1613" s="26" t="s">
        <v>4058</v>
      </c>
      <c r="J1613" s="26">
        <v>0.25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3055</v>
      </c>
      <c r="F1614" s="26" t="s">
        <v>3056</v>
      </c>
      <c r="G1614" s="26" t="s">
        <v>110</v>
      </c>
      <c r="H1614" s="29">
        <v>41304</v>
      </c>
      <c r="I1614" s="26" t="s">
        <v>4058</v>
      </c>
      <c r="J1614" s="26">
        <v>1.02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3057</v>
      </c>
      <c r="F1615" s="26" t="s">
        <v>3058</v>
      </c>
      <c r="G1615" s="26" t="s">
        <v>110</v>
      </c>
      <c r="H1615" s="29">
        <v>41304</v>
      </c>
      <c r="I1615" s="26" t="s">
        <v>4059</v>
      </c>
      <c r="J1615" s="26">
        <v>0.32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3060</v>
      </c>
      <c r="F1616" s="26" t="s">
        <v>3061</v>
      </c>
      <c r="G1616" s="26" t="s">
        <v>110</v>
      </c>
      <c r="H1616" s="29">
        <v>41304</v>
      </c>
      <c r="I1616" s="26" t="s">
        <v>4059</v>
      </c>
      <c r="J1616" s="26">
        <v>0.64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3062</v>
      </c>
      <c r="F1617" s="26" t="s">
        <v>176</v>
      </c>
      <c r="G1617" s="26" t="s">
        <v>3034</v>
      </c>
      <c r="H1617" s="29">
        <v>42333</v>
      </c>
      <c r="I1617" s="26" t="s">
        <v>4060</v>
      </c>
      <c r="J1617" s="26">
        <v>0.73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3063</v>
      </c>
      <c r="F1618" s="26" t="s">
        <v>133</v>
      </c>
      <c r="G1618" s="26" t="s">
        <v>112</v>
      </c>
      <c r="H1618" s="29">
        <v>45630</v>
      </c>
      <c r="I1618" s="26" t="s">
        <v>4060</v>
      </c>
      <c r="J1618" s="26">
        <v>0.96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3064</v>
      </c>
      <c r="F1619" s="26" t="s">
        <v>176</v>
      </c>
      <c r="G1619" s="26" t="s">
        <v>110</v>
      </c>
      <c r="H1619" s="29" t="s">
        <v>3065</v>
      </c>
      <c r="I1619" s="26" t="s">
        <v>4045</v>
      </c>
      <c r="J1619" s="26">
        <v>1.01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3066</v>
      </c>
      <c r="F1620" s="26" t="s">
        <v>176</v>
      </c>
      <c r="G1620" s="26" t="s">
        <v>3034</v>
      </c>
      <c r="H1620" s="29">
        <v>42341</v>
      </c>
      <c r="I1620" s="26" t="s">
        <v>4061</v>
      </c>
      <c r="J1620" s="26">
        <v>0.8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3067</v>
      </c>
      <c r="F1621" s="26" t="s">
        <v>176</v>
      </c>
      <c r="G1621" s="26" t="s">
        <v>3034</v>
      </c>
      <c r="H1621" s="29">
        <v>42341</v>
      </c>
      <c r="I1621" s="26" t="s">
        <v>4062</v>
      </c>
      <c r="J1621" s="26">
        <v>0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3069</v>
      </c>
      <c r="F1622" s="26" t="s">
        <v>3070</v>
      </c>
      <c r="G1622" s="26" t="s">
        <v>114</v>
      </c>
      <c r="H1622" s="29">
        <v>45098</v>
      </c>
      <c r="I1622" s="26" t="s">
        <v>4063</v>
      </c>
      <c r="J1622" s="26">
        <v>0.6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3071</v>
      </c>
      <c r="F1623" s="26" t="s">
        <v>176</v>
      </c>
      <c r="G1623" s="26" t="s">
        <v>3034</v>
      </c>
      <c r="H1623" s="29">
        <v>39906</v>
      </c>
      <c r="I1623" s="26" t="s">
        <v>4063</v>
      </c>
      <c r="J1623" s="26">
        <v>1.19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3072</v>
      </c>
      <c r="F1624" s="26" t="s">
        <v>3039</v>
      </c>
      <c r="G1624" s="26" t="s">
        <v>110</v>
      </c>
      <c r="H1624" s="29">
        <v>41290</v>
      </c>
      <c r="I1624" s="26" t="s">
        <v>4064</v>
      </c>
      <c r="J1624" s="26">
        <v>0.43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3074</v>
      </c>
      <c r="F1625" s="26" t="s">
        <v>176</v>
      </c>
      <c r="G1625" s="26" t="s">
        <v>3034</v>
      </c>
      <c r="H1625" s="29">
        <v>39143</v>
      </c>
      <c r="I1625" s="26" t="s">
        <v>4064</v>
      </c>
      <c r="J1625" s="26">
        <v>0.22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3075</v>
      </c>
      <c r="F1626" s="26" t="s">
        <v>124</v>
      </c>
      <c r="G1626" s="26" t="s">
        <v>110</v>
      </c>
      <c r="H1626" s="29">
        <v>41304</v>
      </c>
      <c r="I1626" s="26" t="s">
        <v>4065</v>
      </c>
      <c r="J1626" s="26">
        <v>0.94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3077</v>
      </c>
      <c r="F1627" s="26" t="s">
        <v>3078</v>
      </c>
      <c r="G1627" s="26" t="s">
        <v>110</v>
      </c>
      <c r="H1627" s="29">
        <v>41304</v>
      </c>
      <c r="I1627" s="26" t="s">
        <v>4065</v>
      </c>
      <c r="J1627" s="26">
        <v>1.1100000000000001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3079</v>
      </c>
      <c r="F1628" s="26" t="s">
        <v>176</v>
      </c>
      <c r="G1628" s="26" t="s">
        <v>114</v>
      </c>
      <c r="H1628" s="29">
        <v>41324</v>
      </c>
      <c r="I1628" s="26" t="s">
        <v>4066</v>
      </c>
      <c r="J1628" s="26">
        <v>0.75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3081</v>
      </c>
      <c r="F1629" s="26" t="s">
        <v>176</v>
      </c>
      <c r="G1629" s="26" t="s">
        <v>3034</v>
      </c>
      <c r="H1629" s="29">
        <v>39276</v>
      </c>
      <c r="I1629" s="26" t="s">
        <v>4066</v>
      </c>
      <c r="J1629" s="26">
        <v>0.86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3082</v>
      </c>
      <c r="F1630" s="26" t="s">
        <v>176</v>
      </c>
      <c r="G1630" s="26" t="s">
        <v>3034</v>
      </c>
      <c r="H1630" s="29">
        <v>42341</v>
      </c>
      <c r="I1630" s="26" t="s">
        <v>4047</v>
      </c>
      <c r="J1630" s="26">
        <v>0.63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3083</v>
      </c>
      <c r="F1631" s="26" t="s">
        <v>133</v>
      </c>
      <c r="G1631" s="26" t="s">
        <v>114</v>
      </c>
      <c r="H1631" s="29">
        <v>41988</v>
      </c>
      <c r="I1631" s="26" t="s">
        <v>4067</v>
      </c>
      <c r="J1631" s="26">
        <v>0.59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3086</v>
      </c>
      <c r="F1632" s="26" t="s">
        <v>176</v>
      </c>
      <c r="G1632" s="26" t="s">
        <v>134</v>
      </c>
      <c r="H1632" s="29">
        <v>41513</v>
      </c>
      <c r="I1632" s="26" t="s">
        <v>4068</v>
      </c>
      <c r="J1632" s="26">
        <v>1.1299999999999999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3088</v>
      </c>
      <c r="F1633" s="26" t="s">
        <v>430</v>
      </c>
      <c r="G1633" s="26" t="s">
        <v>112</v>
      </c>
      <c r="H1633" s="29">
        <v>42389</v>
      </c>
      <c r="I1633" s="26" t="s">
        <v>4068</v>
      </c>
      <c r="J1633" s="26">
        <v>0.81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3089</v>
      </c>
      <c r="F1634" s="26" t="s">
        <v>133</v>
      </c>
      <c r="G1634" s="26" t="s">
        <v>134</v>
      </c>
      <c r="H1634" s="29">
        <v>41689</v>
      </c>
      <c r="I1634" s="26" t="s">
        <v>4069</v>
      </c>
      <c r="J1634" s="26">
        <v>0.74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3091</v>
      </c>
      <c r="F1635" s="26" t="s">
        <v>133</v>
      </c>
      <c r="G1635" s="26" t="s">
        <v>112</v>
      </c>
      <c r="H1635" s="29">
        <v>43171</v>
      </c>
      <c r="I1635" s="26" t="s">
        <v>4070</v>
      </c>
      <c r="J1635" s="26">
        <v>0.48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3094</v>
      </c>
      <c r="F1636" s="26" t="s">
        <v>133</v>
      </c>
      <c r="G1636" s="26" t="s">
        <v>112</v>
      </c>
      <c r="H1636" s="29">
        <v>43171</v>
      </c>
      <c r="I1636" s="26" t="s">
        <v>4070</v>
      </c>
      <c r="J1636" s="26">
        <v>0.48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3096</v>
      </c>
      <c r="F1637" s="26" t="s">
        <v>124</v>
      </c>
      <c r="G1637" s="26" t="s">
        <v>3097</v>
      </c>
      <c r="H1637" s="29">
        <v>45210</v>
      </c>
      <c r="I1637" s="26" t="s">
        <v>4071</v>
      </c>
      <c r="J1637" s="26">
        <v>0.61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3101</v>
      </c>
      <c r="F1638" s="26" t="s">
        <v>124</v>
      </c>
      <c r="G1638" s="26" t="s">
        <v>112</v>
      </c>
      <c r="H1638" s="29">
        <v>42339</v>
      </c>
      <c r="I1638" s="26" t="s">
        <v>4072</v>
      </c>
      <c r="J1638" s="26">
        <v>0.72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3104</v>
      </c>
      <c r="F1639" s="26" t="s">
        <v>176</v>
      </c>
      <c r="G1639" s="26" t="s">
        <v>114</v>
      </c>
      <c r="H1639" s="29">
        <v>44124</v>
      </c>
      <c r="I1639" s="26" t="s">
        <v>4072</v>
      </c>
      <c r="J1639" s="26">
        <v>0.59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3105</v>
      </c>
      <c r="F1640" s="26" t="s">
        <v>133</v>
      </c>
      <c r="G1640" s="26" t="s">
        <v>112</v>
      </c>
      <c r="H1640" s="29">
        <v>44232</v>
      </c>
      <c r="I1640" s="26" t="s">
        <v>4073</v>
      </c>
      <c r="J1640" s="26">
        <v>0.9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3109</v>
      </c>
      <c r="F1641" s="26" t="s">
        <v>124</v>
      </c>
      <c r="G1641" s="26" t="s">
        <v>112</v>
      </c>
      <c r="H1641" s="29">
        <v>42291</v>
      </c>
      <c r="I1641" s="26" t="s">
        <v>4073</v>
      </c>
      <c r="J1641" s="26">
        <v>1.17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3110</v>
      </c>
      <c r="F1642" s="26" t="s">
        <v>124</v>
      </c>
      <c r="G1642" s="26" t="s">
        <v>112</v>
      </c>
      <c r="H1642" s="29">
        <v>42291</v>
      </c>
      <c r="I1642" s="26" t="s">
        <v>4074</v>
      </c>
      <c r="J1642" s="26">
        <v>0.48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3112</v>
      </c>
      <c r="F1643" s="26" t="s">
        <v>124</v>
      </c>
      <c r="G1643" s="26" t="s">
        <v>112</v>
      </c>
      <c r="H1643" s="29">
        <v>42340</v>
      </c>
      <c r="I1643" s="26" t="s">
        <v>4074</v>
      </c>
      <c r="J1643" s="26">
        <v>0.56000000000000005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3113</v>
      </c>
      <c r="F1644" s="26" t="s">
        <v>124</v>
      </c>
      <c r="G1644" s="26" t="s">
        <v>112</v>
      </c>
      <c r="H1644" s="29">
        <v>42339</v>
      </c>
      <c r="I1644" s="26" t="s">
        <v>4075</v>
      </c>
      <c r="J1644" s="26">
        <v>0.98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3116</v>
      </c>
      <c r="F1645" s="26" t="s">
        <v>118</v>
      </c>
      <c r="G1645" s="26" t="s">
        <v>112</v>
      </c>
      <c r="H1645" s="29">
        <v>42347</v>
      </c>
      <c r="I1645" s="26" t="s">
        <v>4075</v>
      </c>
      <c r="J1645" s="26">
        <v>0.92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3117</v>
      </c>
      <c r="F1646" s="26" t="s">
        <v>124</v>
      </c>
      <c r="G1646" s="26" t="s">
        <v>114</v>
      </c>
      <c r="H1646" s="29">
        <v>42291</v>
      </c>
      <c r="I1646" s="26" t="s">
        <v>4076</v>
      </c>
      <c r="J1646" s="26">
        <v>0.73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3120</v>
      </c>
      <c r="F1647" s="26" t="s">
        <v>124</v>
      </c>
      <c r="G1647" s="26" t="s">
        <v>112</v>
      </c>
      <c r="H1647" s="29">
        <v>42339</v>
      </c>
      <c r="I1647" s="26" t="s">
        <v>4077</v>
      </c>
      <c r="J1647" s="26">
        <v>0.46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3122</v>
      </c>
      <c r="F1648" s="26" t="s">
        <v>124</v>
      </c>
      <c r="G1648" s="26" t="s">
        <v>112</v>
      </c>
      <c r="H1648" s="29">
        <v>43987</v>
      </c>
      <c r="I1648" s="26" t="s">
        <v>4077</v>
      </c>
      <c r="J1648" s="26">
        <v>0.82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3123</v>
      </c>
      <c r="F1649" s="26" t="s">
        <v>124</v>
      </c>
      <c r="G1649" s="26" t="s">
        <v>112</v>
      </c>
      <c r="H1649" s="29">
        <v>42291</v>
      </c>
      <c r="I1649" s="26" t="s">
        <v>4078</v>
      </c>
      <c r="J1649" s="26">
        <v>0.65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3124</v>
      </c>
      <c r="F1650" s="26" t="s">
        <v>124</v>
      </c>
      <c r="G1650" s="26" t="s">
        <v>112</v>
      </c>
      <c r="H1650" s="29">
        <v>42291</v>
      </c>
      <c r="I1650" s="26" t="s">
        <v>4078</v>
      </c>
      <c r="J1650" s="26">
        <v>0.65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3125</v>
      </c>
      <c r="F1651" s="26" t="s">
        <v>124</v>
      </c>
      <c r="G1651" s="26" t="s">
        <v>112</v>
      </c>
      <c r="H1651" s="29">
        <v>42291</v>
      </c>
      <c r="I1651" s="26" t="s">
        <v>4078</v>
      </c>
      <c r="J1651" s="26">
        <v>0.8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3126</v>
      </c>
      <c r="F1652" s="26" t="s">
        <v>124</v>
      </c>
      <c r="G1652" s="26" t="s">
        <v>114</v>
      </c>
      <c r="H1652" s="29">
        <v>43354</v>
      </c>
      <c r="I1652" s="26" t="s">
        <v>4078</v>
      </c>
      <c r="J1652" s="26">
        <v>0.79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3127</v>
      </c>
      <c r="F1653" s="26" t="s">
        <v>124</v>
      </c>
      <c r="G1653" s="26" t="s">
        <v>112</v>
      </c>
      <c r="H1653" s="29">
        <v>44789</v>
      </c>
      <c r="I1653" s="26" t="s">
        <v>4079</v>
      </c>
      <c r="J1653" s="26">
        <v>0.67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3130</v>
      </c>
      <c r="F1654" s="26" t="s">
        <v>124</v>
      </c>
      <c r="G1654" s="26" t="s">
        <v>112</v>
      </c>
      <c r="H1654" s="29">
        <v>42291</v>
      </c>
      <c r="I1654" s="26" t="s">
        <v>4079</v>
      </c>
      <c r="J1654" s="26">
        <v>0.36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3131</v>
      </c>
      <c r="F1655" s="26" t="s">
        <v>124</v>
      </c>
      <c r="G1655" s="26" t="s">
        <v>114</v>
      </c>
      <c r="H1655" s="29">
        <v>43160</v>
      </c>
      <c r="I1655" s="26" t="s">
        <v>4080</v>
      </c>
      <c r="J1655" s="26">
        <v>0.51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3133</v>
      </c>
      <c r="F1656" s="26" t="s">
        <v>176</v>
      </c>
      <c r="G1656" s="26" t="s">
        <v>114</v>
      </c>
      <c r="H1656" s="29">
        <v>44124</v>
      </c>
      <c r="I1656" s="26" t="s">
        <v>4080</v>
      </c>
      <c r="J1656" s="26">
        <v>0.78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3134</v>
      </c>
      <c r="F1657" s="26" t="s">
        <v>124</v>
      </c>
      <c r="G1657" s="26" t="s">
        <v>114</v>
      </c>
      <c r="H1657" s="29">
        <v>44154</v>
      </c>
      <c r="I1657" s="26" t="s">
        <v>4081</v>
      </c>
      <c r="J1657" s="26">
        <v>0.45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3136</v>
      </c>
      <c r="F1658" s="26" t="s">
        <v>124</v>
      </c>
      <c r="G1658" s="26" t="s">
        <v>112</v>
      </c>
      <c r="H1658" s="29">
        <v>42353</v>
      </c>
      <c r="I1658" s="26" t="s">
        <v>4082</v>
      </c>
      <c r="J1658" s="26">
        <v>0.47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3138</v>
      </c>
      <c r="F1659" s="26" t="s">
        <v>124</v>
      </c>
      <c r="G1659" s="26" t="s">
        <v>112</v>
      </c>
      <c r="H1659" s="29">
        <v>42291</v>
      </c>
      <c r="I1659" s="26" t="s">
        <v>4082</v>
      </c>
      <c r="J1659" s="26">
        <v>0.92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3139</v>
      </c>
      <c r="F1660" s="26" t="s">
        <v>124</v>
      </c>
      <c r="G1660" s="26" t="s">
        <v>114</v>
      </c>
      <c r="H1660" s="29">
        <v>42347</v>
      </c>
      <c r="I1660" s="26" t="s">
        <v>4083</v>
      </c>
      <c r="J1660" s="26">
        <v>0.86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3141</v>
      </c>
      <c r="F1661" s="26" t="s">
        <v>124</v>
      </c>
      <c r="G1661" s="26" t="s">
        <v>112</v>
      </c>
      <c r="H1661" s="29">
        <v>42291</v>
      </c>
      <c r="I1661" s="26" t="s">
        <v>4083</v>
      </c>
      <c r="J1661" s="26">
        <v>0.66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3142</v>
      </c>
      <c r="F1662" s="26" t="s">
        <v>124</v>
      </c>
      <c r="G1662" s="26" t="s">
        <v>112</v>
      </c>
      <c r="H1662" s="29">
        <v>43370</v>
      </c>
      <c r="I1662" s="26" t="s">
        <v>4084</v>
      </c>
      <c r="J1662" s="26">
        <v>0.74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3143</v>
      </c>
      <c r="F1663" s="26" t="s">
        <v>124</v>
      </c>
      <c r="G1663" s="26" t="s">
        <v>112</v>
      </c>
      <c r="H1663" s="29">
        <v>42123</v>
      </c>
      <c r="I1663" s="26" t="s">
        <v>4084</v>
      </c>
      <c r="J1663" s="26">
        <v>0.83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3144</v>
      </c>
      <c r="F1664" s="26" t="s">
        <v>124</v>
      </c>
      <c r="G1664" s="26" t="s">
        <v>112</v>
      </c>
      <c r="H1664" s="29">
        <v>42291</v>
      </c>
      <c r="I1664" s="26" t="s">
        <v>4085</v>
      </c>
      <c r="J1664" s="26">
        <v>0.21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3146</v>
      </c>
      <c r="F1665" s="26" t="s">
        <v>124</v>
      </c>
      <c r="G1665" s="26" t="s">
        <v>114</v>
      </c>
      <c r="H1665" s="29">
        <v>42347</v>
      </c>
      <c r="I1665" s="26" t="s">
        <v>4085</v>
      </c>
      <c r="J1665" s="26">
        <v>0.83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3147</v>
      </c>
      <c r="F1666" s="26" t="s">
        <v>124</v>
      </c>
      <c r="G1666" s="26" t="s">
        <v>110</v>
      </c>
      <c r="H1666" s="29">
        <v>41304</v>
      </c>
      <c r="I1666" s="26" t="s">
        <v>4086</v>
      </c>
      <c r="J1666" s="26">
        <v>0.78</v>
      </c>
      <c r="K1666" s="28">
        <f t="shared" si="53"/>
        <v>1</v>
      </c>
      <c r="L1666" s="28">
        <f t="shared" si="54"/>
        <v>0</v>
      </c>
    </row>
    <row r="1667" spans="5:12" ht="15" customHeight="1" x14ac:dyDescent="0.25">
      <c r="E1667" s="26" t="s">
        <v>3150</v>
      </c>
      <c r="F1667" s="26" t="s">
        <v>124</v>
      </c>
      <c r="G1667" s="26" t="s">
        <v>110</v>
      </c>
      <c r="H1667" s="29">
        <v>41304</v>
      </c>
      <c r="I1667" s="26" t="s">
        <v>4086</v>
      </c>
      <c r="J1667" s="26">
        <v>0.84</v>
      </c>
      <c r="K1667" s="28">
        <f t="shared" si="53"/>
        <v>1</v>
      </c>
      <c r="L1667" s="28">
        <f t="shared" si="54"/>
        <v>0</v>
      </c>
    </row>
    <row r="1668" spans="5:12" ht="15" customHeight="1" x14ac:dyDescent="0.25">
      <c r="E1668" s="26" t="s">
        <v>3151</v>
      </c>
      <c r="F1668" s="26" t="s">
        <v>124</v>
      </c>
      <c r="G1668" s="26" t="s">
        <v>114</v>
      </c>
      <c r="H1668" s="29">
        <v>42291</v>
      </c>
      <c r="I1668" s="26" t="s">
        <v>4087</v>
      </c>
      <c r="J1668" s="26">
        <v>0.19</v>
      </c>
      <c r="K1668" s="28">
        <f t="shared" si="53"/>
        <v>1</v>
      </c>
      <c r="L1668" s="28">
        <f t="shared" si="54"/>
        <v>0</v>
      </c>
    </row>
    <row r="1669" spans="5:12" ht="15" customHeight="1" x14ac:dyDescent="0.25">
      <c r="E1669" s="26" t="s">
        <v>3154</v>
      </c>
      <c r="F1669" s="26" t="s">
        <v>133</v>
      </c>
      <c r="G1669" s="26" t="s">
        <v>110</v>
      </c>
      <c r="H1669" s="29">
        <v>42249</v>
      </c>
      <c r="I1669" s="26" t="s">
        <v>4087</v>
      </c>
      <c r="J1669" s="26">
        <v>0.51</v>
      </c>
      <c r="K1669" s="28">
        <f t="shared" si="53"/>
        <v>1</v>
      </c>
      <c r="L1669" s="28">
        <f t="shared" si="54"/>
        <v>0</v>
      </c>
    </row>
    <row r="1670" spans="5:12" ht="15" customHeight="1" x14ac:dyDescent="0.25">
      <c r="E1670" s="26" t="s">
        <v>3155</v>
      </c>
      <c r="F1670" s="26" t="s">
        <v>133</v>
      </c>
      <c r="G1670" s="26" t="s">
        <v>112</v>
      </c>
      <c r="H1670" s="29">
        <v>42444</v>
      </c>
      <c r="I1670" s="26" t="s">
        <v>4088</v>
      </c>
      <c r="J1670" s="26">
        <v>0.14000000000000001</v>
      </c>
      <c r="K1670" s="28">
        <f t="shared" si="53"/>
        <v>1</v>
      </c>
      <c r="L1670" s="28">
        <f t="shared" si="54"/>
        <v>0</v>
      </c>
    </row>
    <row r="1671" spans="5:12" ht="15" customHeight="1" x14ac:dyDescent="0.25">
      <c r="E1671" s="26" t="s">
        <v>3158</v>
      </c>
      <c r="F1671" s="26" t="s">
        <v>124</v>
      </c>
      <c r="G1671" s="26" t="s">
        <v>114</v>
      </c>
      <c r="H1671" s="29">
        <v>43389</v>
      </c>
      <c r="I1671" s="26" t="s">
        <v>4089</v>
      </c>
      <c r="J1671" s="26">
        <v>0.56999999999999995</v>
      </c>
      <c r="K1671" s="28">
        <f t="shared" si="53"/>
        <v>1</v>
      </c>
      <c r="L1671" s="28">
        <f t="shared" si="54"/>
        <v>0</v>
      </c>
    </row>
    <row r="1672" spans="5:12" ht="15" customHeight="1" x14ac:dyDescent="0.25">
      <c r="E1672" s="26" t="s">
        <v>3161</v>
      </c>
      <c r="F1672" s="26" t="s">
        <v>133</v>
      </c>
      <c r="G1672" s="26" t="s">
        <v>112</v>
      </c>
      <c r="H1672" s="29">
        <v>44756</v>
      </c>
      <c r="I1672" s="26" t="s">
        <v>4089</v>
      </c>
      <c r="J1672" s="26">
        <v>0.77</v>
      </c>
      <c r="K1672" s="28">
        <f t="shared" ref="K1672:K1735" si="55">IF(OR(J1672&lt;$B$12,J1672="&lt; 0"),1,0)</f>
        <v>1</v>
      </c>
      <c r="L1672" s="28">
        <f t="shared" ref="L1672:L1735" si="56">IF(K1672=1,0,1)</f>
        <v>0</v>
      </c>
    </row>
    <row r="1673" spans="5:12" ht="15" customHeight="1" x14ac:dyDescent="0.25">
      <c r="E1673" s="26" t="s">
        <v>3162</v>
      </c>
      <c r="F1673" s="26" t="s">
        <v>124</v>
      </c>
      <c r="G1673" s="26" t="s">
        <v>112</v>
      </c>
      <c r="H1673" s="29">
        <v>42340</v>
      </c>
      <c r="I1673" s="26" t="s">
        <v>4090</v>
      </c>
      <c r="J1673" s="26">
        <v>0.65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3165</v>
      </c>
      <c r="F1674" s="26" t="s">
        <v>124</v>
      </c>
      <c r="G1674" s="26" t="s">
        <v>112</v>
      </c>
      <c r="H1674" s="29">
        <v>43754</v>
      </c>
      <c r="I1674" s="26" t="s">
        <v>4090</v>
      </c>
      <c r="J1674" s="26">
        <v>0.33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 t="s">
        <v>3166</v>
      </c>
      <c r="F1675" s="26" t="s">
        <v>124</v>
      </c>
      <c r="G1675" s="26" t="s">
        <v>112</v>
      </c>
      <c r="H1675" s="29">
        <v>42340</v>
      </c>
      <c r="I1675" s="26" t="s">
        <v>4091</v>
      </c>
      <c r="J1675" s="26">
        <v>1.43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3168</v>
      </c>
      <c r="F1676" s="26" t="s">
        <v>124</v>
      </c>
      <c r="G1676" s="26" t="s">
        <v>112</v>
      </c>
      <c r="H1676" s="29">
        <v>41464</v>
      </c>
      <c r="I1676" s="26" t="s">
        <v>4091</v>
      </c>
      <c r="J1676" s="26">
        <v>1.1599999999999999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3169</v>
      </c>
      <c r="F1677" s="26" t="s">
        <v>124</v>
      </c>
      <c r="G1677" s="26" t="s">
        <v>114</v>
      </c>
      <c r="H1677" s="29">
        <v>42753</v>
      </c>
      <c r="I1677" s="26" t="s">
        <v>4092</v>
      </c>
      <c r="J1677" s="26">
        <v>0.83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3171</v>
      </c>
      <c r="F1678" s="26" t="s">
        <v>124</v>
      </c>
      <c r="G1678" s="26" t="s">
        <v>112</v>
      </c>
      <c r="H1678" s="29">
        <v>42677</v>
      </c>
      <c r="I1678" s="26" t="s">
        <v>4093</v>
      </c>
      <c r="J1678" s="26">
        <v>1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3173</v>
      </c>
      <c r="F1679" s="26" t="s">
        <v>124</v>
      </c>
      <c r="G1679" s="26" t="s">
        <v>110</v>
      </c>
      <c r="H1679" s="29">
        <v>41737</v>
      </c>
      <c r="I1679" s="26" t="s">
        <v>4094</v>
      </c>
      <c r="J1679" s="26">
        <v>0.74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3176</v>
      </c>
      <c r="F1680" s="26" t="s">
        <v>176</v>
      </c>
      <c r="G1680" s="26" t="s">
        <v>3177</v>
      </c>
      <c r="H1680" s="29">
        <v>44746</v>
      </c>
      <c r="I1680" s="26" t="s">
        <v>4095</v>
      </c>
      <c r="J1680" s="26">
        <v>0.35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>
        <v>2269</v>
      </c>
      <c r="F1681" s="26" t="s">
        <v>791</v>
      </c>
      <c r="G1681" s="26" t="s">
        <v>112</v>
      </c>
      <c r="H1681" s="29">
        <v>41472</v>
      </c>
      <c r="I1681" s="26" t="s">
        <v>4096</v>
      </c>
      <c r="J1681" s="26">
        <v>0.86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>
        <v>2609</v>
      </c>
      <c r="F1682" s="26" t="s">
        <v>791</v>
      </c>
      <c r="G1682" s="26" t="s">
        <v>114</v>
      </c>
      <c r="H1682" s="29">
        <v>41472</v>
      </c>
      <c r="I1682" s="26" t="s">
        <v>4096</v>
      </c>
      <c r="J1682" s="26">
        <v>0.95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3178</v>
      </c>
      <c r="F1683" s="26" t="s">
        <v>124</v>
      </c>
      <c r="G1683" s="26" t="s">
        <v>114</v>
      </c>
      <c r="H1683" s="29">
        <v>42737</v>
      </c>
      <c r="I1683" s="26" t="s">
        <v>4097</v>
      </c>
      <c r="J1683" s="26">
        <v>0.41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3181</v>
      </c>
      <c r="F1684" s="26" t="s">
        <v>124</v>
      </c>
      <c r="G1684" s="26" t="s">
        <v>112</v>
      </c>
      <c r="H1684" s="29">
        <v>42326</v>
      </c>
      <c r="I1684" s="26" t="s">
        <v>4098</v>
      </c>
      <c r="J1684" s="26">
        <v>0.37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3182</v>
      </c>
      <c r="F1685" s="26" t="s">
        <v>124</v>
      </c>
      <c r="G1685" s="26" t="s">
        <v>112</v>
      </c>
      <c r="H1685" s="29">
        <v>43859</v>
      </c>
      <c r="I1685" s="26" t="s">
        <v>4099</v>
      </c>
      <c r="J1685" s="26">
        <v>0.59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3184</v>
      </c>
      <c r="F1686" s="26" t="s">
        <v>3185</v>
      </c>
      <c r="G1686" s="26" t="s">
        <v>110</v>
      </c>
      <c r="H1686" s="29">
        <v>41464</v>
      </c>
      <c r="I1686" s="26" t="s">
        <v>4099</v>
      </c>
      <c r="J1686" s="26">
        <v>0.48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3186</v>
      </c>
      <c r="F1687" s="26" t="s">
        <v>124</v>
      </c>
      <c r="G1687" s="26" t="s">
        <v>112</v>
      </c>
      <c r="H1687" s="29">
        <v>42340</v>
      </c>
      <c r="I1687" s="26" t="s">
        <v>4100</v>
      </c>
      <c r="J1687" s="26">
        <v>0.62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3189</v>
      </c>
      <c r="F1688" s="26" t="s">
        <v>124</v>
      </c>
      <c r="G1688" s="26" t="s">
        <v>162</v>
      </c>
      <c r="H1688" s="29">
        <v>44337</v>
      </c>
      <c r="I1688" s="26" t="s">
        <v>4100</v>
      </c>
      <c r="J1688" s="26">
        <v>0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3190</v>
      </c>
      <c r="F1689" s="26" t="s">
        <v>3191</v>
      </c>
      <c r="G1689" s="26" t="s">
        <v>110</v>
      </c>
      <c r="H1689" s="29">
        <v>41464</v>
      </c>
      <c r="I1689" s="26" t="s">
        <v>4101</v>
      </c>
      <c r="J1689" s="26">
        <v>0.23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3192</v>
      </c>
      <c r="F1690" s="26" t="s">
        <v>3191</v>
      </c>
      <c r="G1690" s="26" t="s">
        <v>110</v>
      </c>
      <c r="H1690" s="29">
        <v>41464</v>
      </c>
      <c r="I1690" s="26" t="s">
        <v>4101</v>
      </c>
      <c r="J1690" s="26">
        <v>0.5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3193</v>
      </c>
      <c r="F1691" s="26" t="s">
        <v>3191</v>
      </c>
      <c r="G1691" s="26" t="s">
        <v>110</v>
      </c>
      <c r="H1691" s="29">
        <v>41464</v>
      </c>
      <c r="I1691" s="26" t="s">
        <v>4101</v>
      </c>
      <c r="J1691" s="26">
        <v>0.5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3194</v>
      </c>
      <c r="F1692" s="26" t="s">
        <v>3195</v>
      </c>
      <c r="G1692" s="26" t="s">
        <v>110</v>
      </c>
      <c r="H1692" s="29">
        <v>41530</v>
      </c>
      <c r="I1692" s="26" t="s">
        <v>4101</v>
      </c>
      <c r="J1692" s="26">
        <v>0.33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3196</v>
      </c>
      <c r="F1693" s="26" t="s">
        <v>124</v>
      </c>
      <c r="G1693" s="26" t="s">
        <v>114</v>
      </c>
      <c r="H1693" s="29">
        <v>43784</v>
      </c>
      <c r="I1693" s="26" t="s">
        <v>4102</v>
      </c>
      <c r="J1693" s="26">
        <v>0.18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3198</v>
      </c>
      <c r="F1694" s="26" t="s">
        <v>124</v>
      </c>
      <c r="G1694" s="26" t="s">
        <v>114</v>
      </c>
      <c r="H1694" s="29">
        <v>44637</v>
      </c>
      <c r="I1694" s="26" t="s">
        <v>4102</v>
      </c>
      <c r="J1694" s="26">
        <v>0.67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3199</v>
      </c>
      <c r="F1695" s="26" t="s">
        <v>133</v>
      </c>
      <c r="G1695" s="26" t="s">
        <v>112</v>
      </c>
      <c r="H1695" s="29">
        <v>42481</v>
      </c>
      <c r="I1695" s="26" t="s">
        <v>4103</v>
      </c>
      <c r="J1695" s="26">
        <v>0.69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3201</v>
      </c>
      <c r="F1696" s="26" t="s">
        <v>3202</v>
      </c>
      <c r="G1696" s="26" t="s">
        <v>114</v>
      </c>
      <c r="H1696" s="29">
        <v>42347</v>
      </c>
      <c r="I1696" s="26" t="s">
        <v>4103</v>
      </c>
      <c r="J1696" s="26">
        <v>0.9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3203</v>
      </c>
      <c r="F1697" s="26" t="s">
        <v>124</v>
      </c>
      <c r="G1697" s="26" t="s">
        <v>112</v>
      </c>
      <c r="H1697" s="29">
        <v>43914</v>
      </c>
      <c r="I1697" s="26" t="s">
        <v>4104</v>
      </c>
      <c r="J1697" s="26">
        <v>0.86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3205</v>
      </c>
      <c r="F1698" s="26" t="s">
        <v>124</v>
      </c>
      <c r="G1698" s="26" t="s">
        <v>112</v>
      </c>
      <c r="H1698" s="29">
        <v>43903</v>
      </c>
      <c r="I1698" s="26" t="s">
        <v>4105</v>
      </c>
      <c r="J1698" s="26">
        <v>0.25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 t="s">
        <v>3206</v>
      </c>
      <c r="F1699" s="26" t="s">
        <v>124</v>
      </c>
      <c r="G1699" s="26" t="s">
        <v>114</v>
      </c>
      <c r="H1699" s="29">
        <v>42347</v>
      </c>
      <c r="I1699" s="26" t="s">
        <v>4105</v>
      </c>
      <c r="J1699" s="26">
        <v>0.82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3207</v>
      </c>
      <c r="F1700" s="26" t="s">
        <v>124</v>
      </c>
      <c r="G1700" s="26" t="s">
        <v>112</v>
      </c>
      <c r="H1700" s="29">
        <v>43812</v>
      </c>
      <c r="I1700" s="26" t="s">
        <v>4106</v>
      </c>
      <c r="J1700" s="26">
        <v>0.48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3210</v>
      </c>
      <c r="F1701" s="26" t="s">
        <v>3202</v>
      </c>
      <c r="G1701" s="26" t="s">
        <v>134</v>
      </c>
      <c r="H1701" s="29">
        <v>42773</v>
      </c>
      <c r="I1701" s="26" t="s">
        <v>4106</v>
      </c>
      <c r="J1701" s="26">
        <v>0.54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3211</v>
      </c>
      <c r="F1702" s="26" t="s">
        <v>124</v>
      </c>
      <c r="G1702" s="26" t="s">
        <v>112</v>
      </c>
      <c r="H1702" s="29">
        <v>42629</v>
      </c>
      <c r="I1702" s="26" t="s">
        <v>4107</v>
      </c>
      <c r="J1702" s="26">
        <v>0.64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3213</v>
      </c>
      <c r="F1703" s="26" t="s">
        <v>124</v>
      </c>
      <c r="G1703" s="26" t="s">
        <v>112</v>
      </c>
      <c r="H1703" s="29">
        <v>41464</v>
      </c>
      <c r="I1703" s="26" t="s">
        <v>4108</v>
      </c>
      <c r="J1703" s="26">
        <v>0.45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 t="s">
        <v>3215</v>
      </c>
      <c r="F1704" s="26" t="s">
        <v>124</v>
      </c>
      <c r="G1704" s="26" t="s">
        <v>110</v>
      </c>
      <c r="H1704" s="29">
        <v>42082</v>
      </c>
      <c r="I1704" s="26" t="s">
        <v>4109</v>
      </c>
      <c r="J1704" s="26">
        <v>0.68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3218</v>
      </c>
      <c r="F1705" s="26" t="s">
        <v>124</v>
      </c>
      <c r="G1705" s="26" t="s">
        <v>112</v>
      </c>
      <c r="H1705" s="29">
        <v>42291</v>
      </c>
      <c r="I1705" s="26" t="s">
        <v>4109</v>
      </c>
      <c r="J1705" s="26">
        <v>1.06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3219</v>
      </c>
      <c r="F1706" s="26" t="s">
        <v>124</v>
      </c>
      <c r="G1706" s="26" t="s">
        <v>114</v>
      </c>
      <c r="H1706" s="29">
        <v>43845</v>
      </c>
      <c r="I1706" s="26" t="s">
        <v>4110</v>
      </c>
      <c r="J1706" s="26">
        <v>0.48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3222</v>
      </c>
      <c r="F1707" s="26" t="s">
        <v>124</v>
      </c>
      <c r="G1707" s="26" t="s">
        <v>114</v>
      </c>
      <c r="H1707" s="29">
        <v>43860</v>
      </c>
      <c r="I1707" s="26" t="s">
        <v>4110</v>
      </c>
      <c r="J1707" s="26">
        <v>0.36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3223</v>
      </c>
      <c r="F1708" s="26" t="s">
        <v>124</v>
      </c>
      <c r="G1708" s="26" t="s">
        <v>114</v>
      </c>
      <c r="H1708" s="29">
        <v>43739</v>
      </c>
      <c r="I1708" s="26" t="s">
        <v>4111</v>
      </c>
      <c r="J1708" s="26">
        <v>0.75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3224</v>
      </c>
      <c r="F1709" s="26" t="s">
        <v>124</v>
      </c>
      <c r="G1709" s="26" t="s">
        <v>112</v>
      </c>
      <c r="H1709" s="29">
        <v>42291</v>
      </c>
      <c r="I1709" s="26" t="s">
        <v>4112</v>
      </c>
      <c r="J1709" s="26">
        <v>1.03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3225</v>
      </c>
      <c r="F1710" s="26" t="s">
        <v>165</v>
      </c>
      <c r="G1710" s="26" t="s">
        <v>112</v>
      </c>
      <c r="H1710" s="29">
        <v>43181</v>
      </c>
      <c r="I1710" s="26" t="s">
        <v>4113</v>
      </c>
      <c r="J1710" s="26">
        <v>0.41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3227</v>
      </c>
      <c r="F1711" s="26" t="s">
        <v>109</v>
      </c>
      <c r="G1711" s="26" t="s">
        <v>114</v>
      </c>
      <c r="H1711" s="29">
        <v>45560</v>
      </c>
      <c r="I1711" s="26" t="s">
        <v>4113</v>
      </c>
      <c r="J1711" s="26">
        <v>0.42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3228</v>
      </c>
      <c r="F1712" s="26" t="s">
        <v>109</v>
      </c>
      <c r="G1712" s="26" t="s">
        <v>110</v>
      </c>
      <c r="H1712" s="29">
        <v>41367</v>
      </c>
      <c r="I1712" s="26" t="s">
        <v>4113</v>
      </c>
      <c r="J1712" s="26">
        <v>1.07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3229</v>
      </c>
      <c r="F1713" s="26" t="s">
        <v>3230</v>
      </c>
      <c r="G1713" s="26" t="s">
        <v>112</v>
      </c>
      <c r="H1713" s="29">
        <v>42430</v>
      </c>
      <c r="I1713" s="26" t="s">
        <v>4113</v>
      </c>
      <c r="J1713" s="26">
        <v>0.78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3231</v>
      </c>
      <c r="F1714" s="26" t="s">
        <v>3232</v>
      </c>
      <c r="G1714" s="26" t="s">
        <v>110</v>
      </c>
      <c r="H1714" s="29">
        <v>42430</v>
      </c>
      <c r="I1714" s="26" t="s">
        <v>4113</v>
      </c>
      <c r="J1714" s="26">
        <v>0.64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3233</v>
      </c>
      <c r="F1715" s="26" t="s">
        <v>3234</v>
      </c>
      <c r="G1715" s="26" t="s">
        <v>112</v>
      </c>
      <c r="H1715" s="29">
        <v>43182</v>
      </c>
      <c r="I1715" s="26" t="s">
        <v>4113</v>
      </c>
      <c r="J1715" s="26">
        <v>0.53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3235</v>
      </c>
      <c r="F1716" s="26" t="s">
        <v>124</v>
      </c>
      <c r="G1716" s="26" t="s">
        <v>110</v>
      </c>
      <c r="H1716" s="29">
        <v>41450</v>
      </c>
      <c r="I1716" s="26" t="s">
        <v>4114</v>
      </c>
      <c r="J1716" s="26">
        <v>0.23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3239</v>
      </c>
      <c r="F1717" s="26" t="s">
        <v>124</v>
      </c>
      <c r="G1717" s="26" t="s">
        <v>112</v>
      </c>
      <c r="H1717" s="29">
        <v>42200</v>
      </c>
      <c r="I1717" s="26" t="s">
        <v>4115</v>
      </c>
      <c r="J1717" s="26">
        <v>0.38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3241</v>
      </c>
      <c r="F1718" s="26" t="s">
        <v>124</v>
      </c>
      <c r="G1718" s="26" t="s">
        <v>114</v>
      </c>
      <c r="H1718" s="29">
        <v>43164</v>
      </c>
      <c r="I1718" s="26" t="s">
        <v>4116</v>
      </c>
      <c r="J1718" s="26">
        <v>0.1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3243</v>
      </c>
      <c r="F1719" s="26" t="s">
        <v>791</v>
      </c>
      <c r="G1719" s="26" t="s">
        <v>114</v>
      </c>
      <c r="H1719" s="29">
        <v>43747</v>
      </c>
      <c r="I1719" s="26" t="s">
        <v>4117</v>
      </c>
      <c r="J1719" s="26">
        <v>0.64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3245</v>
      </c>
      <c r="F1720" s="26" t="s">
        <v>791</v>
      </c>
      <c r="G1720" s="26" t="s">
        <v>162</v>
      </c>
      <c r="H1720" s="29">
        <v>44778</v>
      </c>
      <c r="I1720" s="26" t="s">
        <v>4118</v>
      </c>
      <c r="J1720" s="26">
        <v>0.03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3247</v>
      </c>
      <c r="F1721" s="26" t="s">
        <v>124</v>
      </c>
      <c r="G1721" s="26" t="s">
        <v>110</v>
      </c>
      <c r="H1721" s="29">
        <v>41450</v>
      </c>
      <c r="I1721" s="26" t="s">
        <v>4119</v>
      </c>
      <c r="J1721" s="26">
        <v>0.08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3249</v>
      </c>
      <c r="F1722" s="26" t="s">
        <v>124</v>
      </c>
      <c r="G1722" s="26" t="s">
        <v>112</v>
      </c>
      <c r="H1722" s="29">
        <v>42556</v>
      </c>
      <c r="I1722" s="26" t="s">
        <v>4120</v>
      </c>
      <c r="J1722" s="26">
        <v>0.51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3253</v>
      </c>
      <c r="F1723" s="26" t="s">
        <v>124</v>
      </c>
      <c r="G1723" s="26" t="s">
        <v>110</v>
      </c>
      <c r="H1723" s="29">
        <v>42871</v>
      </c>
      <c r="I1723" s="26" t="s">
        <v>4121</v>
      </c>
      <c r="J1723" s="26">
        <v>0.75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3255</v>
      </c>
      <c r="F1724" s="26" t="s">
        <v>124</v>
      </c>
      <c r="G1724" s="26" t="s">
        <v>114</v>
      </c>
      <c r="H1724" s="29">
        <v>41989</v>
      </c>
      <c r="I1724" s="26" t="s">
        <v>4122</v>
      </c>
      <c r="J1724" s="26">
        <v>1.1200000000000001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3257</v>
      </c>
      <c r="F1725" s="26" t="s">
        <v>124</v>
      </c>
      <c r="G1725" s="26" t="s">
        <v>112</v>
      </c>
      <c r="H1725" s="29">
        <v>43949</v>
      </c>
      <c r="I1725" s="26" t="s">
        <v>4123</v>
      </c>
      <c r="J1725" s="26">
        <v>0.46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3259</v>
      </c>
      <c r="F1726" s="26" t="s">
        <v>133</v>
      </c>
      <c r="G1726" s="26" t="s">
        <v>110</v>
      </c>
      <c r="H1726" s="29">
        <v>41561</v>
      </c>
      <c r="I1726" s="26" t="s">
        <v>4123</v>
      </c>
      <c r="J1726" s="26">
        <v>0.28000000000000003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3260</v>
      </c>
      <c r="F1727" s="26" t="s">
        <v>133</v>
      </c>
      <c r="G1727" s="26" t="s">
        <v>110</v>
      </c>
      <c r="H1727" s="29">
        <v>41561</v>
      </c>
      <c r="I1727" s="26" t="s">
        <v>4124</v>
      </c>
      <c r="J1727" s="26">
        <v>0.37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3262</v>
      </c>
      <c r="F1728" s="26" t="s">
        <v>124</v>
      </c>
      <c r="G1728" s="26" t="s">
        <v>110</v>
      </c>
      <c r="H1728" s="29">
        <v>41528</v>
      </c>
      <c r="I1728" s="26" t="s">
        <v>4125</v>
      </c>
      <c r="J1728" s="26">
        <v>0.59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3265</v>
      </c>
      <c r="F1729" s="26" t="s">
        <v>124</v>
      </c>
      <c r="G1729" s="26" t="s">
        <v>110</v>
      </c>
      <c r="H1729" s="29">
        <v>41367</v>
      </c>
      <c r="I1729" s="26" t="s">
        <v>4126</v>
      </c>
      <c r="J1729" s="26">
        <v>0.53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3266</v>
      </c>
      <c r="F1730" s="26" t="s">
        <v>124</v>
      </c>
      <c r="G1730" s="26" t="s">
        <v>110</v>
      </c>
      <c r="H1730" s="29">
        <v>41367</v>
      </c>
      <c r="I1730" s="26" t="s">
        <v>4126</v>
      </c>
      <c r="J1730" s="26">
        <v>0.68</v>
      </c>
      <c r="K1730" s="28">
        <f t="shared" si="55"/>
        <v>1</v>
      </c>
      <c r="L1730" s="28">
        <f t="shared" si="56"/>
        <v>0</v>
      </c>
    </row>
    <row r="1731" spans="5:12" ht="15" customHeight="1" x14ac:dyDescent="0.25">
      <c r="E1731" s="26" t="s">
        <v>3267</v>
      </c>
      <c r="F1731" s="26" t="s">
        <v>124</v>
      </c>
      <c r="G1731" s="26" t="s">
        <v>110</v>
      </c>
      <c r="H1731" s="29">
        <v>41438</v>
      </c>
      <c r="I1731" s="26" t="s">
        <v>4127</v>
      </c>
      <c r="J1731" s="26">
        <v>1.02</v>
      </c>
      <c r="K1731" s="28">
        <f t="shared" si="55"/>
        <v>1</v>
      </c>
      <c r="L1731" s="28">
        <f t="shared" si="56"/>
        <v>0</v>
      </c>
    </row>
    <row r="1732" spans="5:12" ht="15" customHeight="1" x14ac:dyDescent="0.25">
      <c r="E1732" s="26" t="s">
        <v>3269</v>
      </c>
      <c r="F1732" s="26" t="s">
        <v>124</v>
      </c>
      <c r="G1732" s="26" t="s">
        <v>112</v>
      </c>
      <c r="H1732" s="29">
        <v>44273</v>
      </c>
      <c r="I1732" s="26" t="s">
        <v>4127</v>
      </c>
      <c r="J1732" s="26">
        <v>0.73</v>
      </c>
      <c r="K1732" s="28">
        <f t="shared" si="55"/>
        <v>1</v>
      </c>
      <c r="L1732" s="28">
        <f t="shared" si="56"/>
        <v>0</v>
      </c>
    </row>
    <row r="1733" spans="5:12" ht="15" customHeight="1" x14ac:dyDescent="0.25">
      <c r="E1733" s="26" t="s">
        <v>3270</v>
      </c>
      <c r="F1733" s="26" t="s">
        <v>124</v>
      </c>
      <c r="G1733" s="26" t="s">
        <v>110</v>
      </c>
      <c r="H1733" s="29">
        <v>41478</v>
      </c>
      <c r="I1733" s="26" t="s">
        <v>4128</v>
      </c>
      <c r="J1733" s="26">
        <v>0.28999999999999998</v>
      </c>
      <c r="K1733" s="28">
        <f t="shared" si="55"/>
        <v>1</v>
      </c>
      <c r="L1733" s="28">
        <f t="shared" si="56"/>
        <v>0</v>
      </c>
    </row>
    <row r="1734" spans="5:12" ht="15" customHeight="1" x14ac:dyDescent="0.25">
      <c r="E1734" s="26" t="s">
        <v>3271</v>
      </c>
      <c r="F1734" s="26" t="s">
        <v>124</v>
      </c>
      <c r="G1734" s="26" t="s">
        <v>110</v>
      </c>
      <c r="H1734" s="29">
        <v>41584</v>
      </c>
      <c r="I1734" s="26" t="s">
        <v>4129</v>
      </c>
      <c r="J1734" s="26">
        <v>0.24</v>
      </c>
      <c r="K1734" s="28">
        <f t="shared" si="55"/>
        <v>1</v>
      </c>
      <c r="L1734" s="28">
        <f t="shared" si="56"/>
        <v>0</v>
      </c>
    </row>
    <row r="1735" spans="5:12" ht="15" customHeight="1" x14ac:dyDescent="0.25">
      <c r="E1735" s="26" t="s">
        <v>3275</v>
      </c>
      <c r="F1735" s="26" t="s">
        <v>3276</v>
      </c>
      <c r="G1735" s="26" t="s">
        <v>757</v>
      </c>
      <c r="H1735" s="29">
        <v>42718</v>
      </c>
      <c r="I1735" s="26" t="s">
        <v>4130</v>
      </c>
      <c r="J1735" s="26">
        <v>0</v>
      </c>
      <c r="K1735" s="28">
        <f t="shared" si="55"/>
        <v>1</v>
      </c>
      <c r="L1735" s="28">
        <f t="shared" si="56"/>
        <v>0</v>
      </c>
    </row>
    <row r="1736" spans="5:12" ht="15" customHeight="1" x14ac:dyDescent="0.25">
      <c r="E1736" s="26" t="s">
        <v>3278</v>
      </c>
      <c r="F1736" s="26" t="s">
        <v>3276</v>
      </c>
      <c r="G1736" s="26" t="s">
        <v>757</v>
      </c>
      <c r="H1736" s="29">
        <v>41885</v>
      </c>
      <c r="I1736" s="26" t="s">
        <v>4130</v>
      </c>
      <c r="J1736" s="26">
        <v>0.44</v>
      </c>
      <c r="K1736" s="28">
        <f t="shared" ref="K1736:K1760" si="57">IF(OR(J1736&lt;$B$12,J1736="&lt; 0"),1,0)</f>
        <v>1</v>
      </c>
      <c r="L1736" s="28">
        <f t="shared" ref="L1736:L1760" si="58">IF(K1736=1,0,1)</f>
        <v>0</v>
      </c>
    </row>
    <row r="1737" spans="5:12" ht="15" customHeight="1" x14ac:dyDescent="0.25">
      <c r="E1737" s="26" t="s">
        <v>3279</v>
      </c>
      <c r="F1737" s="26" t="s">
        <v>124</v>
      </c>
      <c r="G1737" s="26" t="s">
        <v>114</v>
      </c>
      <c r="H1737" s="29">
        <v>43700</v>
      </c>
      <c r="I1737" s="26" t="s">
        <v>4131</v>
      </c>
      <c r="J1737" s="26">
        <v>0.38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3281</v>
      </c>
      <c r="F1738" s="26" t="s">
        <v>124</v>
      </c>
      <c r="G1738" s="26" t="s">
        <v>110</v>
      </c>
      <c r="H1738" s="29">
        <v>41535</v>
      </c>
      <c r="I1738" s="26" t="s">
        <v>4132</v>
      </c>
      <c r="J1738" s="26">
        <v>7.0000000000000007E-2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3283</v>
      </c>
      <c r="F1739" s="26" t="s">
        <v>133</v>
      </c>
      <c r="G1739" s="26" t="s">
        <v>110</v>
      </c>
      <c r="H1739" s="29">
        <v>41535</v>
      </c>
      <c r="I1739" s="26" t="s">
        <v>4133</v>
      </c>
      <c r="J1739" s="26">
        <v>0.4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3284</v>
      </c>
      <c r="F1740" s="26" t="s">
        <v>133</v>
      </c>
      <c r="G1740" s="26" t="s">
        <v>110</v>
      </c>
      <c r="H1740" s="29">
        <v>41535</v>
      </c>
      <c r="I1740" s="26" t="s">
        <v>4134</v>
      </c>
      <c r="J1740" s="26">
        <v>0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3286</v>
      </c>
      <c r="F1741" s="26" t="s">
        <v>133</v>
      </c>
      <c r="G1741" s="26" t="s">
        <v>110</v>
      </c>
      <c r="H1741" s="29">
        <v>41535</v>
      </c>
      <c r="I1741" s="26" t="s">
        <v>4134</v>
      </c>
      <c r="J1741" s="26">
        <v>0.3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3287</v>
      </c>
      <c r="F1742" s="26" t="s">
        <v>133</v>
      </c>
      <c r="G1742" s="26" t="s">
        <v>110</v>
      </c>
      <c r="H1742" s="29">
        <v>41535</v>
      </c>
      <c r="I1742" s="26" t="s">
        <v>4135</v>
      </c>
      <c r="J1742" s="26">
        <v>7.0000000000000007E-2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3289</v>
      </c>
      <c r="F1743" s="26" t="s">
        <v>165</v>
      </c>
      <c r="G1743" s="26" t="s">
        <v>3290</v>
      </c>
      <c r="H1743" s="29">
        <v>44762</v>
      </c>
      <c r="I1743" s="26" t="s">
        <v>4135</v>
      </c>
      <c r="J1743" s="26">
        <v>0.35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3291</v>
      </c>
      <c r="F1744" s="26" t="s">
        <v>165</v>
      </c>
      <c r="G1744" s="26" t="s">
        <v>3292</v>
      </c>
      <c r="H1744" s="29">
        <v>44687</v>
      </c>
      <c r="I1744" s="26" t="s">
        <v>4136</v>
      </c>
      <c r="J1744" s="26">
        <v>0.74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3294</v>
      </c>
      <c r="F1745" s="26" t="s">
        <v>165</v>
      </c>
      <c r="G1745" s="26" t="s">
        <v>3295</v>
      </c>
      <c r="H1745" s="29">
        <v>44762</v>
      </c>
      <c r="I1745" s="26" t="s">
        <v>4136</v>
      </c>
      <c r="J1745" s="26">
        <v>0.24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3297</v>
      </c>
      <c r="F1746" s="26" t="s">
        <v>2385</v>
      </c>
      <c r="G1746" s="26" t="s">
        <v>112</v>
      </c>
      <c r="H1746" s="29">
        <v>42053</v>
      </c>
      <c r="I1746" s="26" t="s">
        <v>4137</v>
      </c>
      <c r="J1746" s="26">
        <v>0.47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3299</v>
      </c>
      <c r="F1747" s="26" t="s">
        <v>133</v>
      </c>
      <c r="G1747" s="26" t="s">
        <v>110</v>
      </c>
      <c r="H1747" s="29">
        <v>41535</v>
      </c>
      <c r="I1747" s="26" t="s">
        <v>4137</v>
      </c>
      <c r="J1747" s="26">
        <v>0.31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3300</v>
      </c>
      <c r="F1748" s="26" t="s">
        <v>133</v>
      </c>
      <c r="G1748" s="26" t="s">
        <v>112</v>
      </c>
      <c r="H1748" s="29">
        <v>44001</v>
      </c>
      <c r="I1748" s="26" t="s">
        <v>4138</v>
      </c>
      <c r="J1748" s="26">
        <v>0.42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3302</v>
      </c>
      <c r="F1749" s="26" t="s">
        <v>133</v>
      </c>
      <c r="G1749" s="26" t="s">
        <v>110</v>
      </c>
      <c r="H1749" s="29">
        <v>41535</v>
      </c>
      <c r="I1749" s="26" t="s">
        <v>4139</v>
      </c>
      <c r="J1749" s="26">
        <v>0.57999999999999996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3304</v>
      </c>
      <c r="F1750" s="26" t="s">
        <v>124</v>
      </c>
      <c r="G1750" s="26" t="s">
        <v>112</v>
      </c>
      <c r="H1750" s="29">
        <v>41528</v>
      </c>
      <c r="I1750" s="26" t="s">
        <v>4140</v>
      </c>
      <c r="J1750" s="26">
        <v>0.79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3307</v>
      </c>
      <c r="F1751" s="26" t="s">
        <v>124</v>
      </c>
      <c r="G1751" s="26" t="s">
        <v>112</v>
      </c>
      <c r="H1751" s="29">
        <v>41528</v>
      </c>
      <c r="I1751" s="26" t="s">
        <v>4140</v>
      </c>
      <c r="J1751" s="26">
        <v>0.43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3308</v>
      </c>
      <c r="F1752" s="26" t="s">
        <v>124</v>
      </c>
      <c r="G1752" s="26" t="s">
        <v>112</v>
      </c>
      <c r="H1752" s="29">
        <v>41528</v>
      </c>
      <c r="I1752" s="26" t="s">
        <v>4141</v>
      </c>
      <c r="J1752" s="26">
        <v>0.82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3310</v>
      </c>
      <c r="F1753" s="26" t="s">
        <v>124</v>
      </c>
      <c r="G1753" s="26" t="s">
        <v>112</v>
      </c>
      <c r="H1753" s="29">
        <v>44642</v>
      </c>
      <c r="I1753" s="26" t="s">
        <v>4142</v>
      </c>
      <c r="J1753" s="26">
        <v>0.39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3311</v>
      </c>
      <c r="F1754" s="26" t="s">
        <v>430</v>
      </c>
      <c r="G1754" s="26" t="s">
        <v>162</v>
      </c>
      <c r="H1754" s="29">
        <v>43711</v>
      </c>
      <c r="I1754" s="26" t="s">
        <v>4143</v>
      </c>
      <c r="J1754" s="26">
        <v>0.71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3313</v>
      </c>
      <c r="F1755" s="26" t="s">
        <v>133</v>
      </c>
      <c r="G1755" s="26" t="s">
        <v>110</v>
      </c>
      <c r="H1755" s="29">
        <v>41528</v>
      </c>
      <c r="I1755" s="26" t="s">
        <v>4144</v>
      </c>
      <c r="J1755" s="26">
        <v>0.69</v>
      </c>
      <c r="K1755" s="28">
        <f t="shared" si="57"/>
        <v>1</v>
      </c>
      <c r="L1755" s="28">
        <f t="shared" si="58"/>
        <v>0</v>
      </c>
    </row>
    <row r="1756" spans="5:12" ht="15" customHeight="1" x14ac:dyDescent="0.25">
      <c r="E1756" s="26" t="s">
        <v>3314</v>
      </c>
      <c r="F1756" s="26" t="s">
        <v>3315</v>
      </c>
      <c r="G1756" s="26" t="s">
        <v>112</v>
      </c>
      <c r="H1756" s="29">
        <v>41661</v>
      </c>
      <c r="I1756" s="26" t="s">
        <v>4145</v>
      </c>
      <c r="J1756" s="26">
        <v>0.05</v>
      </c>
      <c r="K1756" s="28">
        <f t="shared" si="57"/>
        <v>1</v>
      </c>
      <c r="L1756" s="28">
        <f t="shared" si="58"/>
        <v>0</v>
      </c>
    </row>
    <row r="1757" spans="5:12" ht="15" customHeight="1" x14ac:dyDescent="0.25">
      <c r="E1757" s="26" t="s">
        <v>3319</v>
      </c>
      <c r="F1757" s="26" t="s">
        <v>124</v>
      </c>
      <c r="G1757" s="26" t="s">
        <v>114</v>
      </c>
      <c r="H1757" s="29">
        <v>42732</v>
      </c>
      <c r="I1757" s="26" t="s">
        <v>4146</v>
      </c>
      <c r="J1757" s="26">
        <v>0.59</v>
      </c>
      <c r="K1757" s="28">
        <f t="shared" si="57"/>
        <v>1</v>
      </c>
      <c r="L1757" s="28">
        <f t="shared" si="58"/>
        <v>0</v>
      </c>
    </row>
    <row r="1758" spans="5:12" ht="15" customHeight="1" x14ac:dyDescent="0.25">
      <c r="E1758" s="26" t="s">
        <v>3321</v>
      </c>
      <c r="F1758" s="26" t="s">
        <v>3315</v>
      </c>
      <c r="G1758" s="26" t="s">
        <v>112</v>
      </c>
      <c r="H1758" s="29">
        <v>41661</v>
      </c>
      <c r="I1758" s="26" t="s">
        <v>4147</v>
      </c>
      <c r="J1758" s="26">
        <v>0.94</v>
      </c>
      <c r="K1758" s="28">
        <f t="shared" si="57"/>
        <v>1</v>
      </c>
      <c r="L1758" s="28">
        <f t="shared" si="58"/>
        <v>0</v>
      </c>
    </row>
    <row r="1759" spans="5:12" ht="15" customHeight="1" x14ac:dyDescent="0.25">
      <c r="E1759" s="26" t="s">
        <v>3322</v>
      </c>
      <c r="F1759" s="26" t="s">
        <v>3315</v>
      </c>
      <c r="G1759" s="26" t="s">
        <v>112</v>
      </c>
      <c r="H1759" s="29">
        <v>41661</v>
      </c>
      <c r="I1759" s="26" t="s">
        <v>4147</v>
      </c>
      <c r="J1759" s="26">
        <v>0.82</v>
      </c>
      <c r="K1759" s="28">
        <f t="shared" si="57"/>
        <v>1</v>
      </c>
      <c r="L1759" s="28">
        <f t="shared" si="58"/>
        <v>0</v>
      </c>
    </row>
    <row r="1760" spans="5:12" ht="15" customHeight="1" x14ac:dyDescent="0.25">
      <c r="E1760" s="26" t="s">
        <v>3323</v>
      </c>
      <c r="F1760" s="26" t="s">
        <v>2432</v>
      </c>
      <c r="G1760" s="26" t="s">
        <v>114</v>
      </c>
      <c r="H1760" s="29">
        <v>43368</v>
      </c>
      <c r="I1760" s="26" t="s">
        <v>4148</v>
      </c>
      <c r="J1760" s="26">
        <v>0.41</v>
      </c>
      <c r="K1760" s="28">
        <f t="shared" si="57"/>
        <v>1</v>
      </c>
      <c r="L1760" s="28">
        <f t="shared" si="58"/>
        <v>0</v>
      </c>
    </row>
    <row r="1761" spans="5:12" ht="15" customHeight="1" x14ac:dyDescent="0.25">
      <c r="E1761" s="26" t="s">
        <v>3327</v>
      </c>
      <c r="F1761" s="26" t="s">
        <v>791</v>
      </c>
      <c r="G1761" s="26" t="s">
        <v>114</v>
      </c>
      <c r="H1761" s="29">
        <v>43853</v>
      </c>
      <c r="I1761" s="26" t="s">
        <v>4149</v>
      </c>
      <c r="J1761" s="26">
        <v>0.43</v>
      </c>
      <c r="K1761" s="28">
        <f t="shared" ref="K1761:K1807" si="59">IF(OR(J1761&lt;$B$12,J1761="&lt; 0"),1,0)</f>
        <v>1</v>
      </c>
      <c r="L1761" s="28">
        <f t="shared" ref="L1761:L1807" si="60">IF(K1761=1,0,1)</f>
        <v>0</v>
      </c>
    </row>
    <row r="1762" spans="5:12" ht="15" customHeight="1" x14ac:dyDescent="0.25">
      <c r="E1762" s="26" t="s">
        <v>3330</v>
      </c>
      <c r="F1762" s="26" t="s">
        <v>167</v>
      </c>
      <c r="G1762" s="26" t="s">
        <v>112</v>
      </c>
      <c r="H1762" s="29">
        <v>42109</v>
      </c>
      <c r="I1762" s="26" t="s">
        <v>4150</v>
      </c>
      <c r="J1762" s="26">
        <v>0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3331</v>
      </c>
      <c r="F1763" s="26" t="s">
        <v>118</v>
      </c>
      <c r="G1763" s="26" t="s">
        <v>757</v>
      </c>
      <c r="H1763" s="29">
        <v>39092</v>
      </c>
      <c r="I1763" s="26" t="s">
        <v>4150</v>
      </c>
      <c r="J1763" s="26">
        <v>0.11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3332</v>
      </c>
      <c r="F1764" s="26" t="s">
        <v>165</v>
      </c>
      <c r="G1764" s="26" t="s">
        <v>193</v>
      </c>
      <c r="H1764" s="29">
        <v>39498</v>
      </c>
      <c r="I1764" s="26" t="s">
        <v>4151</v>
      </c>
      <c r="J1764" s="26">
        <v>0.4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3334</v>
      </c>
      <c r="F1765" s="26" t="s">
        <v>165</v>
      </c>
      <c r="G1765" s="26" t="s">
        <v>2128</v>
      </c>
      <c r="H1765" s="29">
        <v>44447</v>
      </c>
      <c r="I1765" s="26" t="s">
        <v>3497</v>
      </c>
      <c r="J1765" s="26">
        <v>0.36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3335</v>
      </c>
      <c r="F1766" s="26" t="s">
        <v>176</v>
      </c>
      <c r="G1766" s="26" t="s">
        <v>2128</v>
      </c>
      <c r="H1766" s="29">
        <v>44716</v>
      </c>
      <c r="I1766" s="26" t="s">
        <v>4152</v>
      </c>
      <c r="J1766" s="26">
        <v>1.1499999999999999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3337</v>
      </c>
      <c r="F1767" s="26" t="s">
        <v>176</v>
      </c>
      <c r="G1767" s="26" t="s">
        <v>3338</v>
      </c>
      <c r="H1767" s="29">
        <v>42716</v>
      </c>
      <c r="I1767" s="26" t="s">
        <v>4153</v>
      </c>
      <c r="J1767" s="26">
        <v>0.69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3341</v>
      </c>
      <c r="F1768" s="26" t="s">
        <v>176</v>
      </c>
      <c r="G1768" s="26" t="s">
        <v>3342</v>
      </c>
      <c r="H1768" s="29">
        <v>42326</v>
      </c>
      <c r="I1768" s="26" t="s">
        <v>4154</v>
      </c>
      <c r="J1768" s="26">
        <v>1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3344</v>
      </c>
      <c r="F1769" s="26" t="s">
        <v>2587</v>
      </c>
      <c r="G1769" s="26" t="s">
        <v>114</v>
      </c>
      <c r="H1769" s="29">
        <v>41445</v>
      </c>
      <c r="I1769" s="26" t="s">
        <v>4155</v>
      </c>
      <c r="J1769" s="26">
        <v>0.72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3347</v>
      </c>
      <c r="F1770" s="26" t="s">
        <v>176</v>
      </c>
      <c r="G1770" s="26" t="s">
        <v>3342</v>
      </c>
      <c r="H1770" s="29">
        <v>42333</v>
      </c>
      <c r="I1770" s="26" t="s">
        <v>4156</v>
      </c>
      <c r="J1770" s="26">
        <v>0.81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3348</v>
      </c>
      <c r="F1771" s="26" t="s">
        <v>176</v>
      </c>
      <c r="G1771" s="26" t="s">
        <v>114</v>
      </c>
      <c r="H1771" s="29">
        <v>41445</v>
      </c>
      <c r="I1771" s="26" t="s">
        <v>4157</v>
      </c>
      <c r="J1771" s="26">
        <v>0.56000000000000005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3349</v>
      </c>
      <c r="F1772" s="26" t="s">
        <v>176</v>
      </c>
      <c r="G1772" s="26" t="s">
        <v>110</v>
      </c>
      <c r="H1772" s="29">
        <v>43709</v>
      </c>
      <c r="I1772" s="26" t="s">
        <v>4158</v>
      </c>
      <c r="J1772" s="26">
        <v>0.5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3352</v>
      </c>
      <c r="F1773" s="26" t="s">
        <v>3353</v>
      </c>
      <c r="G1773" s="26" t="s">
        <v>110</v>
      </c>
      <c r="H1773" s="29">
        <v>42753</v>
      </c>
      <c r="I1773" s="26" t="s">
        <v>4159</v>
      </c>
      <c r="J1773" s="26">
        <v>0.56999999999999995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3355</v>
      </c>
      <c r="F1774" s="26" t="s">
        <v>3356</v>
      </c>
      <c r="G1774" s="26" t="s">
        <v>110</v>
      </c>
      <c r="H1774" s="29">
        <v>42796</v>
      </c>
      <c r="I1774" s="26" t="s">
        <v>4160</v>
      </c>
      <c r="J1774" s="26">
        <v>0.87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3359</v>
      </c>
      <c r="F1775" s="26" t="s">
        <v>3356</v>
      </c>
      <c r="G1775" s="26" t="s">
        <v>110</v>
      </c>
      <c r="H1775" s="29">
        <v>43108</v>
      </c>
      <c r="I1775" s="26" t="s">
        <v>4160</v>
      </c>
      <c r="J1775" s="26">
        <v>1.1200000000000001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3360</v>
      </c>
      <c r="F1776" s="26" t="s">
        <v>2779</v>
      </c>
      <c r="G1776" s="26" t="s">
        <v>112</v>
      </c>
      <c r="H1776" s="29">
        <v>43623</v>
      </c>
      <c r="I1776" s="26" t="s">
        <v>4161</v>
      </c>
      <c r="J1776" s="26">
        <v>0.93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3362</v>
      </c>
      <c r="F1777" s="26" t="s">
        <v>3356</v>
      </c>
      <c r="G1777" s="26" t="s">
        <v>110</v>
      </c>
      <c r="H1777" s="29">
        <v>44229</v>
      </c>
      <c r="I1777" s="26" t="s">
        <v>4162</v>
      </c>
      <c r="J1777" s="26">
        <v>0.7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3365</v>
      </c>
      <c r="F1778" s="26" t="s">
        <v>176</v>
      </c>
      <c r="G1778" s="26" t="s">
        <v>110</v>
      </c>
      <c r="H1778" s="29">
        <v>43890</v>
      </c>
      <c r="I1778" s="26" t="s">
        <v>4162</v>
      </c>
      <c r="J1778" s="26">
        <v>0.83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3366</v>
      </c>
      <c r="F1779" s="26" t="s">
        <v>3367</v>
      </c>
      <c r="G1779" s="26" t="s">
        <v>110</v>
      </c>
      <c r="H1779" s="29">
        <v>44229</v>
      </c>
      <c r="I1779" s="26" t="s">
        <v>4163</v>
      </c>
      <c r="J1779" s="26">
        <v>0.43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3369</v>
      </c>
      <c r="F1780" s="26" t="s">
        <v>117</v>
      </c>
      <c r="G1780" s="26" t="s">
        <v>110</v>
      </c>
      <c r="H1780" s="29">
        <v>44148</v>
      </c>
      <c r="I1780" s="26" t="s">
        <v>4164</v>
      </c>
      <c r="J1780" s="26">
        <v>0.64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3371</v>
      </c>
      <c r="F1781" s="26" t="s">
        <v>176</v>
      </c>
      <c r="G1781" s="26" t="s">
        <v>110</v>
      </c>
      <c r="H1781" s="29">
        <v>44251</v>
      </c>
      <c r="I1781" s="26" t="s">
        <v>4164</v>
      </c>
      <c r="J1781" s="26">
        <v>0.73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3372</v>
      </c>
      <c r="F1782" s="26" t="s">
        <v>118</v>
      </c>
      <c r="G1782" s="26" t="s">
        <v>3373</v>
      </c>
      <c r="H1782" s="29">
        <v>41137</v>
      </c>
      <c r="I1782" s="26" t="s">
        <v>4165</v>
      </c>
      <c r="J1782" s="26">
        <v>1.27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3375</v>
      </c>
      <c r="F1783" s="26" t="s">
        <v>3376</v>
      </c>
      <c r="G1783" s="26" t="s">
        <v>110</v>
      </c>
      <c r="H1783" s="29">
        <v>43108</v>
      </c>
      <c r="I1783" s="26" t="s">
        <v>4165</v>
      </c>
      <c r="J1783" s="26">
        <v>0.97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3377</v>
      </c>
      <c r="F1784" s="26" t="s">
        <v>3376</v>
      </c>
      <c r="G1784" s="26" t="s">
        <v>110</v>
      </c>
      <c r="H1784" s="29">
        <v>44019</v>
      </c>
      <c r="I1784" s="26" t="s">
        <v>4166</v>
      </c>
      <c r="J1784" s="26">
        <v>0.7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3379</v>
      </c>
      <c r="F1785" s="26" t="s">
        <v>3376</v>
      </c>
      <c r="G1785" s="26" t="s">
        <v>110</v>
      </c>
      <c r="H1785" s="29">
        <v>43868</v>
      </c>
      <c r="I1785" s="26" t="s">
        <v>4166</v>
      </c>
      <c r="J1785" s="26">
        <v>0.79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3380</v>
      </c>
      <c r="F1786" s="26" t="s">
        <v>3381</v>
      </c>
      <c r="G1786" s="26" t="s">
        <v>110</v>
      </c>
      <c r="H1786" s="29">
        <v>44229</v>
      </c>
      <c r="I1786" s="26" t="s">
        <v>4167</v>
      </c>
      <c r="J1786" s="26">
        <v>0.72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3384</v>
      </c>
      <c r="F1787" s="26" t="s">
        <v>3381</v>
      </c>
      <c r="G1787" s="26" t="s">
        <v>110</v>
      </c>
      <c r="H1787" s="29">
        <v>44251</v>
      </c>
      <c r="I1787" s="26" t="s">
        <v>4167</v>
      </c>
      <c r="J1787" s="26">
        <v>0.7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3385</v>
      </c>
      <c r="F1788" s="26" t="s">
        <v>3356</v>
      </c>
      <c r="G1788" s="26" t="s">
        <v>110</v>
      </c>
      <c r="H1788" s="29">
        <v>44229</v>
      </c>
      <c r="I1788" s="26" t="s">
        <v>4168</v>
      </c>
      <c r="J1788" s="26">
        <v>1.25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3387</v>
      </c>
      <c r="F1789" s="26" t="s">
        <v>3356</v>
      </c>
      <c r="G1789" s="26" t="s">
        <v>110</v>
      </c>
      <c r="H1789" s="29">
        <v>44251</v>
      </c>
      <c r="I1789" s="26" t="s">
        <v>4169</v>
      </c>
      <c r="J1789" s="26">
        <v>0.65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3389</v>
      </c>
      <c r="F1790" s="26" t="s">
        <v>3356</v>
      </c>
      <c r="G1790" s="26" t="s">
        <v>110</v>
      </c>
      <c r="H1790" s="29">
        <v>44251</v>
      </c>
      <c r="I1790" s="26" t="s">
        <v>4169</v>
      </c>
      <c r="J1790" s="26">
        <v>0.87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3390</v>
      </c>
      <c r="F1791" s="26" t="s">
        <v>3376</v>
      </c>
      <c r="G1791" s="26" t="s">
        <v>110</v>
      </c>
      <c r="H1791" s="29">
        <v>43073</v>
      </c>
      <c r="I1791" s="26" t="s">
        <v>4170</v>
      </c>
      <c r="J1791" s="26">
        <v>1.01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3392</v>
      </c>
      <c r="F1792" s="26" t="s">
        <v>2779</v>
      </c>
      <c r="G1792" s="26" t="s">
        <v>110</v>
      </c>
      <c r="H1792" s="29">
        <v>43791</v>
      </c>
      <c r="I1792" s="26" t="s">
        <v>4171</v>
      </c>
      <c r="J1792" s="26">
        <v>0.89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 t="s">
        <v>3394</v>
      </c>
      <c r="F1793" s="26" t="s">
        <v>117</v>
      </c>
      <c r="G1793" s="26" t="s">
        <v>110</v>
      </c>
      <c r="H1793" s="29">
        <v>44229</v>
      </c>
      <c r="I1793" s="26" t="s">
        <v>4172</v>
      </c>
      <c r="J1793" s="26">
        <v>0.77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3396</v>
      </c>
      <c r="F1794" s="26" t="s">
        <v>124</v>
      </c>
      <c r="G1794" s="26" t="s">
        <v>110</v>
      </c>
      <c r="H1794" s="29">
        <v>44412</v>
      </c>
      <c r="I1794" s="26" t="s">
        <v>4173</v>
      </c>
      <c r="J1794" s="26">
        <v>0.11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3399</v>
      </c>
      <c r="F1795" s="26" t="s">
        <v>124</v>
      </c>
      <c r="G1795" s="26" t="s">
        <v>112</v>
      </c>
      <c r="H1795" s="29">
        <v>44784</v>
      </c>
      <c r="I1795" s="26" t="s">
        <v>4173</v>
      </c>
      <c r="J1795" s="26">
        <v>0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3400</v>
      </c>
      <c r="F1796" s="26" t="s">
        <v>124</v>
      </c>
      <c r="G1796" s="26" t="s">
        <v>114</v>
      </c>
      <c r="H1796" s="29">
        <v>43733</v>
      </c>
      <c r="I1796" s="26" t="s">
        <v>4174</v>
      </c>
      <c r="J1796" s="26">
        <v>0.85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3403</v>
      </c>
      <c r="F1797" s="26" t="s">
        <v>124</v>
      </c>
      <c r="G1797" s="26" t="s">
        <v>134</v>
      </c>
      <c r="H1797" s="29">
        <v>41340</v>
      </c>
      <c r="I1797" s="26" t="s">
        <v>4175</v>
      </c>
      <c r="J1797" s="26">
        <v>0.62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3406</v>
      </c>
      <c r="F1798" s="26" t="s">
        <v>3407</v>
      </c>
      <c r="G1798" s="26" t="s">
        <v>112</v>
      </c>
      <c r="H1798" s="29">
        <v>44735</v>
      </c>
      <c r="I1798" s="26" t="s">
        <v>4176</v>
      </c>
      <c r="J1798" s="26">
        <v>1.1299999999999999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 t="s">
        <v>3410</v>
      </c>
      <c r="F1799" s="26" t="s">
        <v>176</v>
      </c>
      <c r="G1799" s="26" t="s">
        <v>3373</v>
      </c>
      <c r="H1799" s="29">
        <v>41102</v>
      </c>
      <c r="I1799" s="26" t="s">
        <v>4176</v>
      </c>
      <c r="J1799" s="26">
        <v>1.1000000000000001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3411</v>
      </c>
      <c r="F1800" s="26" t="s">
        <v>3412</v>
      </c>
      <c r="G1800" s="26" t="s">
        <v>112</v>
      </c>
      <c r="H1800" s="29">
        <v>44735</v>
      </c>
      <c r="I1800" s="26" t="s">
        <v>4159</v>
      </c>
      <c r="J1800" s="26">
        <v>0.66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3413</v>
      </c>
      <c r="F1801" s="26" t="s">
        <v>124</v>
      </c>
      <c r="G1801" s="26" t="s">
        <v>112</v>
      </c>
      <c r="H1801" s="29">
        <v>44735</v>
      </c>
      <c r="I1801" s="26" t="s">
        <v>4161</v>
      </c>
      <c r="J1801" s="26">
        <v>0.73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3415</v>
      </c>
      <c r="F1802" s="26" t="s">
        <v>124</v>
      </c>
      <c r="G1802" s="26" t="s">
        <v>112</v>
      </c>
      <c r="H1802" s="29">
        <v>41374</v>
      </c>
      <c r="I1802" s="26" t="s">
        <v>4163</v>
      </c>
      <c r="J1802" s="26">
        <v>0.84</v>
      </c>
      <c r="K1802" s="28">
        <f t="shared" si="59"/>
        <v>1</v>
      </c>
      <c r="L1802" s="28">
        <f t="shared" si="60"/>
        <v>0</v>
      </c>
    </row>
    <row r="1803" spans="5:12" ht="15" customHeight="1" x14ac:dyDescent="0.25">
      <c r="E1803" s="26" t="s">
        <v>3416</v>
      </c>
      <c r="F1803" s="26" t="s">
        <v>124</v>
      </c>
      <c r="G1803" s="26" t="s">
        <v>112</v>
      </c>
      <c r="H1803" s="29">
        <v>41380</v>
      </c>
      <c r="I1803" s="26" t="s">
        <v>4177</v>
      </c>
      <c r="J1803" s="26">
        <v>0.85</v>
      </c>
      <c r="K1803" s="28">
        <f t="shared" si="59"/>
        <v>1</v>
      </c>
      <c r="L1803" s="28">
        <f t="shared" si="60"/>
        <v>0</v>
      </c>
    </row>
    <row r="1804" spans="5:12" ht="15" customHeight="1" x14ac:dyDescent="0.25">
      <c r="E1804" s="26" t="s">
        <v>3418</v>
      </c>
      <c r="F1804" s="26" t="s">
        <v>3419</v>
      </c>
      <c r="G1804" s="26" t="s">
        <v>112</v>
      </c>
      <c r="H1804" s="29">
        <v>44735</v>
      </c>
      <c r="I1804" s="26" t="s">
        <v>4177</v>
      </c>
      <c r="J1804" s="26">
        <v>0.74</v>
      </c>
      <c r="K1804" s="28">
        <f t="shared" si="59"/>
        <v>1</v>
      </c>
      <c r="L1804" s="28">
        <f t="shared" si="60"/>
        <v>0</v>
      </c>
    </row>
    <row r="1805" spans="5:12" ht="15" customHeight="1" x14ac:dyDescent="0.25">
      <c r="E1805" s="26" t="s">
        <v>3420</v>
      </c>
      <c r="F1805" s="26" t="s">
        <v>118</v>
      </c>
      <c r="G1805" s="26" t="s">
        <v>112</v>
      </c>
      <c r="H1805" s="29">
        <v>44735</v>
      </c>
      <c r="I1805" s="26" t="s">
        <v>4168</v>
      </c>
      <c r="J1805" s="26">
        <v>0.93</v>
      </c>
      <c r="K1805" s="28">
        <f t="shared" si="59"/>
        <v>1</v>
      </c>
      <c r="L1805" s="28">
        <f t="shared" si="60"/>
        <v>0</v>
      </c>
    </row>
    <row r="1806" spans="5:12" ht="15" customHeight="1" x14ac:dyDescent="0.25">
      <c r="E1806" s="26" t="s">
        <v>3421</v>
      </c>
      <c r="F1806" s="26" t="s">
        <v>124</v>
      </c>
      <c r="G1806" s="26" t="s">
        <v>112</v>
      </c>
      <c r="H1806" s="29">
        <v>44735</v>
      </c>
      <c r="I1806" s="26" t="s">
        <v>4178</v>
      </c>
      <c r="J1806" s="26">
        <v>0.93</v>
      </c>
      <c r="K1806" s="28">
        <f t="shared" si="59"/>
        <v>1</v>
      </c>
      <c r="L1806" s="28">
        <f t="shared" si="60"/>
        <v>0</v>
      </c>
    </row>
    <row r="1807" spans="5:12" ht="15" customHeight="1" x14ac:dyDescent="0.25">
      <c r="E1807" s="26" t="s">
        <v>3422</v>
      </c>
      <c r="F1807" s="26" t="s">
        <v>3423</v>
      </c>
      <c r="G1807" s="26" t="s">
        <v>3373</v>
      </c>
      <c r="H1807" s="29">
        <v>40567</v>
      </c>
      <c r="I1807" s="26" t="s">
        <v>4178</v>
      </c>
      <c r="J1807" s="26">
        <v>0.68</v>
      </c>
      <c r="K1807" s="28">
        <f t="shared" si="59"/>
        <v>1</v>
      </c>
      <c r="L1807" s="28">
        <f t="shared" si="60"/>
        <v>0</v>
      </c>
    </row>
    <row r="1808" spans="5:12" ht="15" customHeight="1" x14ac:dyDescent="0.25">
      <c r="E1808" s="26" t="s">
        <v>3424</v>
      </c>
      <c r="F1808" s="26" t="s">
        <v>176</v>
      </c>
      <c r="G1808" s="26" t="s">
        <v>112</v>
      </c>
      <c r="H1808" s="29">
        <v>44735</v>
      </c>
      <c r="I1808" s="26" t="s">
        <v>4171</v>
      </c>
      <c r="J1808" s="26">
        <v>1.17</v>
      </c>
      <c r="K1808" s="28">
        <f t="shared" ref="K1808:K1821" si="61">IF(OR(J1808&lt;$B$12,J1808="&lt; 0"),1,0)</f>
        <v>1</v>
      </c>
      <c r="L1808" s="28">
        <f t="shared" ref="L1808:L1821" si="62">IF(K1808=1,0,1)</f>
        <v>0</v>
      </c>
    </row>
    <row r="1809" spans="5:12" ht="15" customHeight="1" x14ac:dyDescent="0.25">
      <c r="E1809" s="26" t="s">
        <v>3425</v>
      </c>
      <c r="F1809" s="26" t="s">
        <v>124</v>
      </c>
      <c r="G1809" s="26" t="s">
        <v>112</v>
      </c>
      <c r="H1809" s="29">
        <v>41872</v>
      </c>
      <c r="I1809" s="26" t="s">
        <v>4179</v>
      </c>
      <c r="J1809" s="26">
        <v>0.31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3427</v>
      </c>
      <c r="F1810" s="26" t="s">
        <v>124</v>
      </c>
      <c r="G1810" s="26" t="s">
        <v>112</v>
      </c>
      <c r="H1810" s="29">
        <v>44756</v>
      </c>
      <c r="I1810" s="26" t="s">
        <v>4180</v>
      </c>
      <c r="J1810" s="26">
        <v>0.53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3430</v>
      </c>
      <c r="F1811" s="26" t="s">
        <v>124</v>
      </c>
      <c r="G1811" s="26" t="s">
        <v>112</v>
      </c>
      <c r="H1811" s="29">
        <v>43762</v>
      </c>
      <c r="I1811" s="26" t="s">
        <v>4180</v>
      </c>
      <c r="J1811" s="26">
        <v>0.78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3432</v>
      </c>
      <c r="F1812" s="26" t="s">
        <v>3433</v>
      </c>
      <c r="G1812" s="26" t="s">
        <v>162</v>
      </c>
      <c r="H1812" s="29">
        <v>42108</v>
      </c>
      <c r="I1812" s="26" t="s">
        <v>4172</v>
      </c>
      <c r="J1812" s="26">
        <v>0.77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3434</v>
      </c>
      <c r="F1813" s="26" t="s">
        <v>133</v>
      </c>
      <c r="G1813" s="26" t="s">
        <v>112</v>
      </c>
      <c r="H1813" s="29">
        <v>43398</v>
      </c>
      <c r="I1813" s="26" t="s">
        <v>4181</v>
      </c>
      <c r="J1813" s="26">
        <v>0.31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3438</v>
      </c>
      <c r="F1814" s="26" t="s">
        <v>124</v>
      </c>
      <c r="G1814" s="26" t="s">
        <v>114</v>
      </c>
      <c r="H1814" s="29">
        <v>42718</v>
      </c>
      <c r="I1814" s="26" t="s">
        <v>4182</v>
      </c>
      <c r="J1814" s="26">
        <v>0.86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3441</v>
      </c>
      <c r="F1815" s="26" t="s">
        <v>124</v>
      </c>
      <c r="G1815" s="26" t="s">
        <v>110</v>
      </c>
      <c r="H1815" s="29">
        <v>41534</v>
      </c>
      <c r="I1815" s="26" t="s">
        <v>4183</v>
      </c>
      <c r="J1815" s="26">
        <v>0.67</v>
      </c>
      <c r="K1815" s="28">
        <f t="shared" si="61"/>
        <v>1</v>
      </c>
      <c r="L1815" s="28">
        <f t="shared" si="62"/>
        <v>0</v>
      </c>
    </row>
    <row r="1816" spans="5:12" ht="15" customHeight="1" x14ac:dyDescent="0.25">
      <c r="E1816" s="26" t="s">
        <v>3443</v>
      </c>
      <c r="F1816" s="26" t="s">
        <v>124</v>
      </c>
      <c r="G1816" s="26" t="s">
        <v>162</v>
      </c>
      <c r="H1816" s="29">
        <v>42809</v>
      </c>
      <c r="I1816" s="26" t="s">
        <v>4184</v>
      </c>
      <c r="J1816" s="26">
        <v>0.45</v>
      </c>
      <c r="K1816" s="28">
        <f t="shared" si="61"/>
        <v>1</v>
      </c>
      <c r="L1816" s="28">
        <f t="shared" si="62"/>
        <v>0</v>
      </c>
    </row>
    <row r="1817" spans="5:12" ht="15" customHeight="1" x14ac:dyDescent="0.25">
      <c r="E1817" s="26" t="s">
        <v>3445</v>
      </c>
      <c r="F1817" s="26" t="s">
        <v>1240</v>
      </c>
      <c r="G1817" s="26" t="s">
        <v>757</v>
      </c>
      <c r="H1817" s="29">
        <v>40059</v>
      </c>
      <c r="I1817" s="26" t="s">
        <v>4185</v>
      </c>
      <c r="J1817" s="26">
        <v>0.01</v>
      </c>
      <c r="K1817" s="28">
        <f t="shared" si="61"/>
        <v>1</v>
      </c>
      <c r="L1817" s="28">
        <f t="shared" si="62"/>
        <v>0</v>
      </c>
    </row>
    <row r="1818" spans="5:12" ht="15" customHeight="1" x14ac:dyDescent="0.25">
      <c r="E1818" s="26" t="s">
        <v>3446</v>
      </c>
      <c r="F1818" s="26" t="s">
        <v>118</v>
      </c>
      <c r="G1818" s="26" t="s">
        <v>757</v>
      </c>
      <c r="H1818" s="29">
        <v>39947</v>
      </c>
      <c r="I1818" s="26" t="s">
        <v>4185</v>
      </c>
      <c r="J1818" s="26">
        <v>0.39</v>
      </c>
      <c r="K1818" s="28">
        <f t="shared" si="61"/>
        <v>1</v>
      </c>
      <c r="L1818" s="28">
        <f t="shared" si="62"/>
        <v>0</v>
      </c>
    </row>
    <row r="1819" spans="5:12" ht="15" customHeight="1" x14ac:dyDescent="0.25">
      <c r="E1819" s="26" t="s">
        <v>3447</v>
      </c>
      <c r="F1819" s="26" t="s">
        <v>124</v>
      </c>
      <c r="G1819" s="26" t="s">
        <v>134</v>
      </c>
      <c r="H1819" s="29">
        <v>42732</v>
      </c>
      <c r="I1819" s="26" t="s">
        <v>4186</v>
      </c>
      <c r="J1819" s="26">
        <v>0.3</v>
      </c>
      <c r="K1819" s="28">
        <f t="shared" si="61"/>
        <v>1</v>
      </c>
      <c r="L1819" s="28">
        <f t="shared" si="62"/>
        <v>0</v>
      </c>
    </row>
    <row r="1820" spans="5:12" ht="15" customHeight="1" x14ac:dyDescent="0.25">
      <c r="E1820" s="26" t="s">
        <v>3449</v>
      </c>
      <c r="F1820" s="26" t="s">
        <v>118</v>
      </c>
      <c r="G1820" s="26" t="s">
        <v>757</v>
      </c>
      <c r="H1820" s="29">
        <v>42142</v>
      </c>
      <c r="I1820" s="26" t="s">
        <v>4186</v>
      </c>
      <c r="J1820" s="26">
        <v>0.34</v>
      </c>
      <c r="K1820" s="28">
        <f t="shared" si="61"/>
        <v>1</v>
      </c>
      <c r="L1820" s="28">
        <f t="shared" si="62"/>
        <v>0</v>
      </c>
    </row>
    <row r="1821" spans="5:12" ht="15" customHeight="1" x14ac:dyDescent="0.25">
      <c r="E1821" s="26" t="s">
        <v>3450</v>
      </c>
      <c r="F1821" s="26" t="s">
        <v>1108</v>
      </c>
      <c r="G1821" s="26" t="s">
        <v>112</v>
      </c>
      <c r="H1821" s="29">
        <v>41808</v>
      </c>
      <c r="I1821" s="26" t="s">
        <v>4187</v>
      </c>
      <c r="J1821" s="26">
        <v>0.46</v>
      </c>
      <c r="K1821" s="28">
        <f t="shared" si="61"/>
        <v>1</v>
      </c>
      <c r="L1821" s="28">
        <f t="shared" si="62"/>
        <v>0</v>
      </c>
    </row>
  </sheetData>
  <autoFilter ref="E1:L1821">
    <sortState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5" priority="8" operator="equal">
      <formula>"&lt; 0"</formula>
    </cfRule>
    <cfRule type="cellIs" dxfId="4" priority="13" operator="greaterThanOrEqual">
      <formula>$B$12</formula>
    </cfRule>
    <cfRule type="cellIs" dxfId="3" priority="14" operator="between">
      <formula>$B$13</formula>
      <formula>"&lt;$B$12"</formula>
    </cfRule>
    <cfRule type="cellIs" dxfId="2" priority="17" operator="between">
      <formula>0.0001</formula>
      <formula>"&lt;$B$13"</formula>
    </cfRule>
  </conditionalFormatting>
  <conditionalFormatting sqref="L1:L1048576">
    <cfRule type="cellIs" dxfId="1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J47"/>
  <sheetViews>
    <sheetView tabSelected="1" showWhiteSpace="0" zoomScaleNormal="100" zoomScaleSheetLayoutView="110" workbookViewId="0">
      <selection activeCell="J12" sqref="J12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8" t="s">
        <v>59</v>
      </c>
      <c r="B1" s="188"/>
      <c r="C1" s="188"/>
      <c r="D1" s="188"/>
      <c r="E1" s="189"/>
      <c r="F1" s="189"/>
    </row>
    <row r="2" spans="1:10" x14ac:dyDescent="0.2">
      <c r="A2" s="233" t="s">
        <v>96</v>
      </c>
      <c r="B2" s="233"/>
      <c r="C2" s="233"/>
      <c r="D2" s="233"/>
      <c r="E2" s="147"/>
      <c r="F2" s="147"/>
    </row>
    <row r="3" spans="1:10" ht="18.75" x14ac:dyDescent="0.2">
      <c r="A3" s="234" t="str">
        <f>"Parameter: "&amp;'Parameter (Spezies)'!B1&amp;" "&amp;'Parameter (Spezies)'!C1</f>
        <v>Parameter: Staphylococcus chromogenes</v>
      </c>
      <c r="B3" s="234"/>
      <c r="C3" s="234"/>
      <c r="D3" s="234"/>
      <c r="E3" s="235"/>
      <c r="F3" s="235"/>
    </row>
    <row r="4" spans="1:10" x14ac:dyDescent="0.2">
      <c r="A4" s="104" t="s">
        <v>18</v>
      </c>
      <c r="B4" s="112">
        <v>1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228" t="s">
        <v>49</v>
      </c>
      <c r="E5" s="229"/>
      <c r="F5" s="42"/>
    </row>
    <row r="6" spans="1:10" x14ac:dyDescent="0.2">
      <c r="A6" s="105" t="s">
        <v>23</v>
      </c>
      <c r="B6" s="114">
        <v>45882</v>
      </c>
      <c r="C6" s="105" t="s">
        <v>26</v>
      </c>
      <c r="D6" s="226">
        <v>45888</v>
      </c>
      <c r="E6" s="227"/>
      <c r="F6" s="115"/>
    </row>
    <row r="7" spans="1:10" s="31" customFormat="1" x14ac:dyDescent="0.2">
      <c r="A7" s="106" t="s">
        <v>66</v>
      </c>
      <c r="B7" s="236" t="s">
        <v>67</v>
      </c>
      <c r="C7" s="198"/>
      <c r="D7" s="198"/>
      <c r="E7" s="198"/>
      <c r="F7" s="198"/>
    </row>
    <row r="8" spans="1:10" ht="15" customHeight="1" x14ac:dyDescent="0.2">
      <c r="A8" s="106" t="s">
        <v>64</v>
      </c>
      <c r="B8" s="236" t="s">
        <v>65</v>
      </c>
      <c r="C8" s="198"/>
      <c r="D8" s="198"/>
      <c r="E8" s="198"/>
      <c r="F8" s="198"/>
    </row>
    <row r="9" spans="1:10" x14ac:dyDescent="0.2">
      <c r="A9" s="106" t="s">
        <v>50</v>
      </c>
      <c r="B9" s="113"/>
      <c r="C9" s="107" t="s">
        <v>4193</v>
      </c>
      <c r="D9" s="107" t="s">
        <v>51</v>
      </c>
      <c r="E9" s="42"/>
      <c r="F9" s="42"/>
    </row>
    <row r="10" spans="1:10" x14ac:dyDescent="0.2">
      <c r="A10" s="104" t="s">
        <v>20</v>
      </c>
      <c r="B10" s="232"/>
      <c r="C10" s="232"/>
      <c r="D10" s="107"/>
      <c r="E10" s="42"/>
      <c r="F10" s="42"/>
    </row>
    <row r="11" spans="1:10" x14ac:dyDescent="0.2">
      <c r="A11" s="231" t="str">
        <f>"Validierungsisolate/-materialien (Parameter): "&amp;'Parameter (Spezies)'!B3</f>
        <v>Validierungsisolate/-materialien (Parameter): 23</v>
      </c>
      <c r="B11" s="231"/>
      <c r="C11" s="237" t="str">
        <f>"Vergleichsisolate/-materialien (#Parameter): "&amp;'#Parameter (Spezies)'!B3</f>
        <v>Vergleichsisolate/-materialien (#Parameter): 1820</v>
      </c>
      <c r="D11" s="237"/>
      <c r="E11" s="238"/>
      <c r="F11" s="238"/>
    </row>
    <row r="12" spans="1:10" s="22" customFormat="1" x14ac:dyDescent="0.2">
      <c r="A12" s="230"/>
      <c r="B12" s="230"/>
      <c r="C12" s="230"/>
      <c r="D12" s="230"/>
      <c r="E12" s="86"/>
      <c r="F12" s="86"/>
    </row>
    <row r="13" spans="1:10" s="22" customFormat="1" x14ac:dyDescent="0.2">
      <c r="A13" s="230"/>
      <c r="B13" s="230"/>
      <c r="C13" s="230"/>
      <c r="D13" s="230"/>
      <c r="E13" s="86"/>
      <c r="F13" s="86"/>
      <c r="J13" s="31"/>
    </row>
    <row r="14" spans="1:10" x14ac:dyDescent="0.2">
      <c r="A14" s="197" t="s">
        <v>47</v>
      </c>
      <c r="B14" s="197"/>
      <c r="C14" s="197"/>
      <c r="D14" s="197"/>
      <c r="E14" s="198"/>
      <c r="F14" s="198"/>
    </row>
    <row r="15" spans="1:10" x14ac:dyDescent="0.2">
      <c r="A15" s="197" t="s">
        <v>21</v>
      </c>
      <c r="B15" s="197"/>
      <c r="C15" s="197"/>
      <c r="D15" s="197"/>
      <c r="E15" s="198"/>
      <c r="F15" s="198"/>
    </row>
    <row r="16" spans="1:10" x14ac:dyDescent="0.2">
      <c r="A16" s="197" t="s">
        <v>48</v>
      </c>
      <c r="B16" s="197"/>
      <c r="C16" s="197"/>
      <c r="D16" s="197"/>
      <c r="E16" s="198"/>
      <c r="F16" s="198"/>
    </row>
    <row r="17" spans="1:7" s="31" customFormat="1" x14ac:dyDescent="0.2">
      <c r="A17" s="149" t="s">
        <v>94</v>
      </c>
      <c r="B17" s="150"/>
      <c r="C17" s="150"/>
      <c r="D17" s="150"/>
      <c r="E17" s="150"/>
      <c r="F17" s="150"/>
    </row>
    <row r="18" spans="1:7" s="31" customFormat="1" ht="55.5" customHeight="1" x14ac:dyDescent="0.2">
      <c r="A18" s="224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24"/>
      <c r="C18" s="225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225"/>
      <c r="E18" s="225"/>
      <c r="F18" s="225"/>
      <c r="G18" s="148"/>
    </row>
    <row r="19" spans="1:7" s="31" customFormat="1" ht="32.25" customHeight="1" x14ac:dyDescent="0.2">
      <c r="A19" s="223" t="s">
        <v>95</v>
      </c>
      <c r="B19" s="223"/>
      <c r="C19" s="218" t="str">
        <f>"Falsch-positiv: Kriterien für richtig-negativ werden nicht erfüllt"</f>
        <v>Falsch-positiv: Kriterien für richtig-negativ werden nicht erfüllt</v>
      </c>
      <c r="D19" s="218"/>
      <c r="E19" s="218"/>
      <c r="F19" s="218"/>
    </row>
    <row r="20" spans="1:7" s="31" customFormat="1" x14ac:dyDescent="0.2">
      <c r="A20" s="108"/>
      <c r="B20" s="108"/>
      <c r="C20" s="108"/>
      <c r="D20" s="108"/>
      <c r="E20" s="109"/>
      <c r="F20" s="109"/>
    </row>
    <row r="21" spans="1:7" s="31" customFormat="1" x14ac:dyDescent="0.2">
      <c r="A21" s="85" t="s">
        <v>22</v>
      </c>
      <c r="B21" s="93" t="s">
        <v>63</v>
      </c>
      <c r="C21" s="183" t="str">
        <f>'Parameter (Spezies)'!B1&amp;" "&amp;'Parameter (Spezies)'!C1</f>
        <v>Staphylococcus chromogenes</v>
      </c>
      <c r="D21" s="94"/>
      <c r="E21" s="110" t="s">
        <v>74</v>
      </c>
      <c r="F21" s="111" t="s">
        <v>62</v>
      </c>
    </row>
    <row r="22" spans="1:7" s="31" customFormat="1" x14ac:dyDescent="0.2">
      <c r="A22" s="66" t="s">
        <v>68</v>
      </c>
      <c r="B22" s="67">
        <f>'Parameter (Spezies)'!B3</f>
        <v>23</v>
      </c>
      <c r="C22" s="75"/>
      <c r="D22" s="75"/>
      <c r="E22" s="68"/>
      <c r="F22" s="69"/>
    </row>
    <row r="23" spans="1:7" s="31" customFormat="1" x14ac:dyDescent="0.2">
      <c r="A23" s="66" t="s">
        <v>69</v>
      </c>
      <c r="B23" s="116">
        <f>B26+B27</f>
        <v>23</v>
      </c>
      <c r="C23" s="70" t="s">
        <v>58</v>
      </c>
      <c r="D23" s="71">
        <f>B23/B22</f>
        <v>1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70</v>
      </c>
      <c r="B24" s="67">
        <f>SUM('Parameter (Spezies)'!E:E)</f>
        <v>23</v>
      </c>
      <c r="C24" s="74"/>
      <c r="D24" s="75"/>
      <c r="E24" s="72">
        <f>0.2*B23</f>
        <v>4.6000000000000005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83</v>
      </c>
      <c r="B25" s="67"/>
      <c r="C25" s="201" t="s">
        <v>52</v>
      </c>
      <c r="D25" s="202"/>
      <c r="E25" s="68"/>
      <c r="F25" s="88"/>
    </row>
    <row r="26" spans="1:7" s="31" customFormat="1" x14ac:dyDescent="0.2">
      <c r="A26" s="77" t="s">
        <v>75</v>
      </c>
      <c r="B26" s="97">
        <f>'Parameter (Spezies)'!B7</f>
        <v>23</v>
      </c>
      <c r="C26" s="78" t="s">
        <v>54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77</v>
      </c>
      <c r="B27" s="96">
        <f>'Parameter (Spezies)'!B25</f>
        <v>0</v>
      </c>
      <c r="C27" s="82" t="s">
        <v>56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71</v>
      </c>
      <c r="C28" s="46"/>
      <c r="D28" s="47"/>
      <c r="E28" s="48"/>
      <c r="F28" s="89"/>
    </row>
    <row r="29" spans="1:7" x14ac:dyDescent="0.2">
      <c r="A29" s="49" t="s">
        <v>68</v>
      </c>
      <c r="B29" s="50">
        <f>'#Parameter (Spezies) DB'!B3</f>
        <v>1820</v>
      </c>
      <c r="C29" s="44"/>
      <c r="D29" s="44"/>
      <c r="E29" s="51"/>
      <c r="F29" s="90"/>
      <c r="G29" s="31"/>
    </row>
    <row r="30" spans="1:7" s="31" customFormat="1" x14ac:dyDescent="0.2">
      <c r="A30" s="49" t="s">
        <v>69</v>
      </c>
      <c r="B30" s="45">
        <f>SUM(B33:B34)</f>
        <v>1478</v>
      </c>
      <c r="C30" s="52" t="s">
        <v>58</v>
      </c>
      <c r="D30" s="53">
        <f>B30/B29</f>
        <v>0.81208791208791209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70</v>
      </c>
      <c r="B31" s="50">
        <f>SUM('#Parameter (Spezies) DB'!E:E)</f>
        <v>927</v>
      </c>
      <c r="C31" s="55"/>
      <c r="D31" s="56"/>
      <c r="E31" s="100">
        <f>0.2*B30</f>
        <v>295.60000000000002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83</v>
      </c>
      <c r="B32" s="50"/>
      <c r="C32" s="203" t="s">
        <v>53</v>
      </c>
      <c r="D32" s="204"/>
      <c r="E32" s="51"/>
      <c r="F32" s="90"/>
      <c r="G32" s="31"/>
    </row>
    <row r="33" spans="1:8" ht="14.45" customHeight="1" x14ac:dyDescent="0.2">
      <c r="A33" s="58" t="s">
        <v>78</v>
      </c>
      <c r="B33" s="98">
        <f>'#Parameter (Spezies) DB'!B6</f>
        <v>1478</v>
      </c>
      <c r="C33" s="59" t="s">
        <v>57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8" ht="14.45" customHeight="1" x14ac:dyDescent="0.2">
      <c r="A34" s="62" t="s">
        <v>76</v>
      </c>
      <c r="B34" s="95">
        <f>'#Parameter (Spezies) DB'!B7</f>
        <v>0</v>
      </c>
      <c r="C34" s="63" t="s">
        <v>55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8" s="31" customFormat="1" ht="14.45" customHeight="1" x14ac:dyDescent="0.2">
      <c r="A35" s="137" t="s">
        <v>72</v>
      </c>
      <c r="B35" s="138">
        <f>'#Parameter (Spezies)'!B3</f>
        <v>1820</v>
      </c>
      <c r="C35" s="139" t="s">
        <v>73</v>
      </c>
      <c r="D35" s="140">
        <f>'#Parameter (Spezies)'!B9</f>
        <v>0</v>
      </c>
      <c r="E35" s="141"/>
      <c r="F35" s="142"/>
    </row>
    <row r="36" spans="1:8" s="136" customFormat="1" ht="46.5" customHeight="1" x14ac:dyDescent="0.25">
      <c r="A36" s="211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23 identifizierten Proben des Parameters wurden unter Verwendung der vollständigen Datenbank 23 (=100%) richtig erkannt (Inklusivität). 0 (=0%) der identifizierten Proben des Parameters wurden falsch einer anderen Spezies zugeordnet.</v>
      </c>
      <c r="B36" s="212"/>
      <c r="C36" s="212"/>
      <c r="D36" s="212"/>
      <c r="E36" s="213"/>
      <c r="F36" s="213"/>
    </row>
    <row r="37" spans="1:8" s="31" customFormat="1" ht="44.25" customHeight="1" x14ac:dyDescent="0.2">
      <c r="A37" s="214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1478 identifizierten Proben der Nicht-Ziel-Parameter wurden unter Verwendung der vollständigen Datenbank 100% richtig-negativ (Exklusivität) gezählt. Von diesen 1478 Proben wurden 0 (=0%) fehlerhaft als Parameter identifiziert.</v>
      </c>
      <c r="B37" s="215"/>
      <c r="C37" s="215"/>
      <c r="D37" s="215"/>
      <c r="E37" s="215"/>
      <c r="F37" s="215"/>
    </row>
    <row r="38" spans="1:8" s="31" customFormat="1" ht="30.75" customHeight="1" x14ac:dyDescent="0.2">
      <c r="A38" s="216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1820 Proben der Nicht-Ziel-Parameter wurden unter Verwendung einer nur den Parameter enthaltenden Datenbank bei 0 (=0%) Einträgen ein score &gt; 2 erreicht.</v>
      </c>
      <c r="B38" s="217"/>
      <c r="C38" s="217"/>
      <c r="D38" s="217"/>
      <c r="E38" s="217"/>
      <c r="F38" s="217"/>
    </row>
    <row r="39" spans="1:8" s="24" customFormat="1" x14ac:dyDescent="0.2">
      <c r="A39" s="102" t="s">
        <v>82</v>
      </c>
      <c r="B39" s="103" t="s">
        <v>59</v>
      </c>
      <c r="C39" s="101" t="s">
        <v>81</v>
      </c>
      <c r="D39" s="184" t="str">
        <f>IF(SUM(G23:G35)=8,"erfüllt","nicht erfüllt")</f>
        <v>erfüllt</v>
      </c>
      <c r="E39" s="101"/>
      <c r="F39" s="101"/>
      <c r="H39" s="15"/>
    </row>
    <row r="40" spans="1:8" s="31" customFormat="1" x14ac:dyDescent="0.2">
      <c r="A40" s="200" t="s">
        <v>32</v>
      </c>
      <c r="B40" s="200"/>
      <c r="C40" s="200"/>
      <c r="D40" s="200"/>
      <c r="E40" s="42"/>
      <c r="F40" s="42"/>
    </row>
    <row r="41" spans="1:8" ht="36" customHeight="1" x14ac:dyDescent="0.2">
      <c r="A41" s="221" t="s">
        <v>4192</v>
      </c>
      <c r="B41" s="222"/>
      <c r="C41" s="222"/>
      <c r="D41" s="222"/>
      <c r="E41" s="222"/>
      <c r="F41" s="222"/>
    </row>
    <row r="42" spans="1:8" s="23" customFormat="1" x14ac:dyDescent="0.2">
      <c r="A42" s="18" t="s">
        <v>30</v>
      </c>
      <c r="B42" s="18" t="s">
        <v>29</v>
      </c>
      <c r="C42" s="18" t="s">
        <v>27</v>
      </c>
      <c r="D42" s="205" t="s">
        <v>28</v>
      </c>
      <c r="E42" s="206"/>
      <c r="F42" s="207"/>
    </row>
    <row r="43" spans="1:8" s="23" customFormat="1" x14ac:dyDescent="0.2">
      <c r="A43" s="165" t="str">
        <f>Settings!C4</f>
        <v>CVUA S</v>
      </c>
      <c r="B43" s="20" t="s">
        <v>4191</v>
      </c>
      <c r="C43" s="21">
        <v>45888</v>
      </c>
      <c r="D43" s="208" t="s">
        <v>49</v>
      </c>
      <c r="E43" s="209"/>
      <c r="F43" s="210"/>
    </row>
    <row r="44" spans="1:8" s="31" customFormat="1" x14ac:dyDescent="0.2">
      <c r="A44" s="219" t="s">
        <v>107</v>
      </c>
      <c r="B44" s="219"/>
      <c r="C44" s="219"/>
      <c r="D44" s="219"/>
      <c r="E44" s="220"/>
      <c r="F44" s="220"/>
    </row>
    <row r="45" spans="1:8" x14ac:dyDescent="0.2">
      <c r="A45" s="199" t="s">
        <v>31</v>
      </c>
      <c r="B45" s="199"/>
      <c r="C45" s="19"/>
      <c r="D45" s="19"/>
      <c r="E45" s="16"/>
      <c r="F45" s="16"/>
    </row>
    <row r="46" spans="1:8" x14ac:dyDescent="0.2">
      <c r="A46" s="195" t="s">
        <v>24</v>
      </c>
      <c r="B46" s="195"/>
      <c r="C46" s="195"/>
      <c r="D46" s="195"/>
      <c r="E46" s="196"/>
      <c r="F46" s="196"/>
    </row>
    <row r="47" spans="1:8" x14ac:dyDescent="0.2">
      <c r="E47" s="16"/>
      <c r="F47" s="16"/>
    </row>
  </sheetData>
  <mergeCells count="32"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</mergeCells>
  <pageMargins left="1.1811023622047245" right="0.70866141732283472" top="0.78740157480314965" bottom="0.78740157480314965" header="0.31496062992125984" footer="0.31496062992125984"/>
  <pageSetup paperSize="9" scale="86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2025-08-19T08:20:27Z</cp:lastPrinted>
  <dcterms:created xsi:type="dcterms:W3CDTF">2016-08-19T11:01:12Z</dcterms:created>
  <dcterms:modified xsi:type="dcterms:W3CDTF">2025-09-08T12:55:54Z</dcterms:modified>
</cp:coreProperties>
</file>