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Parameter Validierungen\gültige Parameter Validierungen\Strep equi ssp zooepi+ruminatorum V01 Ziel-ID BRU + UA-BW 12.01.2024 Dyk\"/>
    </mc:Choice>
  </mc:AlternateContent>
  <bookViews>
    <workbookView xWindow="0" yWindow="0" windowWidth="26070" windowHeight="9585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  <sheet name="Sortierung" sheetId="16" r:id="rId6"/>
  </sheets>
  <definedNames>
    <definedName name="_xlnm._FilterDatabase" localSheetId="3" hidden="1">'#Parameter (Spezies)'!$E$1:$L$125</definedName>
    <definedName name="_xlnm._FilterDatabase" localSheetId="2" hidden="1">'#Parameter (Spezies) DB'!$F$1:$Z$250</definedName>
    <definedName name="_xlnm._FilterDatabase" localSheetId="1" hidden="1">'Parameter (Spezies)'!$F$1:$U$34</definedName>
  </definedNames>
  <calcPr calcId="162913"/>
</workbook>
</file>

<file path=xl/calcChain.xml><?xml version="1.0" encoding="utf-8"?>
<calcChain xmlns="http://schemas.openxmlformats.org/spreadsheetml/2006/main">
  <c r="P30" i="1" l="1"/>
  <c r="P31" i="1"/>
  <c r="P32" i="1"/>
  <c r="P33" i="1"/>
  <c r="P34" i="1"/>
  <c r="P35" i="1"/>
  <c r="K251" i="5" l="1"/>
  <c r="L251" i="5" s="1"/>
  <c r="K252" i="5"/>
  <c r="L252" i="5" s="1"/>
  <c r="K253" i="5"/>
  <c r="L253" i="5" s="1"/>
  <c r="K254" i="5"/>
  <c r="L254" i="5" s="1"/>
  <c r="K255" i="5"/>
  <c r="L255" i="5" s="1"/>
  <c r="K256" i="5"/>
  <c r="L256" i="5" s="1"/>
  <c r="K257" i="5"/>
  <c r="L257" i="5" s="1"/>
  <c r="K258" i="5"/>
  <c r="L258" i="5" s="1"/>
  <c r="K259" i="5"/>
  <c r="L259" i="5" s="1"/>
  <c r="K260" i="5"/>
  <c r="L260" i="5" s="1"/>
  <c r="K261" i="5"/>
  <c r="L261" i="5" s="1"/>
  <c r="K262" i="5"/>
  <c r="L262" i="5" s="1"/>
  <c r="K263" i="5"/>
  <c r="L263" i="5" s="1"/>
  <c r="K264" i="5"/>
  <c r="L264" i="5" s="1"/>
  <c r="K265" i="5"/>
  <c r="L265" i="5"/>
  <c r="K266" i="5"/>
  <c r="L266" i="5" s="1"/>
  <c r="K267" i="5"/>
  <c r="L267" i="5" s="1"/>
  <c r="K268" i="5"/>
  <c r="L268" i="5" s="1"/>
  <c r="K269" i="5"/>
  <c r="L269" i="5" s="1"/>
  <c r="K270" i="5"/>
  <c r="L270" i="5" s="1"/>
  <c r="K271" i="5"/>
  <c r="L271" i="5"/>
  <c r="K272" i="5"/>
  <c r="L272" i="5" s="1"/>
  <c r="K273" i="5"/>
  <c r="L273" i="5"/>
  <c r="K274" i="5"/>
  <c r="L274" i="5" s="1"/>
  <c r="K275" i="5"/>
  <c r="L275" i="5" s="1"/>
  <c r="K276" i="5"/>
  <c r="L276" i="5" s="1"/>
  <c r="K277" i="5"/>
  <c r="L277" i="5"/>
  <c r="K278" i="5"/>
  <c r="L278" i="5" s="1"/>
  <c r="K279" i="5"/>
  <c r="L279" i="5" s="1"/>
  <c r="K280" i="5"/>
  <c r="L280" i="5" s="1"/>
  <c r="K281" i="5"/>
  <c r="L281" i="5" s="1"/>
  <c r="K282" i="5"/>
  <c r="L282" i="5" s="1"/>
  <c r="K283" i="5"/>
  <c r="L283" i="5" s="1"/>
  <c r="K284" i="5"/>
  <c r="L284" i="5" s="1"/>
  <c r="K285" i="5"/>
  <c r="L285" i="5" s="1"/>
  <c r="K286" i="5"/>
  <c r="L286" i="5" s="1"/>
  <c r="K287" i="5"/>
  <c r="L287" i="5" s="1"/>
  <c r="K288" i="5"/>
  <c r="L288" i="5" s="1"/>
  <c r="K289" i="5"/>
  <c r="L289" i="5" s="1"/>
  <c r="K290" i="5"/>
  <c r="L290" i="5" s="1"/>
  <c r="K291" i="5"/>
  <c r="L291" i="5" s="1"/>
  <c r="K292" i="5"/>
  <c r="L292" i="5" s="1"/>
  <c r="K293" i="5"/>
  <c r="L293" i="5" s="1"/>
  <c r="K294" i="5"/>
  <c r="L294" i="5" s="1"/>
  <c r="K295" i="5"/>
  <c r="L295" i="5" s="1"/>
  <c r="K296" i="5"/>
  <c r="L296" i="5" s="1"/>
  <c r="K297" i="5"/>
  <c r="L297" i="5"/>
  <c r="K298" i="5"/>
  <c r="L298" i="5" s="1"/>
  <c r="K299" i="5"/>
  <c r="L299" i="5" s="1"/>
  <c r="K300" i="5"/>
  <c r="L300" i="5" s="1"/>
  <c r="K301" i="5"/>
  <c r="L301" i="5" s="1"/>
  <c r="K302" i="5"/>
  <c r="L302" i="5" s="1"/>
  <c r="K303" i="5"/>
  <c r="L303" i="5"/>
  <c r="K304" i="5"/>
  <c r="L304" i="5" s="1"/>
  <c r="K305" i="5"/>
  <c r="L305" i="5" s="1"/>
  <c r="K306" i="5"/>
  <c r="L306" i="5" s="1"/>
  <c r="K307" i="5"/>
  <c r="L307" i="5" s="1"/>
  <c r="K308" i="5"/>
  <c r="L308" i="5" s="1"/>
  <c r="K309" i="5"/>
  <c r="L309" i="5"/>
  <c r="K310" i="5"/>
  <c r="L310" i="5" s="1"/>
  <c r="K311" i="5"/>
  <c r="L311" i="5" s="1"/>
  <c r="K312" i="5"/>
  <c r="L312" i="5" s="1"/>
  <c r="K313" i="5"/>
  <c r="L313" i="5" s="1"/>
  <c r="K314" i="5"/>
  <c r="L314" i="5" s="1"/>
  <c r="K315" i="5"/>
  <c r="L315" i="5" s="1"/>
  <c r="K316" i="5"/>
  <c r="L316" i="5" s="1"/>
  <c r="K317" i="5"/>
  <c r="L317" i="5" s="1"/>
  <c r="K318" i="5"/>
  <c r="L318" i="5" s="1"/>
  <c r="K319" i="5"/>
  <c r="L319" i="5" s="1"/>
  <c r="K320" i="5"/>
  <c r="L320" i="5" s="1"/>
  <c r="K321" i="5"/>
  <c r="L321" i="5" s="1"/>
  <c r="K322" i="5"/>
  <c r="L322" i="5" s="1"/>
  <c r="K323" i="5"/>
  <c r="L323" i="5" s="1"/>
  <c r="K324" i="5"/>
  <c r="L324" i="5" s="1"/>
  <c r="K325" i="5"/>
  <c r="L325" i="5" s="1"/>
  <c r="K326" i="5"/>
  <c r="L326" i="5" s="1"/>
  <c r="K327" i="5"/>
  <c r="L327" i="5" s="1"/>
  <c r="K328" i="5"/>
  <c r="L328" i="5" s="1"/>
  <c r="K329" i="5"/>
  <c r="L329" i="5"/>
  <c r="K330" i="5"/>
  <c r="L330" i="5" s="1"/>
  <c r="K331" i="5"/>
  <c r="L331" i="5" s="1"/>
  <c r="K332" i="5"/>
  <c r="L332" i="5" s="1"/>
  <c r="K333" i="5"/>
  <c r="L333" i="5" s="1"/>
  <c r="R251" i="12" l="1"/>
  <c r="T251" i="12" s="1"/>
  <c r="U251" i="12" s="1"/>
  <c r="V251" i="12"/>
  <c r="W251" i="12"/>
  <c r="R252" i="12"/>
  <c r="T252" i="12" s="1"/>
  <c r="U252" i="12" s="1"/>
  <c r="V252" i="12"/>
  <c r="W252" i="12"/>
  <c r="R253" i="12"/>
  <c r="T253" i="12" s="1"/>
  <c r="U253" i="12" s="1"/>
  <c r="V253" i="12"/>
  <c r="W253" i="12"/>
  <c r="R254" i="12"/>
  <c r="T254" i="12" s="1"/>
  <c r="U254" i="12" s="1"/>
  <c r="V254" i="12"/>
  <c r="W254" i="12"/>
  <c r="R255" i="12"/>
  <c r="T255" i="12" s="1"/>
  <c r="U255" i="12" s="1"/>
  <c r="V255" i="12"/>
  <c r="W255" i="12"/>
  <c r="R256" i="12"/>
  <c r="T256" i="12" s="1"/>
  <c r="U256" i="12" s="1"/>
  <c r="V256" i="12"/>
  <c r="W256" i="12"/>
  <c r="R257" i="12"/>
  <c r="T257" i="12" s="1"/>
  <c r="U257" i="12" s="1"/>
  <c r="V257" i="12"/>
  <c r="W257" i="12"/>
  <c r="R258" i="12"/>
  <c r="T258" i="12" s="1"/>
  <c r="U258" i="12" s="1"/>
  <c r="V258" i="12"/>
  <c r="W258" i="12"/>
  <c r="R259" i="12"/>
  <c r="T259" i="12" s="1"/>
  <c r="U259" i="12" s="1"/>
  <c r="V259" i="12"/>
  <c r="W259" i="12"/>
  <c r="R260" i="12"/>
  <c r="T260" i="12" s="1"/>
  <c r="U260" i="12" s="1"/>
  <c r="V260" i="12"/>
  <c r="W260" i="12"/>
  <c r="R261" i="12"/>
  <c r="T261" i="12" s="1"/>
  <c r="U261" i="12" s="1"/>
  <c r="V261" i="12"/>
  <c r="W261" i="12"/>
  <c r="R262" i="12"/>
  <c r="T262" i="12" s="1"/>
  <c r="U262" i="12" s="1"/>
  <c r="V262" i="12"/>
  <c r="W262" i="12"/>
  <c r="R263" i="12"/>
  <c r="T263" i="12" s="1"/>
  <c r="U263" i="12" s="1"/>
  <c r="V263" i="12"/>
  <c r="W263" i="12"/>
  <c r="R264" i="12"/>
  <c r="T264" i="12" s="1"/>
  <c r="U264" i="12" s="1"/>
  <c r="V264" i="12"/>
  <c r="W264" i="12"/>
  <c r="R265" i="12"/>
  <c r="T265" i="12" s="1"/>
  <c r="U265" i="12" s="1"/>
  <c r="V265" i="12"/>
  <c r="W265" i="12"/>
  <c r="R266" i="12"/>
  <c r="T266" i="12" s="1"/>
  <c r="U266" i="12" s="1"/>
  <c r="V266" i="12"/>
  <c r="W266" i="12"/>
  <c r="R267" i="12"/>
  <c r="T267" i="12" s="1"/>
  <c r="U267" i="12" s="1"/>
  <c r="V267" i="12"/>
  <c r="W267" i="12"/>
  <c r="R268" i="12"/>
  <c r="T268" i="12" s="1"/>
  <c r="U268" i="12" s="1"/>
  <c r="V268" i="12"/>
  <c r="W268" i="12"/>
  <c r="R269" i="12"/>
  <c r="T269" i="12" s="1"/>
  <c r="U269" i="12" s="1"/>
  <c r="V269" i="12"/>
  <c r="W269" i="12"/>
  <c r="R270" i="12"/>
  <c r="T270" i="12" s="1"/>
  <c r="U270" i="12" s="1"/>
  <c r="V270" i="12"/>
  <c r="W270" i="12"/>
  <c r="R271" i="12"/>
  <c r="T271" i="12" s="1"/>
  <c r="U271" i="12" s="1"/>
  <c r="V271" i="12"/>
  <c r="W271" i="12"/>
  <c r="R272" i="12"/>
  <c r="T272" i="12" s="1"/>
  <c r="U272" i="12" s="1"/>
  <c r="V272" i="12"/>
  <c r="W272" i="12"/>
  <c r="R273" i="12"/>
  <c r="T273" i="12" s="1"/>
  <c r="U273" i="12" s="1"/>
  <c r="V273" i="12"/>
  <c r="W273" i="12"/>
  <c r="R274" i="12"/>
  <c r="T274" i="12" s="1"/>
  <c r="U274" i="12" s="1"/>
  <c r="V274" i="12"/>
  <c r="W274" i="12"/>
  <c r="R275" i="12"/>
  <c r="T275" i="12" s="1"/>
  <c r="U275" i="12" s="1"/>
  <c r="V275" i="12"/>
  <c r="W275" i="12"/>
  <c r="R276" i="12"/>
  <c r="T276" i="12" s="1"/>
  <c r="U276" i="12" s="1"/>
  <c r="V276" i="12"/>
  <c r="W276" i="12"/>
  <c r="R277" i="12"/>
  <c r="T277" i="12" s="1"/>
  <c r="U277" i="12" s="1"/>
  <c r="V277" i="12"/>
  <c r="W277" i="12"/>
  <c r="R278" i="12"/>
  <c r="T278" i="12" s="1"/>
  <c r="U278" i="12" s="1"/>
  <c r="V278" i="12"/>
  <c r="W278" i="12"/>
  <c r="R279" i="12"/>
  <c r="T279" i="12" s="1"/>
  <c r="U279" i="12" s="1"/>
  <c r="V279" i="12"/>
  <c r="W279" i="12"/>
  <c r="R280" i="12"/>
  <c r="T280" i="12" s="1"/>
  <c r="U280" i="12" s="1"/>
  <c r="V280" i="12"/>
  <c r="W280" i="12"/>
  <c r="R281" i="12"/>
  <c r="T281" i="12" s="1"/>
  <c r="U281" i="12" s="1"/>
  <c r="V281" i="12"/>
  <c r="W281" i="12"/>
  <c r="R282" i="12"/>
  <c r="T282" i="12" s="1"/>
  <c r="U282" i="12" s="1"/>
  <c r="V282" i="12"/>
  <c r="W282" i="12"/>
  <c r="R283" i="12"/>
  <c r="T283" i="12" s="1"/>
  <c r="U283" i="12" s="1"/>
  <c r="V283" i="12"/>
  <c r="W283" i="12"/>
  <c r="R284" i="12"/>
  <c r="T284" i="12" s="1"/>
  <c r="U284" i="12" s="1"/>
  <c r="V284" i="12"/>
  <c r="W284" i="12"/>
  <c r="R285" i="12"/>
  <c r="T285" i="12" s="1"/>
  <c r="U285" i="12" s="1"/>
  <c r="V285" i="12"/>
  <c r="W285" i="12"/>
  <c r="R286" i="12"/>
  <c r="T286" i="12" s="1"/>
  <c r="U286" i="12" s="1"/>
  <c r="V286" i="12"/>
  <c r="W286" i="12"/>
  <c r="R287" i="12"/>
  <c r="T287" i="12" s="1"/>
  <c r="U287" i="12" s="1"/>
  <c r="V287" i="12"/>
  <c r="W287" i="12"/>
  <c r="R288" i="12"/>
  <c r="T288" i="12" s="1"/>
  <c r="U288" i="12" s="1"/>
  <c r="V288" i="12"/>
  <c r="W288" i="12"/>
  <c r="R289" i="12"/>
  <c r="T289" i="12" s="1"/>
  <c r="U289" i="12" s="1"/>
  <c r="V289" i="12"/>
  <c r="W289" i="12"/>
  <c r="R290" i="12"/>
  <c r="T290" i="12" s="1"/>
  <c r="U290" i="12" s="1"/>
  <c r="V290" i="12"/>
  <c r="W290" i="12"/>
  <c r="R291" i="12"/>
  <c r="T291" i="12" s="1"/>
  <c r="U291" i="12" s="1"/>
  <c r="V291" i="12"/>
  <c r="W291" i="12"/>
  <c r="R292" i="12"/>
  <c r="T292" i="12" s="1"/>
  <c r="U292" i="12" s="1"/>
  <c r="V292" i="12"/>
  <c r="W292" i="12"/>
  <c r="R293" i="12"/>
  <c r="T293" i="12"/>
  <c r="U293" i="12" s="1"/>
  <c r="V293" i="12"/>
  <c r="W293" i="12"/>
  <c r="R294" i="12"/>
  <c r="T294" i="12" s="1"/>
  <c r="U294" i="12" s="1"/>
  <c r="V294" i="12"/>
  <c r="W294" i="12"/>
  <c r="R295" i="12"/>
  <c r="T295" i="12" s="1"/>
  <c r="U295" i="12" s="1"/>
  <c r="V295" i="12"/>
  <c r="W295" i="12"/>
  <c r="R296" i="12"/>
  <c r="T296" i="12" s="1"/>
  <c r="U296" i="12" s="1"/>
  <c r="V296" i="12"/>
  <c r="W296" i="12"/>
  <c r="R297" i="12"/>
  <c r="T297" i="12" s="1"/>
  <c r="U297" i="12" s="1"/>
  <c r="V297" i="12"/>
  <c r="W297" i="12"/>
  <c r="R298" i="12"/>
  <c r="T298" i="12" s="1"/>
  <c r="U298" i="12" s="1"/>
  <c r="V298" i="12"/>
  <c r="W298" i="12"/>
  <c r="R299" i="12"/>
  <c r="T299" i="12" s="1"/>
  <c r="U299" i="12" s="1"/>
  <c r="V299" i="12"/>
  <c r="W299" i="12"/>
  <c r="R300" i="12"/>
  <c r="T300" i="12" s="1"/>
  <c r="U300" i="12" s="1"/>
  <c r="V300" i="12"/>
  <c r="W300" i="12"/>
  <c r="R301" i="12"/>
  <c r="T301" i="12" s="1"/>
  <c r="U301" i="12" s="1"/>
  <c r="V301" i="12"/>
  <c r="W301" i="12"/>
  <c r="R302" i="12"/>
  <c r="T302" i="12" s="1"/>
  <c r="U302" i="12" s="1"/>
  <c r="V302" i="12"/>
  <c r="W302" i="12"/>
  <c r="R303" i="12"/>
  <c r="T303" i="12" s="1"/>
  <c r="U303" i="12" s="1"/>
  <c r="V303" i="12"/>
  <c r="W303" i="12"/>
  <c r="R304" i="12"/>
  <c r="T304" i="12" s="1"/>
  <c r="U304" i="12" s="1"/>
  <c r="V304" i="12"/>
  <c r="W304" i="12"/>
  <c r="R305" i="12"/>
  <c r="T305" i="12" s="1"/>
  <c r="U305" i="12" s="1"/>
  <c r="V305" i="12"/>
  <c r="W305" i="12"/>
  <c r="R306" i="12"/>
  <c r="T306" i="12" s="1"/>
  <c r="U306" i="12" s="1"/>
  <c r="V306" i="12"/>
  <c r="W306" i="12"/>
  <c r="R307" i="12"/>
  <c r="T307" i="12" s="1"/>
  <c r="U307" i="12" s="1"/>
  <c r="V307" i="12"/>
  <c r="W307" i="12"/>
  <c r="R308" i="12"/>
  <c r="T308" i="12" s="1"/>
  <c r="U308" i="12" s="1"/>
  <c r="V308" i="12"/>
  <c r="W308" i="12"/>
  <c r="R309" i="12"/>
  <c r="T309" i="12" s="1"/>
  <c r="U309" i="12" s="1"/>
  <c r="V309" i="12"/>
  <c r="W309" i="12"/>
  <c r="R310" i="12"/>
  <c r="T310" i="12" s="1"/>
  <c r="U310" i="12" s="1"/>
  <c r="V310" i="12"/>
  <c r="W310" i="12"/>
  <c r="R311" i="12"/>
  <c r="T311" i="12" s="1"/>
  <c r="U311" i="12" s="1"/>
  <c r="V311" i="12"/>
  <c r="W311" i="12"/>
  <c r="R312" i="12"/>
  <c r="T312" i="12" s="1"/>
  <c r="U312" i="12" s="1"/>
  <c r="V312" i="12"/>
  <c r="W312" i="12"/>
  <c r="R313" i="12"/>
  <c r="T313" i="12" s="1"/>
  <c r="U313" i="12" s="1"/>
  <c r="V313" i="12"/>
  <c r="W313" i="12"/>
  <c r="R314" i="12"/>
  <c r="T314" i="12" s="1"/>
  <c r="U314" i="12" s="1"/>
  <c r="V314" i="12"/>
  <c r="W314" i="12"/>
  <c r="R315" i="12"/>
  <c r="T315" i="12" s="1"/>
  <c r="U315" i="12" s="1"/>
  <c r="V315" i="12"/>
  <c r="W315" i="12"/>
  <c r="R316" i="12"/>
  <c r="T316" i="12" s="1"/>
  <c r="U316" i="12" s="1"/>
  <c r="V316" i="12"/>
  <c r="W316" i="12"/>
  <c r="R317" i="12"/>
  <c r="T317" i="12" s="1"/>
  <c r="U317" i="12" s="1"/>
  <c r="V317" i="12"/>
  <c r="W317" i="12"/>
  <c r="R318" i="12"/>
  <c r="T318" i="12" s="1"/>
  <c r="U318" i="12" s="1"/>
  <c r="V318" i="12"/>
  <c r="W318" i="12"/>
  <c r="R319" i="12"/>
  <c r="T319" i="12" s="1"/>
  <c r="U319" i="12" s="1"/>
  <c r="V319" i="12"/>
  <c r="W319" i="12"/>
  <c r="R320" i="12"/>
  <c r="T320" i="12" s="1"/>
  <c r="U320" i="12" s="1"/>
  <c r="V320" i="12"/>
  <c r="W320" i="12"/>
  <c r="R321" i="12"/>
  <c r="T321" i="12" s="1"/>
  <c r="U321" i="12" s="1"/>
  <c r="V321" i="12"/>
  <c r="W321" i="12"/>
  <c r="R322" i="12"/>
  <c r="T322" i="12" s="1"/>
  <c r="U322" i="12" s="1"/>
  <c r="V322" i="12"/>
  <c r="W322" i="12"/>
  <c r="R323" i="12"/>
  <c r="T323" i="12" s="1"/>
  <c r="U323" i="12" s="1"/>
  <c r="V323" i="12"/>
  <c r="W323" i="12"/>
  <c r="R324" i="12"/>
  <c r="T324" i="12" s="1"/>
  <c r="U324" i="12" s="1"/>
  <c r="V324" i="12"/>
  <c r="W324" i="12"/>
  <c r="R325" i="12"/>
  <c r="T325" i="12" s="1"/>
  <c r="U325" i="12" s="1"/>
  <c r="V325" i="12"/>
  <c r="W325" i="12"/>
  <c r="R326" i="12"/>
  <c r="T326" i="12" s="1"/>
  <c r="U326" i="12" s="1"/>
  <c r="V326" i="12"/>
  <c r="W326" i="12"/>
  <c r="R327" i="12"/>
  <c r="T327" i="12" s="1"/>
  <c r="U327" i="12" s="1"/>
  <c r="V327" i="12"/>
  <c r="W327" i="12"/>
  <c r="R328" i="12"/>
  <c r="T328" i="12" s="1"/>
  <c r="U328" i="12" s="1"/>
  <c r="V328" i="12"/>
  <c r="W328" i="12"/>
  <c r="R329" i="12"/>
  <c r="T329" i="12" s="1"/>
  <c r="U329" i="12" s="1"/>
  <c r="V329" i="12"/>
  <c r="W329" i="12"/>
  <c r="R330" i="12"/>
  <c r="T330" i="12" s="1"/>
  <c r="U330" i="12" s="1"/>
  <c r="V330" i="12"/>
  <c r="W330" i="12"/>
  <c r="R331" i="12"/>
  <c r="T331" i="12" s="1"/>
  <c r="U331" i="12" s="1"/>
  <c r="V331" i="12"/>
  <c r="W331" i="12"/>
  <c r="R332" i="12"/>
  <c r="T332" i="12" s="1"/>
  <c r="U332" i="12" s="1"/>
  <c r="V332" i="12"/>
  <c r="W332" i="12"/>
  <c r="R333" i="12"/>
  <c r="T333" i="12" s="1"/>
  <c r="U333" i="12" s="1"/>
  <c r="V333" i="12"/>
  <c r="W333" i="12"/>
  <c r="C1" i="1" l="1"/>
  <c r="B1" i="1"/>
  <c r="B1" i="12"/>
  <c r="Y304" i="12" s="1"/>
  <c r="V2" i="12"/>
  <c r="B20" i="12"/>
  <c r="B21" i="12"/>
  <c r="R2" i="12"/>
  <c r="V3" i="12"/>
  <c r="R3" i="12"/>
  <c r="V4" i="12"/>
  <c r="R4" i="12"/>
  <c r="T4" i="12" s="1"/>
  <c r="U4" i="12" s="1"/>
  <c r="V5" i="12"/>
  <c r="R5" i="12"/>
  <c r="V6" i="12"/>
  <c r="R6" i="12"/>
  <c r="T6" i="12" s="1"/>
  <c r="U6" i="12" s="1"/>
  <c r="V7" i="12"/>
  <c r="R7" i="12"/>
  <c r="V8" i="12"/>
  <c r="R8" i="12"/>
  <c r="V9" i="12"/>
  <c r="R9" i="12"/>
  <c r="V10" i="12"/>
  <c r="R10" i="12"/>
  <c r="T10" i="12" s="1"/>
  <c r="U10" i="12" s="1"/>
  <c r="V11" i="12"/>
  <c r="R11" i="12"/>
  <c r="V12" i="12"/>
  <c r="R12" i="12"/>
  <c r="V13" i="12"/>
  <c r="R13" i="12"/>
  <c r="V14" i="12"/>
  <c r="R14" i="12"/>
  <c r="T14" i="12" s="1"/>
  <c r="U14" i="12" s="1"/>
  <c r="V15" i="12"/>
  <c r="R15" i="12"/>
  <c r="V16" i="12"/>
  <c r="R16" i="12"/>
  <c r="V17" i="12"/>
  <c r="R17" i="12"/>
  <c r="V18" i="12"/>
  <c r="R18" i="12"/>
  <c r="T18" i="12" s="1"/>
  <c r="U18" i="12" s="1"/>
  <c r="V19" i="12"/>
  <c r="R19" i="12"/>
  <c r="V20" i="12"/>
  <c r="R20" i="12"/>
  <c r="T20" i="12" s="1"/>
  <c r="U20" i="12" s="1"/>
  <c r="V21" i="12"/>
  <c r="R21" i="12"/>
  <c r="T21" i="12" s="1"/>
  <c r="U21" i="12" s="1"/>
  <c r="V22" i="12"/>
  <c r="R22" i="12"/>
  <c r="T22" i="12" s="1"/>
  <c r="U22" i="12" s="1"/>
  <c r="V23" i="12"/>
  <c r="R23" i="12"/>
  <c r="T23" i="12" s="1"/>
  <c r="U23" i="12" s="1"/>
  <c r="V24" i="12"/>
  <c r="R24" i="12"/>
  <c r="T24" i="12" s="1"/>
  <c r="U24" i="12" s="1"/>
  <c r="V25" i="12"/>
  <c r="R25" i="12"/>
  <c r="T25" i="12" s="1"/>
  <c r="U25" i="12" s="1"/>
  <c r="V26" i="12"/>
  <c r="R26" i="12"/>
  <c r="V27" i="12"/>
  <c r="R27" i="12"/>
  <c r="T27" i="12" s="1"/>
  <c r="U27" i="12" s="1"/>
  <c r="V28" i="12"/>
  <c r="R28" i="12"/>
  <c r="T28" i="12" s="1"/>
  <c r="U28" i="12" s="1"/>
  <c r="V29" i="12"/>
  <c r="R29" i="12"/>
  <c r="T29" i="12" s="1"/>
  <c r="U29" i="12" s="1"/>
  <c r="V30" i="12"/>
  <c r="R30" i="12"/>
  <c r="T30" i="12" s="1"/>
  <c r="U30" i="12" s="1"/>
  <c r="V31" i="12"/>
  <c r="R31" i="12"/>
  <c r="T31" i="12" s="1"/>
  <c r="U31" i="12" s="1"/>
  <c r="V32" i="12"/>
  <c r="R32" i="12"/>
  <c r="T32" i="12" s="1"/>
  <c r="U32" i="12" s="1"/>
  <c r="V33" i="12"/>
  <c r="R33" i="12"/>
  <c r="T33" i="12" s="1"/>
  <c r="U33" i="12" s="1"/>
  <c r="V34" i="12"/>
  <c r="R34" i="12"/>
  <c r="V35" i="12"/>
  <c r="R35" i="12"/>
  <c r="V36" i="12"/>
  <c r="R36" i="12"/>
  <c r="V37" i="12"/>
  <c r="R37" i="12"/>
  <c r="V38" i="12"/>
  <c r="R38" i="12"/>
  <c r="V39" i="12"/>
  <c r="R39" i="12"/>
  <c r="V40" i="12"/>
  <c r="R40" i="12"/>
  <c r="V41" i="12"/>
  <c r="R41" i="12"/>
  <c r="V42" i="12"/>
  <c r="R42" i="12"/>
  <c r="V43" i="12"/>
  <c r="R43" i="12"/>
  <c r="V44" i="12"/>
  <c r="R44" i="12"/>
  <c r="V45" i="12"/>
  <c r="R45" i="12"/>
  <c r="V46" i="12"/>
  <c r="R46" i="12"/>
  <c r="V47" i="12"/>
  <c r="R47" i="12"/>
  <c r="V48" i="12"/>
  <c r="R48" i="12"/>
  <c r="V49" i="12"/>
  <c r="R49" i="12"/>
  <c r="V50" i="12"/>
  <c r="R50" i="12"/>
  <c r="V51" i="12"/>
  <c r="R51" i="12"/>
  <c r="V52" i="12"/>
  <c r="R52" i="12"/>
  <c r="T52" i="12" s="1"/>
  <c r="U52" i="12" s="1"/>
  <c r="V53" i="12"/>
  <c r="R53" i="12"/>
  <c r="T53" i="12" s="1"/>
  <c r="U53" i="12" s="1"/>
  <c r="V54" i="12"/>
  <c r="R54" i="12"/>
  <c r="V55" i="12"/>
  <c r="R55" i="12"/>
  <c r="V56" i="12"/>
  <c r="R56" i="12"/>
  <c r="T56" i="12" s="1"/>
  <c r="U56" i="12" s="1"/>
  <c r="V57" i="12"/>
  <c r="R57" i="12"/>
  <c r="V58" i="12"/>
  <c r="R58" i="12"/>
  <c r="T58" i="12" s="1"/>
  <c r="U58" i="12" s="1"/>
  <c r="V59" i="12"/>
  <c r="R59" i="12"/>
  <c r="T59" i="12" s="1"/>
  <c r="U59" i="12" s="1"/>
  <c r="V60" i="12"/>
  <c r="R60" i="12"/>
  <c r="T60" i="12" s="1"/>
  <c r="U60" i="12" s="1"/>
  <c r="V61" i="12"/>
  <c r="R61" i="12"/>
  <c r="V62" i="12"/>
  <c r="R62" i="12"/>
  <c r="V63" i="12"/>
  <c r="R63" i="12"/>
  <c r="T63" i="12" s="1"/>
  <c r="U63" i="12" s="1"/>
  <c r="V64" i="12"/>
  <c r="R64" i="12"/>
  <c r="T64" i="12" s="1"/>
  <c r="U64" i="12" s="1"/>
  <c r="V65" i="12"/>
  <c r="R65" i="12"/>
  <c r="V66" i="12"/>
  <c r="R66" i="12"/>
  <c r="T66" i="12" s="1"/>
  <c r="U66" i="12" s="1"/>
  <c r="V67" i="12"/>
  <c r="R67" i="12"/>
  <c r="T67" i="12" s="1"/>
  <c r="U67" i="12" s="1"/>
  <c r="V68" i="12"/>
  <c r="R68" i="12"/>
  <c r="T68" i="12" s="1"/>
  <c r="U68" i="12" s="1"/>
  <c r="V69" i="12"/>
  <c r="R69" i="12"/>
  <c r="T69" i="12" s="1"/>
  <c r="U69" i="12" s="1"/>
  <c r="V70" i="12"/>
  <c r="R70" i="12"/>
  <c r="T70" i="12" s="1"/>
  <c r="U70" i="12" s="1"/>
  <c r="V71" i="12"/>
  <c r="R71" i="12"/>
  <c r="T71" i="12" s="1"/>
  <c r="U71" i="12" s="1"/>
  <c r="V72" i="12"/>
  <c r="R72" i="12"/>
  <c r="T72" i="12" s="1"/>
  <c r="U72" i="12" s="1"/>
  <c r="V73" i="12"/>
  <c r="R73" i="12"/>
  <c r="T73" i="12" s="1"/>
  <c r="U73" i="12" s="1"/>
  <c r="V74" i="12"/>
  <c r="R74" i="12"/>
  <c r="T74" i="12" s="1"/>
  <c r="U74" i="12" s="1"/>
  <c r="V75" i="12"/>
  <c r="R75" i="12"/>
  <c r="T75" i="12" s="1"/>
  <c r="U75" i="12" s="1"/>
  <c r="V76" i="12"/>
  <c r="R76" i="12"/>
  <c r="T76" i="12" s="1"/>
  <c r="U76" i="12" s="1"/>
  <c r="V77" i="12"/>
  <c r="R77" i="12"/>
  <c r="T77" i="12" s="1"/>
  <c r="U77" i="12" s="1"/>
  <c r="V78" i="12"/>
  <c r="R78" i="12"/>
  <c r="T78" i="12" s="1"/>
  <c r="U78" i="12" s="1"/>
  <c r="V79" i="12"/>
  <c r="R79" i="12"/>
  <c r="T79" i="12" s="1"/>
  <c r="U79" i="12" s="1"/>
  <c r="V80" i="12"/>
  <c r="R80" i="12"/>
  <c r="T80" i="12" s="1"/>
  <c r="U80" i="12" s="1"/>
  <c r="V81" i="12"/>
  <c r="R81" i="12"/>
  <c r="T81" i="12" s="1"/>
  <c r="U81" i="12" s="1"/>
  <c r="V82" i="12"/>
  <c r="R82" i="12"/>
  <c r="T82" i="12" s="1"/>
  <c r="U82" i="12" s="1"/>
  <c r="V83" i="12"/>
  <c r="R83" i="12"/>
  <c r="T83" i="12" s="1"/>
  <c r="U83" i="12" s="1"/>
  <c r="V84" i="12"/>
  <c r="R84" i="12"/>
  <c r="T84" i="12" s="1"/>
  <c r="U84" i="12" s="1"/>
  <c r="V85" i="12"/>
  <c r="R85" i="12"/>
  <c r="T85" i="12" s="1"/>
  <c r="U85" i="12" s="1"/>
  <c r="V86" i="12"/>
  <c r="R86" i="12"/>
  <c r="T86" i="12" s="1"/>
  <c r="U86" i="12" s="1"/>
  <c r="V87" i="12"/>
  <c r="R87" i="12"/>
  <c r="T87" i="12" s="1"/>
  <c r="U87" i="12" s="1"/>
  <c r="V88" i="12"/>
  <c r="R88" i="12"/>
  <c r="T88" i="12" s="1"/>
  <c r="U88" i="12" s="1"/>
  <c r="V89" i="12"/>
  <c r="R89" i="12"/>
  <c r="T89" i="12" s="1"/>
  <c r="U89" i="12" s="1"/>
  <c r="V90" i="12"/>
  <c r="R90" i="12"/>
  <c r="T90" i="12" s="1"/>
  <c r="U90" i="12" s="1"/>
  <c r="V91" i="12"/>
  <c r="R91" i="12"/>
  <c r="T91" i="12" s="1"/>
  <c r="U91" i="12" s="1"/>
  <c r="V92" i="12"/>
  <c r="R92" i="12"/>
  <c r="T92" i="12" s="1"/>
  <c r="U92" i="12" s="1"/>
  <c r="V93" i="12"/>
  <c r="R93" i="12"/>
  <c r="T93" i="12" s="1"/>
  <c r="U93" i="12" s="1"/>
  <c r="V94" i="12"/>
  <c r="R94" i="12"/>
  <c r="T94" i="12" s="1"/>
  <c r="U94" i="12" s="1"/>
  <c r="V95" i="12"/>
  <c r="R95" i="12"/>
  <c r="T95" i="12" s="1"/>
  <c r="U95" i="12" s="1"/>
  <c r="V96" i="12"/>
  <c r="R96" i="12"/>
  <c r="T96" i="12" s="1"/>
  <c r="U96" i="12" s="1"/>
  <c r="V97" i="12"/>
  <c r="R97" i="12"/>
  <c r="T97" i="12" s="1"/>
  <c r="U97" i="12" s="1"/>
  <c r="V98" i="12"/>
  <c r="R98" i="12"/>
  <c r="T98" i="12" s="1"/>
  <c r="U98" i="12" s="1"/>
  <c r="V99" i="12"/>
  <c r="R99" i="12"/>
  <c r="T99" i="12" s="1"/>
  <c r="U99" i="12" s="1"/>
  <c r="V100" i="12"/>
  <c r="R100" i="12"/>
  <c r="T100" i="12" s="1"/>
  <c r="U100" i="12" s="1"/>
  <c r="V101" i="12"/>
  <c r="R101" i="12"/>
  <c r="T101" i="12" s="1"/>
  <c r="U101" i="12" s="1"/>
  <c r="V102" i="12"/>
  <c r="R102" i="12"/>
  <c r="T102" i="12" s="1"/>
  <c r="U102" i="12" s="1"/>
  <c r="V103" i="12"/>
  <c r="R103" i="12"/>
  <c r="T103" i="12" s="1"/>
  <c r="U103" i="12" s="1"/>
  <c r="V104" i="12"/>
  <c r="R104" i="12"/>
  <c r="T104" i="12" s="1"/>
  <c r="U104" i="12" s="1"/>
  <c r="V105" i="12"/>
  <c r="R105" i="12"/>
  <c r="T105" i="12" s="1"/>
  <c r="U105" i="12" s="1"/>
  <c r="V106" i="12"/>
  <c r="R106" i="12"/>
  <c r="T106" i="12" s="1"/>
  <c r="U106" i="12" s="1"/>
  <c r="V107" i="12"/>
  <c r="R107" i="12"/>
  <c r="T107" i="12" s="1"/>
  <c r="U107" i="12" s="1"/>
  <c r="V108" i="12"/>
  <c r="R108" i="12"/>
  <c r="T108" i="12" s="1"/>
  <c r="U108" i="12" s="1"/>
  <c r="V109" i="12"/>
  <c r="R109" i="12"/>
  <c r="T109" i="12" s="1"/>
  <c r="U109" i="12" s="1"/>
  <c r="V110" i="12"/>
  <c r="R110" i="12"/>
  <c r="T110" i="12" s="1"/>
  <c r="U110" i="12" s="1"/>
  <c r="V111" i="12"/>
  <c r="R111" i="12"/>
  <c r="T111" i="12" s="1"/>
  <c r="U111" i="12" s="1"/>
  <c r="V112" i="12"/>
  <c r="R112" i="12"/>
  <c r="T112" i="12" s="1"/>
  <c r="U112" i="12" s="1"/>
  <c r="V113" i="12"/>
  <c r="R113" i="12"/>
  <c r="T113" i="12" s="1"/>
  <c r="U113" i="12" s="1"/>
  <c r="V114" i="12"/>
  <c r="R114" i="12"/>
  <c r="T114" i="12" s="1"/>
  <c r="U114" i="12" s="1"/>
  <c r="V115" i="12"/>
  <c r="R115" i="12"/>
  <c r="T115" i="12" s="1"/>
  <c r="U115" i="12" s="1"/>
  <c r="V116" i="12"/>
  <c r="R116" i="12"/>
  <c r="T116" i="12" s="1"/>
  <c r="U116" i="12" s="1"/>
  <c r="V117" i="12"/>
  <c r="R117" i="12"/>
  <c r="T117" i="12" s="1"/>
  <c r="U117" i="12" s="1"/>
  <c r="V118" i="12"/>
  <c r="R118" i="12"/>
  <c r="T118" i="12" s="1"/>
  <c r="U118" i="12" s="1"/>
  <c r="V119" i="12"/>
  <c r="R119" i="12"/>
  <c r="T119" i="12" s="1"/>
  <c r="U119" i="12" s="1"/>
  <c r="V120" i="12"/>
  <c r="R120" i="12"/>
  <c r="T120" i="12" s="1"/>
  <c r="U120" i="12" s="1"/>
  <c r="V121" i="12"/>
  <c r="R121" i="12"/>
  <c r="T121" i="12" s="1"/>
  <c r="U121" i="12" s="1"/>
  <c r="V122" i="12"/>
  <c r="R122" i="12"/>
  <c r="T122" i="12" s="1"/>
  <c r="U122" i="12" s="1"/>
  <c r="V123" i="12"/>
  <c r="R123" i="12"/>
  <c r="T123" i="12" s="1"/>
  <c r="U123" i="12" s="1"/>
  <c r="V124" i="12"/>
  <c r="R124" i="12"/>
  <c r="T124" i="12" s="1"/>
  <c r="U124" i="12" s="1"/>
  <c r="V125" i="12"/>
  <c r="R125" i="12"/>
  <c r="T125" i="12" s="1"/>
  <c r="U125" i="12" s="1"/>
  <c r="V126" i="12"/>
  <c r="R126" i="12"/>
  <c r="T126" i="12" s="1"/>
  <c r="U126" i="12" s="1"/>
  <c r="V127" i="12"/>
  <c r="R127" i="12"/>
  <c r="T127" i="12" s="1"/>
  <c r="U127" i="12" s="1"/>
  <c r="V128" i="12"/>
  <c r="R128" i="12"/>
  <c r="T128" i="12" s="1"/>
  <c r="U128" i="12" s="1"/>
  <c r="V129" i="12"/>
  <c r="R129" i="12"/>
  <c r="T129" i="12" s="1"/>
  <c r="U129" i="12" s="1"/>
  <c r="V130" i="12"/>
  <c r="R130" i="12"/>
  <c r="T130" i="12" s="1"/>
  <c r="U130" i="12" s="1"/>
  <c r="V131" i="12"/>
  <c r="R131" i="12"/>
  <c r="V132" i="12"/>
  <c r="R132" i="12"/>
  <c r="T132" i="12" s="1"/>
  <c r="U132" i="12" s="1"/>
  <c r="V133" i="12"/>
  <c r="R133" i="12"/>
  <c r="T133" i="12" s="1"/>
  <c r="U133" i="12" s="1"/>
  <c r="V134" i="12"/>
  <c r="R134" i="12"/>
  <c r="T134" i="12" s="1"/>
  <c r="U134" i="12" s="1"/>
  <c r="V135" i="12"/>
  <c r="R135" i="12"/>
  <c r="T135" i="12" s="1"/>
  <c r="U135" i="12" s="1"/>
  <c r="V136" i="12"/>
  <c r="R136" i="12"/>
  <c r="T136" i="12" s="1"/>
  <c r="U136" i="12" s="1"/>
  <c r="V137" i="12"/>
  <c r="R137" i="12"/>
  <c r="T137" i="12" s="1"/>
  <c r="U137" i="12" s="1"/>
  <c r="V138" i="12"/>
  <c r="R138" i="12"/>
  <c r="T138" i="12" s="1"/>
  <c r="U138" i="12" s="1"/>
  <c r="V139" i="12"/>
  <c r="R139" i="12"/>
  <c r="T139" i="12" s="1"/>
  <c r="U139" i="12" s="1"/>
  <c r="V140" i="12"/>
  <c r="R140" i="12"/>
  <c r="T140" i="12" s="1"/>
  <c r="U140" i="12" s="1"/>
  <c r="V141" i="12"/>
  <c r="R141" i="12"/>
  <c r="T141" i="12" s="1"/>
  <c r="U141" i="12" s="1"/>
  <c r="V142" i="12"/>
  <c r="R142" i="12"/>
  <c r="T142" i="12" s="1"/>
  <c r="U142" i="12" s="1"/>
  <c r="V143" i="12"/>
  <c r="R143" i="12"/>
  <c r="T143" i="12" s="1"/>
  <c r="U143" i="12" s="1"/>
  <c r="V144" i="12"/>
  <c r="R144" i="12"/>
  <c r="T144" i="12" s="1"/>
  <c r="U144" i="12" s="1"/>
  <c r="V145" i="12"/>
  <c r="R145" i="12"/>
  <c r="T145" i="12" s="1"/>
  <c r="U145" i="12" s="1"/>
  <c r="V146" i="12"/>
  <c r="R146" i="12"/>
  <c r="T146" i="12" s="1"/>
  <c r="U146" i="12" s="1"/>
  <c r="V147" i="12"/>
  <c r="R147" i="12"/>
  <c r="T147" i="12" s="1"/>
  <c r="U147" i="12" s="1"/>
  <c r="V148" i="12"/>
  <c r="R148" i="12"/>
  <c r="T148" i="12" s="1"/>
  <c r="U148" i="12" s="1"/>
  <c r="V149" i="12"/>
  <c r="R149" i="12"/>
  <c r="T149" i="12" s="1"/>
  <c r="U149" i="12" s="1"/>
  <c r="V150" i="12"/>
  <c r="R150" i="12"/>
  <c r="T150" i="12" s="1"/>
  <c r="U150" i="12" s="1"/>
  <c r="V151" i="12"/>
  <c r="R151" i="12"/>
  <c r="T151" i="12" s="1"/>
  <c r="U151" i="12" s="1"/>
  <c r="V152" i="12"/>
  <c r="R152" i="12"/>
  <c r="T152" i="12" s="1"/>
  <c r="U152" i="12" s="1"/>
  <c r="V153" i="12"/>
  <c r="R153" i="12"/>
  <c r="T153" i="12" s="1"/>
  <c r="U153" i="12" s="1"/>
  <c r="V154" i="12"/>
  <c r="R154" i="12"/>
  <c r="T154" i="12" s="1"/>
  <c r="U154" i="12" s="1"/>
  <c r="V155" i="12"/>
  <c r="R155" i="12"/>
  <c r="T155" i="12" s="1"/>
  <c r="U155" i="12" s="1"/>
  <c r="V156" i="12"/>
  <c r="R156" i="12"/>
  <c r="T156" i="12" s="1"/>
  <c r="U156" i="12" s="1"/>
  <c r="V157" i="12"/>
  <c r="R157" i="12"/>
  <c r="T157" i="12" s="1"/>
  <c r="U157" i="12" s="1"/>
  <c r="V158" i="12"/>
  <c r="R158" i="12"/>
  <c r="T158" i="12" s="1"/>
  <c r="U158" i="12" s="1"/>
  <c r="V159" i="12"/>
  <c r="R159" i="12"/>
  <c r="T159" i="12" s="1"/>
  <c r="U159" i="12" s="1"/>
  <c r="V160" i="12"/>
  <c r="R160" i="12"/>
  <c r="T160" i="12" s="1"/>
  <c r="U160" i="12" s="1"/>
  <c r="V161" i="12"/>
  <c r="R161" i="12"/>
  <c r="T161" i="12" s="1"/>
  <c r="U161" i="12" s="1"/>
  <c r="V162" i="12"/>
  <c r="R162" i="12"/>
  <c r="T162" i="12" s="1"/>
  <c r="U162" i="12" s="1"/>
  <c r="V163" i="12"/>
  <c r="R163" i="12"/>
  <c r="T163" i="12" s="1"/>
  <c r="U163" i="12" s="1"/>
  <c r="V164" i="12"/>
  <c r="R164" i="12"/>
  <c r="T164" i="12" s="1"/>
  <c r="U164" i="12" s="1"/>
  <c r="V165" i="12"/>
  <c r="R165" i="12"/>
  <c r="T165" i="12" s="1"/>
  <c r="U165" i="12" s="1"/>
  <c r="V166" i="12"/>
  <c r="R166" i="12"/>
  <c r="T166" i="12" s="1"/>
  <c r="U166" i="12" s="1"/>
  <c r="V167" i="12"/>
  <c r="R167" i="12"/>
  <c r="T167" i="12" s="1"/>
  <c r="U167" i="12" s="1"/>
  <c r="V168" i="12"/>
  <c r="R168" i="12"/>
  <c r="T168" i="12" s="1"/>
  <c r="U168" i="12" s="1"/>
  <c r="V169" i="12"/>
  <c r="R169" i="12"/>
  <c r="T169" i="12" s="1"/>
  <c r="U169" i="12" s="1"/>
  <c r="V170" i="12"/>
  <c r="R170" i="12"/>
  <c r="T170" i="12" s="1"/>
  <c r="U170" i="12" s="1"/>
  <c r="V171" i="12"/>
  <c r="R171" i="12"/>
  <c r="T171" i="12" s="1"/>
  <c r="U171" i="12" s="1"/>
  <c r="V172" i="12"/>
  <c r="R172" i="12"/>
  <c r="T172" i="12" s="1"/>
  <c r="U172" i="12" s="1"/>
  <c r="V173" i="12"/>
  <c r="R173" i="12"/>
  <c r="T173" i="12" s="1"/>
  <c r="U173" i="12" s="1"/>
  <c r="V174" i="12"/>
  <c r="R174" i="12"/>
  <c r="T174" i="12" s="1"/>
  <c r="U174" i="12" s="1"/>
  <c r="V175" i="12"/>
  <c r="R175" i="12"/>
  <c r="T175" i="12" s="1"/>
  <c r="U175" i="12" s="1"/>
  <c r="V176" i="12"/>
  <c r="R176" i="12"/>
  <c r="T176" i="12" s="1"/>
  <c r="U176" i="12" s="1"/>
  <c r="V177" i="12"/>
  <c r="R177" i="12"/>
  <c r="T177" i="12" s="1"/>
  <c r="U177" i="12" s="1"/>
  <c r="V178" i="12"/>
  <c r="R178" i="12"/>
  <c r="T178" i="12" s="1"/>
  <c r="U178" i="12" s="1"/>
  <c r="V179" i="12"/>
  <c r="R179" i="12"/>
  <c r="T179" i="12" s="1"/>
  <c r="U179" i="12" s="1"/>
  <c r="V180" i="12"/>
  <c r="R180" i="12"/>
  <c r="T180" i="12" s="1"/>
  <c r="U180" i="12" s="1"/>
  <c r="V181" i="12"/>
  <c r="R181" i="12"/>
  <c r="T181" i="12" s="1"/>
  <c r="U181" i="12" s="1"/>
  <c r="V182" i="12"/>
  <c r="R182" i="12"/>
  <c r="T182" i="12" s="1"/>
  <c r="U182" i="12" s="1"/>
  <c r="V183" i="12"/>
  <c r="R183" i="12"/>
  <c r="T183" i="12" s="1"/>
  <c r="U183" i="12" s="1"/>
  <c r="V184" i="12"/>
  <c r="R184" i="12"/>
  <c r="T184" i="12" s="1"/>
  <c r="U184" i="12" s="1"/>
  <c r="V185" i="12"/>
  <c r="R185" i="12"/>
  <c r="T185" i="12" s="1"/>
  <c r="U185" i="12" s="1"/>
  <c r="V186" i="12"/>
  <c r="R186" i="12"/>
  <c r="T186" i="12" s="1"/>
  <c r="U186" i="12" s="1"/>
  <c r="V187" i="12"/>
  <c r="R187" i="12"/>
  <c r="T187" i="12" s="1"/>
  <c r="U187" i="12" s="1"/>
  <c r="V188" i="12"/>
  <c r="R188" i="12"/>
  <c r="T188" i="12" s="1"/>
  <c r="U188" i="12" s="1"/>
  <c r="V189" i="12"/>
  <c r="R189" i="12"/>
  <c r="T189" i="12" s="1"/>
  <c r="U189" i="12" s="1"/>
  <c r="V190" i="12"/>
  <c r="R190" i="12"/>
  <c r="T190" i="12" s="1"/>
  <c r="U190" i="12" s="1"/>
  <c r="V191" i="12"/>
  <c r="R191" i="12"/>
  <c r="T191" i="12" s="1"/>
  <c r="U191" i="12" s="1"/>
  <c r="V192" i="12"/>
  <c r="R192" i="12"/>
  <c r="T192" i="12" s="1"/>
  <c r="U192" i="12" s="1"/>
  <c r="V193" i="12"/>
  <c r="R193" i="12"/>
  <c r="T193" i="12" s="1"/>
  <c r="U193" i="12" s="1"/>
  <c r="V194" i="12"/>
  <c r="R194" i="12"/>
  <c r="T194" i="12" s="1"/>
  <c r="U194" i="12" s="1"/>
  <c r="V195" i="12"/>
  <c r="R195" i="12"/>
  <c r="T195" i="12" s="1"/>
  <c r="U195" i="12" s="1"/>
  <c r="V196" i="12"/>
  <c r="R196" i="12"/>
  <c r="T196" i="12" s="1"/>
  <c r="U196" i="12" s="1"/>
  <c r="V197" i="12"/>
  <c r="R197" i="12"/>
  <c r="T197" i="12" s="1"/>
  <c r="U197" i="12" s="1"/>
  <c r="V198" i="12"/>
  <c r="R198" i="12"/>
  <c r="T198" i="12" s="1"/>
  <c r="U198" i="12" s="1"/>
  <c r="V199" i="12"/>
  <c r="R199" i="12"/>
  <c r="T199" i="12" s="1"/>
  <c r="U199" i="12" s="1"/>
  <c r="V200" i="12"/>
  <c r="R200" i="12"/>
  <c r="T200" i="12" s="1"/>
  <c r="U200" i="12" s="1"/>
  <c r="V201" i="12"/>
  <c r="R201" i="12"/>
  <c r="T201" i="12" s="1"/>
  <c r="U201" i="12" s="1"/>
  <c r="V202" i="12"/>
  <c r="R202" i="12"/>
  <c r="T202" i="12" s="1"/>
  <c r="U202" i="12" s="1"/>
  <c r="V203" i="12"/>
  <c r="R203" i="12"/>
  <c r="T203" i="12" s="1"/>
  <c r="U203" i="12" s="1"/>
  <c r="V204" i="12"/>
  <c r="R204" i="12"/>
  <c r="T204" i="12" s="1"/>
  <c r="U204" i="12" s="1"/>
  <c r="V205" i="12"/>
  <c r="R205" i="12"/>
  <c r="T205" i="12" s="1"/>
  <c r="U205" i="12" s="1"/>
  <c r="V206" i="12"/>
  <c r="R206" i="12"/>
  <c r="T206" i="12" s="1"/>
  <c r="U206" i="12" s="1"/>
  <c r="V207" i="12"/>
  <c r="R207" i="12"/>
  <c r="T207" i="12" s="1"/>
  <c r="U207" i="12" s="1"/>
  <c r="V208" i="12"/>
  <c r="R208" i="12"/>
  <c r="T208" i="12" s="1"/>
  <c r="U208" i="12" s="1"/>
  <c r="V209" i="12"/>
  <c r="R209" i="12"/>
  <c r="T209" i="12" s="1"/>
  <c r="U209" i="12" s="1"/>
  <c r="V210" i="12"/>
  <c r="R210" i="12"/>
  <c r="T210" i="12" s="1"/>
  <c r="U210" i="12" s="1"/>
  <c r="V211" i="12"/>
  <c r="R211" i="12"/>
  <c r="T211" i="12" s="1"/>
  <c r="U211" i="12" s="1"/>
  <c r="V212" i="12"/>
  <c r="R212" i="12"/>
  <c r="T212" i="12" s="1"/>
  <c r="U212" i="12" s="1"/>
  <c r="V213" i="12"/>
  <c r="R213" i="12"/>
  <c r="T213" i="12" s="1"/>
  <c r="U213" i="12" s="1"/>
  <c r="V214" i="12"/>
  <c r="R214" i="12"/>
  <c r="T214" i="12" s="1"/>
  <c r="U214" i="12" s="1"/>
  <c r="V215" i="12"/>
  <c r="R215" i="12"/>
  <c r="T215" i="12" s="1"/>
  <c r="U215" i="12" s="1"/>
  <c r="V216" i="12"/>
  <c r="R216" i="12"/>
  <c r="T216" i="12" s="1"/>
  <c r="U216" i="12" s="1"/>
  <c r="V217" i="12"/>
  <c r="R217" i="12"/>
  <c r="T217" i="12" s="1"/>
  <c r="U217" i="12" s="1"/>
  <c r="V218" i="12"/>
  <c r="R218" i="12"/>
  <c r="T218" i="12" s="1"/>
  <c r="U218" i="12" s="1"/>
  <c r="V219" i="12"/>
  <c r="R219" i="12"/>
  <c r="T219" i="12" s="1"/>
  <c r="U219" i="12" s="1"/>
  <c r="V220" i="12"/>
  <c r="R220" i="12"/>
  <c r="T220" i="12" s="1"/>
  <c r="U220" i="12" s="1"/>
  <c r="V221" i="12"/>
  <c r="R221" i="12"/>
  <c r="T221" i="12" s="1"/>
  <c r="U221" i="12" s="1"/>
  <c r="V222" i="12"/>
  <c r="R222" i="12"/>
  <c r="T222" i="12" s="1"/>
  <c r="U222" i="12" s="1"/>
  <c r="V223" i="12"/>
  <c r="R223" i="12"/>
  <c r="T223" i="12" s="1"/>
  <c r="U223" i="12" s="1"/>
  <c r="V224" i="12"/>
  <c r="R224" i="12"/>
  <c r="T224" i="12" s="1"/>
  <c r="U224" i="12" s="1"/>
  <c r="V225" i="12"/>
  <c r="R225" i="12"/>
  <c r="T225" i="12" s="1"/>
  <c r="U225" i="12" s="1"/>
  <c r="V226" i="12"/>
  <c r="R226" i="12"/>
  <c r="T226" i="12" s="1"/>
  <c r="U226" i="12" s="1"/>
  <c r="V227" i="12"/>
  <c r="R227" i="12"/>
  <c r="V228" i="12"/>
  <c r="R228" i="12"/>
  <c r="T228" i="12" s="1"/>
  <c r="U228" i="12" s="1"/>
  <c r="V229" i="12"/>
  <c r="R229" i="12"/>
  <c r="T229" i="12" s="1"/>
  <c r="U229" i="12" s="1"/>
  <c r="V230" i="12"/>
  <c r="R230" i="12"/>
  <c r="T230" i="12" s="1"/>
  <c r="U230" i="12" s="1"/>
  <c r="V231" i="12"/>
  <c r="R231" i="12"/>
  <c r="T231" i="12" s="1"/>
  <c r="U231" i="12" s="1"/>
  <c r="V232" i="12"/>
  <c r="R232" i="12"/>
  <c r="T232" i="12" s="1"/>
  <c r="U232" i="12" s="1"/>
  <c r="V233" i="12"/>
  <c r="R233" i="12"/>
  <c r="T233" i="12" s="1"/>
  <c r="U233" i="12" s="1"/>
  <c r="V234" i="12"/>
  <c r="R234" i="12"/>
  <c r="T234" i="12" s="1"/>
  <c r="U234" i="12" s="1"/>
  <c r="V235" i="12"/>
  <c r="R235" i="12"/>
  <c r="T235" i="12" s="1"/>
  <c r="U235" i="12" s="1"/>
  <c r="V236" i="12"/>
  <c r="R236" i="12"/>
  <c r="T236" i="12" s="1"/>
  <c r="U236" i="12" s="1"/>
  <c r="V237" i="12"/>
  <c r="R237" i="12"/>
  <c r="T237" i="12" s="1"/>
  <c r="U237" i="12" s="1"/>
  <c r="V238" i="12"/>
  <c r="R238" i="12"/>
  <c r="T238" i="12" s="1"/>
  <c r="U238" i="12" s="1"/>
  <c r="V239" i="12"/>
  <c r="R239" i="12"/>
  <c r="T239" i="12" s="1"/>
  <c r="U239" i="12" s="1"/>
  <c r="V240" i="12"/>
  <c r="R240" i="12"/>
  <c r="T240" i="12" s="1"/>
  <c r="U240" i="12" s="1"/>
  <c r="V241" i="12"/>
  <c r="R241" i="12"/>
  <c r="T241" i="12" s="1"/>
  <c r="U241" i="12" s="1"/>
  <c r="V242" i="12"/>
  <c r="R242" i="12"/>
  <c r="T242" i="12" s="1"/>
  <c r="U242" i="12" s="1"/>
  <c r="V243" i="12"/>
  <c r="R243" i="12"/>
  <c r="T243" i="12" s="1"/>
  <c r="U243" i="12" s="1"/>
  <c r="V244" i="12"/>
  <c r="R244" i="12"/>
  <c r="T244" i="12" s="1"/>
  <c r="U244" i="12" s="1"/>
  <c r="V245" i="12"/>
  <c r="R245" i="12"/>
  <c r="T245" i="12" s="1"/>
  <c r="U245" i="12" s="1"/>
  <c r="V246" i="12"/>
  <c r="R246" i="12"/>
  <c r="T246" i="12" s="1"/>
  <c r="U246" i="12" s="1"/>
  <c r="V247" i="12"/>
  <c r="R247" i="12"/>
  <c r="T247" i="12" s="1"/>
  <c r="U247" i="12" s="1"/>
  <c r="V248" i="12"/>
  <c r="R248" i="12"/>
  <c r="T248" i="12" s="1"/>
  <c r="U248" i="12" s="1"/>
  <c r="V249" i="12"/>
  <c r="R249" i="12"/>
  <c r="T249" i="12" s="1"/>
  <c r="U249" i="12" s="1"/>
  <c r="V250" i="12"/>
  <c r="R250" i="12"/>
  <c r="T250" i="12" s="1"/>
  <c r="U250" i="12" s="1"/>
  <c r="T2" i="12"/>
  <c r="U2" i="12" s="1"/>
  <c r="T3" i="12"/>
  <c r="U3" i="12" s="1"/>
  <c r="T5" i="12"/>
  <c r="U5" i="12" s="1"/>
  <c r="T7" i="12"/>
  <c r="U7" i="12" s="1"/>
  <c r="T8" i="12"/>
  <c r="U8" i="12" s="1"/>
  <c r="T9" i="12"/>
  <c r="U9" i="12" s="1"/>
  <c r="T11" i="12"/>
  <c r="U11" i="12" s="1"/>
  <c r="T12" i="12"/>
  <c r="U12" i="12" s="1"/>
  <c r="T13" i="12"/>
  <c r="U13" i="12" s="1"/>
  <c r="T15" i="12"/>
  <c r="U15" i="12" s="1"/>
  <c r="T16" i="12"/>
  <c r="U16" i="12" s="1"/>
  <c r="T17" i="12"/>
  <c r="U17" i="12" s="1"/>
  <c r="T19" i="12"/>
  <c r="U19" i="12" s="1"/>
  <c r="T26" i="12"/>
  <c r="U26" i="12" s="1"/>
  <c r="T34" i="12"/>
  <c r="U34" i="12" s="1"/>
  <c r="T35" i="12"/>
  <c r="U35" i="12" s="1"/>
  <c r="T36" i="12"/>
  <c r="U36" i="12" s="1"/>
  <c r="T37" i="12"/>
  <c r="U37" i="12" s="1"/>
  <c r="T38" i="12"/>
  <c r="U38" i="12" s="1"/>
  <c r="T39" i="12"/>
  <c r="U39" i="12" s="1"/>
  <c r="T40" i="12"/>
  <c r="U40" i="12" s="1"/>
  <c r="T41" i="12"/>
  <c r="U41" i="12" s="1"/>
  <c r="T42" i="12"/>
  <c r="U42" i="12" s="1"/>
  <c r="T43" i="12"/>
  <c r="U43" i="12" s="1"/>
  <c r="T44" i="12"/>
  <c r="U44" i="12" s="1"/>
  <c r="T45" i="12"/>
  <c r="U45" i="12" s="1"/>
  <c r="T46" i="12"/>
  <c r="U46" i="12" s="1"/>
  <c r="T47" i="12"/>
  <c r="U47" i="12" s="1"/>
  <c r="T48" i="12"/>
  <c r="U48" i="12" s="1"/>
  <c r="T49" i="12"/>
  <c r="U49" i="12" s="1"/>
  <c r="T50" i="12"/>
  <c r="U50" i="12" s="1"/>
  <c r="T51" i="12"/>
  <c r="U51" i="12" s="1"/>
  <c r="T54" i="12"/>
  <c r="U54" i="12" s="1"/>
  <c r="T55" i="12"/>
  <c r="U55" i="12" s="1"/>
  <c r="T57" i="12"/>
  <c r="U57" i="12" s="1"/>
  <c r="T61" i="12"/>
  <c r="U61" i="12" s="1"/>
  <c r="T62" i="12"/>
  <c r="U62" i="12" s="1"/>
  <c r="T65" i="12"/>
  <c r="U65" i="12" s="1"/>
  <c r="B12" i="5"/>
  <c r="K126" i="5"/>
  <c r="L126" i="5"/>
  <c r="K127" i="5"/>
  <c r="L127" i="5" s="1"/>
  <c r="K128" i="5"/>
  <c r="L128" i="5"/>
  <c r="K129" i="5"/>
  <c r="L129" i="5" s="1"/>
  <c r="K130" i="5"/>
  <c r="L130" i="5" s="1"/>
  <c r="K131" i="5"/>
  <c r="L131" i="5" s="1"/>
  <c r="K132" i="5"/>
  <c r="L132" i="5" s="1"/>
  <c r="K133" i="5"/>
  <c r="L133" i="5" s="1"/>
  <c r="K134" i="5"/>
  <c r="L134" i="5" s="1"/>
  <c r="K135" i="5"/>
  <c r="L135" i="5" s="1"/>
  <c r="K136" i="5"/>
  <c r="L136" i="5" s="1"/>
  <c r="K137" i="5"/>
  <c r="L137" i="5" s="1"/>
  <c r="K138" i="5"/>
  <c r="L138" i="5"/>
  <c r="K139" i="5"/>
  <c r="L139" i="5" s="1"/>
  <c r="K140" i="5"/>
  <c r="L140" i="5" s="1"/>
  <c r="K141" i="5"/>
  <c r="L141" i="5" s="1"/>
  <c r="K142" i="5"/>
  <c r="L142" i="5" s="1"/>
  <c r="K143" i="5"/>
  <c r="L143" i="5" s="1"/>
  <c r="K144" i="5"/>
  <c r="L144" i="5"/>
  <c r="K145" i="5"/>
  <c r="L145" i="5" s="1"/>
  <c r="K146" i="5"/>
  <c r="L146" i="5"/>
  <c r="K147" i="5"/>
  <c r="L147" i="5" s="1"/>
  <c r="K148" i="5"/>
  <c r="L148" i="5" s="1"/>
  <c r="K149" i="5"/>
  <c r="L149" i="5" s="1"/>
  <c r="K150" i="5"/>
  <c r="L150" i="5"/>
  <c r="K151" i="5"/>
  <c r="L151" i="5" s="1"/>
  <c r="K152" i="5"/>
  <c r="L152" i="5"/>
  <c r="K153" i="5"/>
  <c r="L153" i="5" s="1"/>
  <c r="K154" i="5"/>
  <c r="L154" i="5" s="1"/>
  <c r="K155" i="5"/>
  <c r="L155" i="5" s="1"/>
  <c r="K156" i="5"/>
  <c r="L156" i="5" s="1"/>
  <c r="K157" i="5"/>
  <c r="L157" i="5" s="1"/>
  <c r="K158" i="5"/>
  <c r="L158" i="5"/>
  <c r="K159" i="5"/>
  <c r="L159" i="5" s="1"/>
  <c r="K160" i="5"/>
  <c r="L160" i="5" s="1"/>
  <c r="K161" i="5"/>
  <c r="L161" i="5" s="1"/>
  <c r="K162" i="5"/>
  <c r="L162" i="5" s="1"/>
  <c r="K163" i="5"/>
  <c r="L163" i="5" s="1"/>
  <c r="K164" i="5"/>
  <c r="L164" i="5" s="1"/>
  <c r="K165" i="5"/>
  <c r="L165" i="5" s="1"/>
  <c r="K166" i="5"/>
  <c r="L166" i="5" s="1"/>
  <c r="K167" i="5"/>
  <c r="L167" i="5" s="1"/>
  <c r="K168" i="5"/>
  <c r="L168" i="5" s="1"/>
  <c r="K169" i="5"/>
  <c r="L169" i="5" s="1"/>
  <c r="K170" i="5"/>
  <c r="L170" i="5" s="1"/>
  <c r="K171" i="5"/>
  <c r="L171" i="5" s="1"/>
  <c r="K172" i="5"/>
  <c r="L172" i="5" s="1"/>
  <c r="K173" i="5"/>
  <c r="L173" i="5" s="1"/>
  <c r="K174" i="5"/>
  <c r="L174" i="5" s="1"/>
  <c r="K175" i="5"/>
  <c r="L175" i="5" s="1"/>
  <c r="K176" i="5"/>
  <c r="L176" i="5" s="1"/>
  <c r="K177" i="5"/>
  <c r="L177" i="5" s="1"/>
  <c r="K178" i="5"/>
  <c r="L178" i="5" s="1"/>
  <c r="K179" i="5"/>
  <c r="L179" i="5" s="1"/>
  <c r="K180" i="5"/>
  <c r="L180" i="5" s="1"/>
  <c r="K181" i="5"/>
  <c r="L181" i="5" s="1"/>
  <c r="K182" i="5"/>
  <c r="L182" i="5" s="1"/>
  <c r="K183" i="5"/>
  <c r="L183" i="5" s="1"/>
  <c r="K184" i="5"/>
  <c r="L184" i="5" s="1"/>
  <c r="K185" i="5"/>
  <c r="L185" i="5" s="1"/>
  <c r="K186" i="5"/>
  <c r="L186" i="5" s="1"/>
  <c r="K187" i="5"/>
  <c r="L187" i="5" s="1"/>
  <c r="K188" i="5"/>
  <c r="L188" i="5" s="1"/>
  <c r="K189" i="5"/>
  <c r="L189" i="5" s="1"/>
  <c r="K190" i="5"/>
  <c r="L190" i="5"/>
  <c r="K191" i="5"/>
  <c r="L191" i="5" s="1"/>
  <c r="K192" i="5"/>
  <c r="L192" i="5" s="1"/>
  <c r="K193" i="5"/>
  <c r="L193" i="5" s="1"/>
  <c r="K194" i="5"/>
  <c r="L194" i="5" s="1"/>
  <c r="K195" i="5"/>
  <c r="L195" i="5" s="1"/>
  <c r="K196" i="5"/>
  <c r="L196" i="5" s="1"/>
  <c r="K197" i="5"/>
  <c r="L197" i="5" s="1"/>
  <c r="K198" i="5"/>
  <c r="L198" i="5"/>
  <c r="K199" i="5"/>
  <c r="L199" i="5" s="1"/>
  <c r="K200" i="5"/>
  <c r="L200" i="5" s="1"/>
  <c r="K201" i="5"/>
  <c r="L201" i="5" s="1"/>
  <c r="K202" i="5"/>
  <c r="L202" i="5" s="1"/>
  <c r="K203" i="5"/>
  <c r="L203" i="5" s="1"/>
  <c r="K204" i="5"/>
  <c r="L204" i="5" s="1"/>
  <c r="K205" i="5"/>
  <c r="L205" i="5" s="1"/>
  <c r="K206" i="5"/>
  <c r="L206" i="5" s="1"/>
  <c r="K207" i="5"/>
  <c r="L207" i="5" s="1"/>
  <c r="K208" i="5"/>
  <c r="L208" i="5" s="1"/>
  <c r="K209" i="5"/>
  <c r="L209" i="5" s="1"/>
  <c r="K210" i="5"/>
  <c r="L210" i="5" s="1"/>
  <c r="K211" i="5"/>
  <c r="L211" i="5" s="1"/>
  <c r="K212" i="5"/>
  <c r="L212" i="5" s="1"/>
  <c r="K213" i="5"/>
  <c r="L213" i="5" s="1"/>
  <c r="K214" i="5"/>
  <c r="L214" i="5" s="1"/>
  <c r="K215" i="5"/>
  <c r="L215" i="5" s="1"/>
  <c r="K216" i="5"/>
  <c r="L216" i="5" s="1"/>
  <c r="K217" i="5"/>
  <c r="L217" i="5" s="1"/>
  <c r="K218" i="5"/>
  <c r="L218" i="5" s="1"/>
  <c r="K219" i="5"/>
  <c r="L219" i="5" s="1"/>
  <c r="K220" i="5"/>
  <c r="L220" i="5" s="1"/>
  <c r="K221" i="5"/>
  <c r="L221" i="5" s="1"/>
  <c r="K222" i="5"/>
  <c r="L222" i="5" s="1"/>
  <c r="K223" i="5"/>
  <c r="L223" i="5" s="1"/>
  <c r="K224" i="5"/>
  <c r="L224" i="5" s="1"/>
  <c r="K225" i="5"/>
  <c r="L225" i="5" s="1"/>
  <c r="K226" i="5"/>
  <c r="L226" i="5" s="1"/>
  <c r="K227" i="5"/>
  <c r="L227" i="5" s="1"/>
  <c r="K228" i="5"/>
  <c r="L228" i="5" s="1"/>
  <c r="K229" i="5"/>
  <c r="L229" i="5" s="1"/>
  <c r="K230" i="5"/>
  <c r="L230" i="5" s="1"/>
  <c r="K231" i="5"/>
  <c r="L231" i="5" s="1"/>
  <c r="K232" i="5"/>
  <c r="L232" i="5" s="1"/>
  <c r="K233" i="5"/>
  <c r="L233" i="5" s="1"/>
  <c r="K234" i="5"/>
  <c r="L234" i="5" s="1"/>
  <c r="K235" i="5"/>
  <c r="L235" i="5" s="1"/>
  <c r="K236" i="5"/>
  <c r="L236" i="5" s="1"/>
  <c r="K237" i="5"/>
  <c r="L237" i="5" s="1"/>
  <c r="K238" i="5"/>
  <c r="L238" i="5" s="1"/>
  <c r="K239" i="5"/>
  <c r="L239" i="5" s="1"/>
  <c r="K240" i="5"/>
  <c r="L240" i="5" s="1"/>
  <c r="K241" i="5"/>
  <c r="L241" i="5" s="1"/>
  <c r="K242" i="5"/>
  <c r="L242" i="5" s="1"/>
  <c r="K243" i="5"/>
  <c r="L243" i="5" s="1"/>
  <c r="K244" i="5"/>
  <c r="L244" i="5" s="1"/>
  <c r="K245" i="5"/>
  <c r="L245" i="5" s="1"/>
  <c r="K246" i="5"/>
  <c r="L246" i="5" s="1"/>
  <c r="K247" i="5"/>
  <c r="L247" i="5" s="1"/>
  <c r="K248" i="5"/>
  <c r="L248" i="5" s="1"/>
  <c r="K249" i="5"/>
  <c r="L249" i="5" s="1"/>
  <c r="K250" i="5"/>
  <c r="L250" i="5" s="1"/>
  <c r="W126" i="12"/>
  <c r="W127" i="12"/>
  <c r="W128" i="12"/>
  <c r="W129" i="12"/>
  <c r="W130" i="12"/>
  <c r="W131" i="12"/>
  <c r="W132" i="12"/>
  <c r="W133" i="12"/>
  <c r="W134" i="12"/>
  <c r="W135" i="12"/>
  <c r="W136" i="12"/>
  <c r="W137" i="12"/>
  <c r="W138" i="12"/>
  <c r="W139" i="12"/>
  <c r="W140" i="12"/>
  <c r="W141" i="12"/>
  <c r="W142" i="12"/>
  <c r="W143" i="12"/>
  <c r="W144" i="12"/>
  <c r="W145" i="12"/>
  <c r="W146" i="12"/>
  <c r="W147" i="12"/>
  <c r="W148" i="12"/>
  <c r="W149" i="12"/>
  <c r="W150" i="12"/>
  <c r="W151" i="12"/>
  <c r="W152" i="12"/>
  <c r="W153" i="12"/>
  <c r="W154" i="12"/>
  <c r="W155" i="12"/>
  <c r="W156" i="12"/>
  <c r="W157" i="12"/>
  <c r="W158" i="12"/>
  <c r="W159" i="12"/>
  <c r="W160" i="12"/>
  <c r="W161" i="12"/>
  <c r="W162" i="12"/>
  <c r="W163" i="12"/>
  <c r="W164" i="12"/>
  <c r="W165" i="12"/>
  <c r="W166" i="12"/>
  <c r="W167" i="12"/>
  <c r="W168" i="12"/>
  <c r="W169" i="12"/>
  <c r="W170" i="12"/>
  <c r="W171" i="12"/>
  <c r="W172" i="12"/>
  <c r="W173" i="12"/>
  <c r="W174" i="12"/>
  <c r="W175" i="12"/>
  <c r="W176" i="12"/>
  <c r="W177" i="12"/>
  <c r="W178" i="12"/>
  <c r="W179" i="12"/>
  <c r="W180" i="12"/>
  <c r="W181" i="12"/>
  <c r="W182" i="12"/>
  <c r="W183" i="12"/>
  <c r="W184" i="12"/>
  <c r="W185" i="12"/>
  <c r="W186" i="12"/>
  <c r="W187" i="12"/>
  <c r="W188" i="12"/>
  <c r="W189" i="12"/>
  <c r="W190" i="12"/>
  <c r="W191" i="12"/>
  <c r="W192" i="12"/>
  <c r="W193" i="12"/>
  <c r="W194" i="12"/>
  <c r="W195" i="12"/>
  <c r="W196" i="12"/>
  <c r="W197" i="12"/>
  <c r="W198" i="12"/>
  <c r="W199" i="12"/>
  <c r="W200" i="12"/>
  <c r="W201" i="12"/>
  <c r="W202" i="12"/>
  <c r="W203" i="12"/>
  <c r="W204" i="12"/>
  <c r="W205" i="12"/>
  <c r="W206" i="12"/>
  <c r="W207" i="12"/>
  <c r="W208" i="12"/>
  <c r="W209" i="12"/>
  <c r="W210" i="12"/>
  <c r="W211" i="12"/>
  <c r="W212" i="12"/>
  <c r="W213" i="12"/>
  <c r="W214" i="12"/>
  <c r="W215" i="12"/>
  <c r="W216" i="12"/>
  <c r="W217" i="12"/>
  <c r="W218" i="12"/>
  <c r="W219" i="12"/>
  <c r="W220" i="12"/>
  <c r="W221" i="12"/>
  <c r="W222" i="12"/>
  <c r="W223" i="12"/>
  <c r="W224" i="12"/>
  <c r="W225" i="12"/>
  <c r="W226" i="12"/>
  <c r="W227" i="12"/>
  <c r="W228" i="12"/>
  <c r="W229" i="12"/>
  <c r="W230" i="12"/>
  <c r="W231" i="12"/>
  <c r="Y231" i="12" s="1"/>
  <c r="W232" i="12"/>
  <c r="W233" i="12"/>
  <c r="W234" i="12"/>
  <c r="W235" i="12"/>
  <c r="W236" i="12"/>
  <c r="W237" i="12"/>
  <c r="W238" i="12"/>
  <c r="W239" i="12"/>
  <c r="W240" i="12"/>
  <c r="W241" i="12"/>
  <c r="W242" i="12"/>
  <c r="W243" i="12"/>
  <c r="W244" i="12"/>
  <c r="W245" i="12"/>
  <c r="W246" i="12"/>
  <c r="W247" i="12"/>
  <c r="Y247" i="12" s="1"/>
  <c r="W248" i="12"/>
  <c r="W249" i="12"/>
  <c r="W250" i="12"/>
  <c r="B12" i="1"/>
  <c r="B13" i="1"/>
  <c r="P23" i="1"/>
  <c r="S23" i="1" s="1"/>
  <c r="P24" i="1"/>
  <c r="S24" i="1" s="1"/>
  <c r="P25" i="1"/>
  <c r="P26" i="1"/>
  <c r="S26" i="1" s="1"/>
  <c r="P27" i="1"/>
  <c r="P28" i="1"/>
  <c r="S28" i="1" s="1"/>
  <c r="P29" i="1"/>
  <c r="P22" i="1"/>
  <c r="S22" i="1" s="1"/>
  <c r="P21" i="1"/>
  <c r="S21" i="1" s="1"/>
  <c r="P20" i="1"/>
  <c r="S20" i="1" s="1"/>
  <c r="P19" i="1"/>
  <c r="P18" i="1"/>
  <c r="P17" i="1"/>
  <c r="S17" i="1" s="1"/>
  <c r="E17" i="1" s="1"/>
  <c r="P16" i="1"/>
  <c r="S16" i="1" s="1"/>
  <c r="P15" i="1"/>
  <c r="P14" i="1"/>
  <c r="S14" i="1" s="1"/>
  <c r="E14" i="1" s="1"/>
  <c r="P13" i="1"/>
  <c r="S13" i="1" s="1"/>
  <c r="P12" i="1"/>
  <c r="P11" i="1"/>
  <c r="S11" i="1" s="1"/>
  <c r="R11" i="1" s="1"/>
  <c r="Q11" i="1" s="1"/>
  <c r="P10" i="1"/>
  <c r="S10" i="1" s="1"/>
  <c r="E10" i="1" s="1"/>
  <c r="P9" i="1"/>
  <c r="P8" i="1"/>
  <c r="P7" i="1"/>
  <c r="S7" i="1" s="1"/>
  <c r="R7" i="1" s="1"/>
  <c r="Q7" i="1" s="1"/>
  <c r="P6" i="1"/>
  <c r="S6" i="1" s="1"/>
  <c r="E6" i="1" s="1"/>
  <c r="P5" i="1"/>
  <c r="S5" i="1" s="1"/>
  <c r="E5" i="1" s="1"/>
  <c r="P4" i="1"/>
  <c r="P3" i="1"/>
  <c r="S3" i="1" s="1"/>
  <c r="R3" i="1" s="1"/>
  <c r="Q3" i="1" s="1"/>
  <c r="P2" i="1"/>
  <c r="B13" i="5"/>
  <c r="A43" i="3"/>
  <c r="K2" i="5"/>
  <c r="L2" i="5" s="1"/>
  <c r="K3" i="5"/>
  <c r="K4" i="5"/>
  <c r="L4" i="5" s="1"/>
  <c r="K5" i="5"/>
  <c r="L5" i="5" s="1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L53" i="5" s="1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 s="1"/>
  <c r="K60" i="5"/>
  <c r="L60" i="5" s="1"/>
  <c r="K61" i="5"/>
  <c r="L61" i="5" s="1"/>
  <c r="K62" i="5"/>
  <c r="L62" i="5" s="1"/>
  <c r="K63" i="5"/>
  <c r="L63" i="5" s="1"/>
  <c r="K64" i="5"/>
  <c r="L64" i="5" s="1"/>
  <c r="K65" i="5"/>
  <c r="L65" i="5" s="1"/>
  <c r="K66" i="5"/>
  <c r="L66" i="5" s="1"/>
  <c r="K67" i="5"/>
  <c r="L67" i="5" s="1"/>
  <c r="K68" i="5"/>
  <c r="L68" i="5" s="1"/>
  <c r="K69" i="5"/>
  <c r="L69" i="5" s="1"/>
  <c r="K70" i="5"/>
  <c r="L70" i="5" s="1"/>
  <c r="K71" i="5"/>
  <c r="L71" i="5" s="1"/>
  <c r="K72" i="5"/>
  <c r="L72" i="5" s="1"/>
  <c r="K73" i="5"/>
  <c r="L73" i="5" s="1"/>
  <c r="K74" i="5"/>
  <c r="L74" i="5" s="1"/>
  <c r="K75" i="5"/>
  <c r="L75" i="5"/>
  <c r="K76" i="5"/>
  <c r="L76" i="5" s="1"/>
  <c r="K77" i="5"/>
  <c r="L77" i="5" s="1"/>
  <c r="K78" i="5"/>
  <c r="L78" i="5" s="1"/>
  <c r="K79" i="5"/>
  <c r="L79" i="5" s="1"/>
  <c r="K80" i="5"/>
  <c r="L80" i="5" s="1"/>
  <c r="K81" i="5"/>
  <c r="L81" i="5" s="1"/>
  <c r="K82" i="5"/>
  <c r="L82" i="5" s="1"/>
  <c r="K83" i="5"/>
  <c r="L83" i="5" s="1"/>
  <c r="K84" i="5"/>
  <c r="L84" i="5" s="1"/>
  <c r="K85" i="5"/>
  <c r="L85" i="5" s="1"/>
  <c r="K86" i="5"/>
  <c r="L86" i="5" s="1"/>
  <c r="K87" i="5"/>
  <c r="L87" i="5" s="1"/>
  <c r="K88" i="5"/>
  <c r="L88" i="5" s="1"/>
  <c r="K89" i="5"/>
  <c r="L89" i="5" s="1"/>
  <c r="K90" i="5"/>
  <c r="L90" i="5" s="1"/>
  <c r="K91" i="5"/>
  <c r="L91" i="5" s="1"/>
  <c r="K92" i="5"/>
  <c r="L92" i="5" s="1"/>
  <c r="K93" i="5"/>
  <c r="L93" i="5" s="1"/>
  <c r="K94" i="5"/>
  <c r="L94" i="5" s="1"/>
  <c r="K95" i="5"/>
  <c r="L95" i="5" s="1"/>
  <c r="K96" i="5"/>
  <c r="L96" i="5" s="1"/>
  <c r="K97" i="5"/>
  <c r="L97" i="5" s="1"/>
  <c r="K98" i="5"/>
  <c r="L98" i="5" s="1"/>
  <c r="K99" i="5"/>
  <c r="L99" i="5" s="1"/>
  <c r="K100" i="5"/>
  <c r="L100" i="5" s="1"/>
  <c r="K101" i="5"/>
  <c r="L101" i="5" s="1"/>
  <c r="K102" i="5"/>
  <c r="L102" i="5" s="1"/>
  <c r="K103" i="5"/>
  <c r="L103" i="5" s="1"/>
  <c r="K104" i="5"/>
  <c r="L104" i="5" s="1"/>
  <c r="K105" i="5"/>
  <c r="L105" i="5" s="1"/>
  <c r="K106" i="5"/>
  <c r="L106" i="5" s="1"/>
  <c r="K107" i="5"/>
  <c r="L107" i="5" s="1"/>
  <c r="K108" i="5"/>
  <c r="L108" i="5" s="1"/>
  <c r="K109" i="5"/>
  <c r="L109" i="5" s="1"/>
  <c r="K110" i="5"/>
  <c r="L110" i="5" s="1"/>
  <c r="K111" i="5"/>
  <c r="L111" i="5" s="1"/>
  <c r="K112" i="5"/>
  <c r="L112" i="5" s="1"/>
  <c r="K113" i="5"/>
  <c r="L113" i="5" s="1"/>
  <c r="K114" i="5"/>
  <c r="L114" i="5" s="1"/>
  <c r="K115" i="5"/>
  <c r="L115" i="5" s="1"/>
  <c r="K116" i="5"/>
  <c r="L116" i="5" s="1"/>
  <c r="K117" i="5"/>
  <c r="L117" i="5" s="1"/>
  <c r="K118" i="5"/>
  <c r="L118" i="5" s="1"/>
  <c r="K119" i="5"/>
  <c r="L119" i="5" s="1"/>
  <c r="K120" i="5"/>
  <c r="L120" i="5" s="1"/>
  <c r="K121" i="5"/>
  <c r="L121" i="5" s="1"/>
  <c r="K122" i="5"/>
  <c r="L122" i="5" s="1"/>
  <c r="K123" i="5"/>
  <c r="L123" i="5" s="1"/>
  <c r="K124" i="5"/>
  <c r="L124" i="5" s="1"/>
  <c r="K125" i="5"/>
  <c r="L125" i="5" s="1"/>
  <c r="A18" i="3"/>
  <c r="C19" i="3"/>
  <c r="C18" i="3"/>
  <c r="W2" i="12"/>
  <c r="W3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W97" i="12"/>
  <c r="W98" i="12"/>
  <c r="W99" i="12"/>
  <c r="W100" i="12"/>
  <c r="W101" i="12"/>
  <c r="W102" i="12"/>
  <c r="W103" i="12"/>
  <c r="W104" i="12"/>
  <c r="W105" i="12"/>
  <c r="W106" i="12"/>
  <c r="W107" i="12"/>
  <c r="W108" i="12"/>
  <c r="W109" i="12"/>
  <c r="W110" i="12"/>
  <c r="W111" i="12"/>
  <c r="W112" i="12"/>
  <c r="W113" i="12"/>
  <c r="W114" i="12"/>
  <c r="W115" i="12"/>
  <c r="W116" i="12"/>
  <c r="W117" i="12"/>
  <c r="W118" i="12"/>
  <c r="W119" i="12"/>
  <c r="W120" i="12"/>
  <c r="W121" i="12"/>
  <c r="W122" i="12"/>
  <c r="W123" i="12"/>
  <c r="W124" i="12"/>
  <c r="W125" i="12"/>
  <c r="A3" i="3"/>
  <c r="A15" i="12"/>
  <c r="A14" i="12"/>
  <c r="C21" i="3"/>
  <c r="C1" i="5"/>
  <c r="B1" i="5"/>
  <c r="Y122" i="12" l="1"/>
  <c r="Y118" i="12"/>
  <c r="Y114" i="12"/>
  <c r="Y86" i="12"/>
  <c r="Y78" i="12"/>
  <c r="Y70" i="12"/>
  <c r="Y43" i="12"/>
  <c r="Y100" i="12"/>
  <c r="S35" i="1"/>
  <c r="S33" i="1"/>
  <c r="S31" i="1"/>
  <c r="S32" i="1"/>
  <c r="S34" i="1"/>
  <c r="S30" i="1"/>
  <c r="S25" i="1"/>
  <c r="R25" i="1" s="1"/>
  <c r="Z316" i="12"/>
  <c r="S316" i="12" s="1"/>
  <c r="E316" i="12" s="1"/>
  <c r="Y312" i="12"/>
  <c r="Y308" i="12"/>
  <c r="Y95" i="12"/>
  <c r="Y92" i="12"/>
  <c r="X88" i="12"/>
  <c r="Y57" i="12"/>
  <c r="Z332" i="12"/>
  <c r="S332" i="12" s="1"/>
  <c r="E332" i="12" s="1"/>
  <c r="X251" i="12"/>
  <c r="Y256" i="12"/>
  <c r="X307" i="12"/>
  <c r="Y124" i="12"/>
  <c r="Y120" i="12"/>
  <c r="Y116" i="12"/>
  <c r="Y112" i="12"/>
  <c r="Y102" i="12"/>
  <c r="X94" i="12"/>
  <c r="Y84" i="12"/>
  <c r="Y76" i="12"/>
  <c r="Y68" i="12"/>
  <c r="U14" i="1"/>
  <c r="Z313" i="12"/>
  <c r="S313" i="12" s="1"/>
  <c r="E313" i="12" s="1"/>
  <c r="Y280" i="12"/>
  <c r="Y272" i="12"/>
  <c r="X271" i="12"/>
  <c r="X111" i="12"/>
  <c r="Y108" i="12"/>
  <c r="X104" i="12"/>
  <c r="Y101" i="12"/>
  <c r="Y94" i="12"/>
  <c r="Y87" i="12"/>
  <c r="S2" i="1"/>
  <c r="E2" i="1" s="1"/>
  <c r="S9" i="1"/>
  <c r="U9" i="1" s="1"/>
  <c r="S15" i="1"/>
  <c r="R15" i="1" s="1"/>
  <c r="Q15" i="1" s="1"/>
  <c r="S19" i="1"/>
  <c r="U19" i="1" s="1"/>
  <c r="Z303" i="12"/>
  <c r="S303" i="12" s="1"/>
  <c r="E303" i="12" s="1"/>
  <c r="Z329" i="12"/>
  <c r="S329" i="12" s="1"/>
  <c r="E329" i="12" s="1"/>
  <c r="X299" i="12"/>
  <c r="U5" i="1"/>
  <c r="Y251" i="12"/>
  <c r="Z251" i="12"/>
  <c r="S251" i="12" s="1"/>
  <c r="E251" i="12" s="1"/>
  <c r="Z252" i="12"/>
  <c r="S252" i="12" s="1"/>
  <c r="E252" i="12" s="1"/>
  <c r="Y253" i="12"/>
  <c r="X254" i="12"/>
  <c r="Z255" i="12"/>
  <c r="S255" i="12" s="1"/>
  <c r="E255" i="12" s="1"/>
  <c r="X258" i="12"/>
  <c r="Z259" i="12"/>
  <c r="S259" i="12" s="1"/>
  <c r="E259" i="12" s="1"/>
  <c r="X262" i="12"/>
  <c r="Z263" i="12"/>
  <c r="S263" i="12" s="1"/>
  <c r="E263" i="12" s="1"/>
  <c r="X266" i="12"/>
  <c r="Z271" i="12"/>
  <c r="S271" i="12" s="1"/>
  <c r="E271" i="12" s="1"/>
  <c r="Y273" i="12"/>
  <c r="X275" i="12"/>
  <c r="X276" i="12"/>
  <c r="Z277" i="12"/>
  <c r="S277" i="12" s="1"/>
  <c r="E277" i="12" s="1"/>
  <c r="X279" i="12"/>
  <c r="X280" i="12"/>
  <c r="Z281" i="12"/>
  <c r="S281" i="12" s="1"/>
  <c r="E281" i="12" s="1"/>
  <c r="X283" i="12"/>
  <c r="X284" i="12"/>
  <c r="Y287" i="12"/>
  <c r="X289" i="12"/>
  <c r="Z290" i="12"/>
  <c r="S290" i="12" s="1"/>
  <c r="E290" i="12" s="1"/>
  <c r="Y293" i="12"/>
  <c r="X294" i="12"/>
  <c r="Y295" i="12"/>
  <c r="X298" i="12"/>
  <c r="Z301" i="12"/>
  <c r="S301" i="12" s="1"/>
  <c r="E301" i="12" s="1"/>
  <c r="Z304" i="12"/>
  <c r="S304" i="12" s="1"/>
  <c r="E304" i="12" s="1"/>
  <c r="Y305" i="12"/>
  <c r="X308" i="12"/>
  <c r="Z310" i="12"/>
  <c r="S310" i="12" s="1"/>
  <c r="E310" i="12" s="1"/>
  <c r="Y311" i="12"/>
  <c r="Y315" i="12"/>
  <c r="X316" i="12"/>
  <c r="X317" i="12"/>
  <c r="Y323" i="12"/>
  <c r="X324" i="12"/>
  <c r="X325" i="12"/>
  <c r="Y331" i="12"/>
  <c r="Z253" i="12"/>
  <c r="S253" i="12" s="1"/>
  <c r="E253" i="12" s="1"/>
  <c r="Z256" i="12"/>
  <c r="S256" i="12" s="1"/>
  <c r="E256" i="12" s="1"/>
  <c r="Z260" i="12"/>
  <c r="S260" i="12" s="1"/>
  <c r="E260" i="12" s="1"/>
  <c r="Z264" i="12"/>
  <c r="S264" i="12" s="1"/>
  <c r="E264" i="12" s="1"/>
  <c r="Y267" i="12"/>
  <c r="Z268" i="12"/>
  <c r="S268" i="12" s="1"/>
  <c r="E268" i="12" s="1"/>
  <c r="Z270" i="12"/>
  <c r="S270" i="12" s="1"/>
  <c r="E270" i="12" s="1"/>
  <c r="Z272" i="12"/>
  <c r="S272" i="12" s="1"/>
  <c r="E272" i="12" s="1"/>
  <c r="Z275" i="12"/>
  <c r="S275" i="12" s="1"/>
  <c r="E275" i="12" s="1"/>
  <c r="Z279" i="12"/>
  <c r="S279" i="12" s="1"/>
  <c r="E279" i="12" s="1"/>
  <c r="Z283" i="12"/>
  <c r="S283" i="12" s="1"/>
  <c r="E283" i="12" s="1"/>
  <c r="X293" i="12"/>
  <c r="Z296" i="12"/>
  <c r="S296" i="12" s="1"/>
  <c r="E296" i="12" s="1"/>
  <c r="Y297" i="12"/>
  <c r="Z300" i="12"/>
  <c r="S300" i="12" s="1"/>
  <c r="E300" i="12" s="1"/>
  <c r="Y301" i="12"/>
  <c r="X306" i="12"/>
  <c r="X310" i="12"/>
  <c r="X312" i="12"/>
  <c r="AA312" i="12" s="1"/>
  <c r="Y329" i="12"/>
  <c r="X331" i="12"/>
  <c r="X252" i="12"/>
  <c r="Y255" i="12"/>
  <c r="Y257" i="12"/>
  <c r="Y259" i="12"/>
  <c r="Y261" i="12"/>
  <c r="Y263" i="12"/>
  <c r="Y265" i="12"/>
  <c r="Z267" i="12"/>
  <c r="S267" i="12" s="1"/>
  <c r="E267" i="12" s="1"/>
  <c r="Y269" i="12"/>
  <c r="Y271" i="12"/>
  <c r="X274" i="12"/>
  <c r="Z276" i="12"/>
  <c r="S276" i="12" s="1"/>
  <c r="E276" i="12" s="1"/>
  <c r="X278" i="12"/>
  <c r="Z280" i="12"/>
  <c r="S280" i="12" s="1"/>
  <c r="E280" i="12" s="1"/>
  <c r="X282" i="12"/>
  <c r="Z284" i="12"/>
  <c r="S284" i="12" s="1"/>
  <c r="E284" i="12" s="1"/>
  <c r="X286" i="12"/>
  <c r="X288" i="12"/>
  <c r="X290" i="12"/>
  <c r="Z297" i="12"/>
  <c r="S297" i="12" s="1"/>
  <c r="E297" i="12" s="1"/>
  <c r="X302" i="12"/>
  <c r="Z306" i="12"/>
  <c r="S306" i="12" s="1"/>
  <c r="E306" i="12" s="1"/>
  <c r="Y307" i="12"/>
  <c r="Z312" i="12"/>
  <c r="S312" i="12" s="1"/>
  <c r="E312" i="12" s="1"/>
  <c r="X313" i="12"/>
  <c r="Y317" i="12"/>
  <c r="X318" i="12"/>
  <c r="X319" i="12"/>
  <c r="Z331" i="12"/>
  <c r="S331" i="12" s="1"/>
  <c r="E331" i="12" s="1"/>
  <c r="X333" i="12"/>
  <c r="Z257" i="12"/>
  <c r="S257" i="12" s="1"/>
  <c r="E257" i="12" s="1"/>
  <c r="Z261" i="12"/>
  <c r="S261" i="12" s="1"/>
  <c r="E261" i="12" s="1"/>
  <c r="Z265" i="12"/>
  <c r="S265" i="12" s="1"/>
  <c r="E265" i="12" s="1"/>
  <c r="Z274" i="12"/>
  <c r="S274" i="12" s="1"/>
  <c r="E274" i="12" s="1"/>
  <c r="X277" i="12"/>
  <c r="Z278" i="12"/>
  <c r="S278" i="12" s="1"/>
  <c r="E278" i="12" s="1"/>
  <c r="X281" i="12"/>
  <c r="Z282" i="12"/>
  <c r="S282" i="12" s="1"/>
  <c r="E282" i="12" s="1"/>
  <c r="X285" i="12"/>
  <c r="Z286" i="12"/>
  <c r="S286" i="12" s="1"/>
  <c r="E286" i="12" s="1"/>
  <c r="Z288" i="12"/>
  <c r="S288" i="12" s="1"/>
  <c r="E288" i="12" s="1"/>
  <c r="X291" i="12"/>
  <c r="Z298" i="12"/>
  <c r="S298" i="12" s="1"/>
  <c r="E298" i="12" s="1"/>
  <c r="Y299" i="12"/>
  <c r="Z302" i="12"/>
  <c r="S302" i="12" s="1"/>
  <c r="E302" i="12" s="1"/>
  <c r="Y303" i="12"/>
  <c r="Z308" i="12"/>
  <c r="S308" i="12" s="1"/>
  <c r="E308" i="12" s="1"/>
  <c r="Y309" i="12"/>
  <c r="Y313" i="12"/>
  <c r="X314" i="12"/>
  <c r="X315" i="12"/>
  <c r="AA315" i="12" s="1"/>
  <c r="Y319" i="12"/>
  <c r="X320" i="12"/>
  <c r="X321" i="12"/>
  <c r="Y325" i="12"/>
  <c r="X326" i="12"/>
  <c r="X327" i="12"/>
  <c r="Y333" i="12"/>
  <c r="Z254" i="12"/>
  <c r="S254" i="12" s="1"/>
  <c r="E254" i="12" s="1"/>
  <c r="X260" i="12"/>
  <c r="Z266" i="12"/>
  <c r="S266" i="12" s="1"/>
  <c r="E266" i="12" s="1"/>
  <c r="Y281" i="12"/>
  <c r="Y289" i="12"/>
  <c r="X296" i="12"/>
  <c r="Y321" i="12"/>
  <c r="X322" i="12"/>
  <c r="X323" i="12"/>
  <c r="Z333" i="12"/>
  <c r="S333" i="12" s="1"/>
  <c r="E333" i="12" s="1"/>
  <c r="X256" i="12"/>
  <c r="Z262" i="12"/>
  <c r="S262" i="12" s="1"/>
  <c r="E262" i="12" s="1"/>
  <c r="X272" i="12"/>
  <c r="AA272" i="12" s="1"/>
  <c r="Y275" i="12"/>
  <c r="Y283" i="12"/>
  <c r="Y291" i="12"/>
  <c r="X292" i="12"/>
  <c r="Z309" i="12"/>
  <c r="S309" i="12" s="1"/>
  <c r="E309" i="12" s="1"/>
  <c r="Y327" i="12"/>
  <c r="X328" i="12"/>
  <c r="X329" i="12"/>
  <c r="Z258" i="12"/>
  <c r="S258" i="12" s="1"/>
  <c r="E258" i="12" s="1"/>
  <c r="X268" i="12"/>
  <c r="Y277" i="12"/>
  <c r="Y285" i="12"/>
  <c r="X304" i="12"/>
  <c r="AA304" i="12" s="1"/>
  <c r="Z305" i="12"/>
  <c r="S305" i="12" s="1"/>
  <c r="E305" i="12" s="1"/>
  <c r="X264" i="12"/>
  <c r="X270" i="12"/>
  <c r="Y279" i="12"/>
  <c r="X287" i="12"/>
  <c r="X300" i="12"/>
  <c r="X332" i="12"/>
  <c r="X265" i="12"/>
  <c r="Y294" i="12"/>
  <c r="X253" i="12"/>
  <c r="AA253" i="12" s="1"/>
  <c r="Y324" i="12"/>
  <c r="Z291" i="12"/>
  <c r="S291" i="12" s="1"/>
  <c r="E291" i="12" s="1"/>
  <c r="Y266" i="12"/>
  <c r="Y260" i="12"/>
  <c r="Y254" i="12"/>
  <c r="Y316" i="12"/>
  <c r="Y284" i="12"/>
  <c r="Y274" i="12"/>
  <c r="X297" i="12"/>
  <c r="Y286" i="12"/>
  <c r="Z327" i="12"/>
  <c r="S327" i="12" s="1"/>
  <c r="E327" i="12" s="1"/>
  <c r="Z319" i="12"/>
  <c r="S319" i="12" s="1"/>
  <c r="E319" i="12" s="1"/>
  <c r="Z311" i="12"/>
  <c r="S311" i="12" s="1"/>
  <c r="E311" i="12" s="1"/>
  <c r="Z330" i="12"/>
  <c r="S330" i="12" s="1"/>
  <c r="E330" i="12" s="1"/>
  <c r="Z322" i="12"/>
  <c r="S322" i="12" s="1"/>
  <c r="E322" i="12" s="1"/>
  <c r="Z314" i="12"/>
  <c r="S314" i="12" s="1"/>
  <c r="E314" i="12" s="1"/>
  <c r="Z273" i="12"/>
  <c r="S273" i="12" s="1"/>
  <c r="E273" i="12" s="1"/>
  <c r="Z292" i="12"/>
  <c r="S292" i="12" s="1"/>
  <c r="E292" i="12" s="1"/>
  <c r="X127" i="12"/>
  <c r="Y150" i="12"/>
  <c r="X57" i="12"/>
  <c r="Z287" i="12"/>
  <c r="S287" i="12" s="1"/>
  <c r="E287" i="12" s="1"/>
  <c r="Y306" i="12"/>
  <c r="X255" i="12"/>
  <c r="AA255" i="12" s="1"/>
  <c r="X259" i="12"/>
  <c r="X269" i="12"/>
  <c r="Y322" i="12"/>
  <c r="X301" i="12"/>
  <c r="Z285" i="12"/>
  <c r="S285" i="12" s="1"/>
  <c r="E285" i="12" s="1"/>
  <c r="Y264" i="12"/>
  <c r="Y258" i="12"/>
  <c r="Y314" i="12"/>
  <c r="X305" i="12"/>
  <c r="X309" i="12"/>
  <c r="Z293" i="12"/>
  <c r="S293" i="12" s="1"/>
  <c r="E293" i="12" s="1"/>
  <c r="Y278" i="12"/>
  <c r="Y252" i="12"/>
  <c r="Y326" i="12"/>
  <c r="Y296" i="12"/>
  <c r="Y270" i="12"/>
  <c r="Z325" i="12"/>
  <c r="S325" i="12" s="1"/>
  <c r="E325" i="12" s="1"/>
  <c r="Z317" i="12"/>
  <c r="S317" i="12" s="1"/>
  <c r="E317" i="12" s="1"/>
  <c r="Z307" i="12"/>
  <c r="S307" i="12" s="1"/>
  <c r="E307" i="12" s="1"/>
  <c r="Z328" i="12"/>
  <c r="S328" i="12" s="1"/>
  <c r="E328" i="12" s="1"/>
  <c r="Z320" i="12"/>
  <c r="S320" i="12" s="1"/>
  <c r="E320" i="12" s="1"/>
  <c r="Z269" i="12"/>
  <c r="S269" i="12" s="1"/>
  <c r="E269" i="12" s="1"/>
  <c r="X218" i="12"/>
  <c r="X39" i="12"/>
  <c r="X52" i="12"/>
  <c r="Z318" i="12"/>
  <c r="S318" i="12" s="1"/>
  <c r="E318" i="12" s="1"/>
  <c r="Z315" i="12"/>
  <c r="S315" i="12" s="1"/>
  <c r="E315" i="12" s="1"/>
  <c r="Z289" i="12"/>
  <c r="S289" i="12" s="1"/>
  <c r="E289" i="12" s="1"/>
  <c r="Y318" i="12"/>
  <c r="Y282" i="12"/>
  <c r="X273" i="12"/>
  <c r="X311" i="12"/>
  <c r="Y330" i="12"/>
  <c r="Y110" i="12"/>
  <c r="Y106" i="12"/>
  <c r="Y103" i="12"/>
  <c r="Y93" i="12"/>
  <c r="X86" i="12"/>
  <c r="Y79" i="12"/>
  <c r="Y71" i="12"/>
  <c r="Y63" i="12"/>
  <c r="Y126" i="12"/>
  <c r="X248" i="12"/>
  <c r="X242" i="12"/>
  <c r="X232" i="12"/>
  <c r="X202" i="12"/>
  <c r="X194" i="12"/>
  <c r="X184" i="12"/>
  <c r="X102" i="12"/>
  <c r="X96" i="12"/>
  <c r="X80" i="12"/>
  <c r="X78" i="12"/>
  <c r="AA78" i="12" s="1"/>
  <c r="X72" i="12"/>
  <c r="X70" i="12"/>
  <c r="X62" i="12"/>
  <c r="X50" i="12"/>
  <c r="X44" i="12"/>
  <c r="X42" i="12"/>
  <c r="X38" i="12"/>
  <c r="X22" i="12"/>
  <c r="X16" i="12"/>
  <c r="X8" i="12"/>
  <c r="Z294" i="12"/>
  <c r="S294" i="12" s="1"/>
  <c r="E294" i="12" s="1"/>
  <c r="Z324" i="12"/>
  <c r="S324" i="12" s="1"/>
  <c r="E324" i="12" s="1"/>
  <c r="Z299" i="12"/>
  <c r="S299" i="12" s="1"/>
  <c r="E299" i="12" s="1"/>
  <c r="Z321" i="12"/>
  <c r="S321" i="12" s="1"/>
  <c r="E321" i="12" s="1"/>
  <c r="X267" i="12"/>
  <c r="Y302" i="12"/>
  <c r="Y332" i="12"/>
  <c r="Y288" i="12"/>
  <c r="X295" i="12"/>
  <c r="Y320" i="12"/>
  <c r="Y292" i="12"/>
  <c r="Y328" i="12"/>
  <c r="X257" i="12"/>
  <c r="X261" i="12"/>
  <c r="AA261" i="12" s="1"/>
  <c r="Y51" i="12"/>
  <c r="Y213" i="12"/>
  <c r="Y197" i="12"/>
  <c r="Z295" i="12"/>
  <c r="S295" i="12" s="1"/>
  <c r="E295" i="12" s="1"/>
  <c r="Z326" i="12"/>
  <c r="S326" i="12" s="1"/>
  <c r="E326" i="12" s="1"/>
  <c r="Z323" i="12"/>
  <c r="S323" i="12" s="1"/>
  <c r="E323" i="12" s="1"/>
  <c r="Y268" i="12"/>
  <c r="X303" i="12"/>
  <c r="Y276" i="12"/>
  <c r="Y290" i="12"/>
  <c r="Y298" i="12"/>
  <c r="Y262" i="12"/>
  <c r="Y300" i="12"/>
  <c r="X330" i="12"/>
  <c r="X263" i="12"/>
  <c r="Y310" i="12"/>
  <c r="Y55" i="12"/>
  <c r="Y49" i="12"/>
  <c r="Y25" i="12"/>
  <c r="Y21" i="12"/>
  <c r="Y183" i="12"/>
  <c r="Y148" i="12"/>
  <c r="Y85" i="12"/>
  <c r="Y77" i="12"/>
  <c r="Y69" i="12"/>
  <c r="Y237" i="12"/>
  <c r="Y221" i="12"/>
  <c r="X229" i="12"/>
  <c r="X219" i="12"/>
  <c r="X213" i="12"/>
  <c r="X211" i="12"/>
  <c r="X203" i="12"/>
  <c r="X195" i="12"/>
  <c r="X177" i="12"/>
  <c r="X173" i="12"/>
  <c r="X169" i="12"/>
  <c r="X165" i="12"/>
  <c r="X161" i="12"/>
  <c r="X151" i="12"/>
  <c r="X125" i="12"/>
  <c r="X123" i="12"/>
  <c r="X121" i="12"/>
  <c r="X119" i="12"/>
  <c r="X117" i="12"/>
  <c r="X115" i="12"/>
  <c r="X113" i="12"/>
  <c r="X109" i="12"/>
  <c r="X107" i="12"/>
  <c r="X65" i="12"/>
  <c r="X63" i="12"/>
  <c r="X45" i="12"/>
  <c r="X35" i="12"/>
  <c r="X27" i="12"/>
  <c r="Z19" i="12"/>
  <c r="X9" i="12"/>
  <c r="X7" i="12"/>
  <c r="Z3" i="12"/>
  <c r="X2" i="12"/>
  <c r="B5" i="5"/>
  <c r="L3" i="5"/>
  <c r="B3" i="5" s="1"/>
  <c r="B7" i="5"/>
  <c r="Z227" i="12"/>
  <c r="Z179" i="12"/>
  <c r="S179" i="12" s="1"/>
  <c r="E179" i="12" s="1"/>
  <c r="Z131" i="12"/>
  <c r="Z130" i="12"/>
  <c r="S130" i="12" s="1"/>
  <c r="E130" i="12" s="1"/>
  <c r="Z34" i="12"/>
  <c r="S34" i="12" s="1"/>
  <c r="E34" i="12" s="1"/>
  <c r="Z2" i="12"/>
  <c r="S2" i="12" s="1"/>
  <c r="Z162" i="12"/>
  <c r="S162" i="12" s="1"/>
  <c r="E162" i="12" s="1"/>
  <c r="Z147" i="12"/>
  <c r="S147" i="12" s="1"/>
  <c r="E147" i="12" s="1"/>
  <c r="Z99" i="12"/>
  <c r="S99" i="12" s="1"/>
  <c r="E99" i="12" s="1"/>
  <c r="Z51" i="12"/>
  <c r="S51" i="12" s="1"/>
  <c r="E51" i="12" s="1"/>
  <c r="S3" i="12"/>
  <c r="E3" i="12" s="1"/>
  <c r="S19" i="12"/>
  <c r="E19" i="12" s="1"/>
  <c r="T227" i="12"/>
  <c r="U227" i="12" s="1"/>
  <c r="T131" i="12"/>
  <c r="U131" i="12" s="1"/>
  <c r="Z5" i="12"/>
  <c r="S5" i="12" s="1"/>
  <c r="E5" i="12" s="1"/>
  <c r="Z9" i="12"/>
  <c r="S9" i="12" s="1"/>
  <c r="E9" i="12" s="1"/>
  <c r="Z13" i="12"/>
  <c r="S13" i="12" s="1"/>
  <c r="E13" i="12" s="1"/>
  <c r="Z17" i="12"/>
  <c r="S17" i="12" s="1"/>
  <c r="E17" i="12" s="1"/>
  <c r="Z21" i="12"/>
  <c r="S21" i="12" s="1"/>
  <c r="E21" i="12" s="1"/>
  <c r="Z25" i="12"/>
  <c r="S25" i="12" s="1"/>
  <c r="E25" i="12" s="1"/>
  <c r="Z29" i="12"/>
  <c r="S29" i="12" s="1"/>
  <c r="E29" i="12" s="1"/>
  <c r="Z33" i="12"/>
  <c r="S33" i="12" s="1"/>
  <c r="E33" i="12" s="1"/>
  <c r="Z37" i="12"/>
  <c r="S37" i="12" s="1"/>
  <c r="E37" i="12" s="1"/>
  <c r="Z41" i="12"/>
  <c r="S41" i="12" s="1"/>
  <c r="E41" i="12" s="1"/>
  <c r="Z45" i="12"/>
  <c r="S45" i="12" s="1"/>
  <c r="E45" i="12" s="1"/>
  <c r="Z49" i="12"/>
  <c r="S49" i="12" s="1"/>
  <c r="E49" i="12" s="1"/>
  <c r="Z53" i="12"/>
  <c r="S53" i="12" s="1"/>
  <c r="E53" i="12" s="1"/>
  <c r="Z57" i="12"/>
  <c r="S57" i="12" s="1"/>
  <c r="E57" i="12" s="1"/>
  <c r="Z61" i="12"/>
  <c r="S61" i="12" s="1"/>
  <c r="E61" i="12" s="1"/>
  <c r="Z65" i="12"/>
  <c r="S65" i="12" s="1"/>
  <c r="E65" i="12" s="1"/>
  <c r="Z69" i="12"/>
  <c r="S69" i="12" s="1"/>
  <c r="E69" i="12" s="1"/>
  <c r="Z73" i="12"/>
  <c r="S73" i="12" s="1"/>
  <c r="E73" i="12" s="1"/>
  <c r="Z77" i="12"/>
  <c r="S77" i="12" s="1"/>
  <c r="E77" i="12" s="1"/>
  <c r="Z81" i="12"/>
  <c r="S81" i="12" s="1"/>
  <c r="E81" i="12" s="1"/>
  <c r="Z85" i="12"/>
  <c r="S85" i="12" s="1"/>
  <c r="E85" i="12" s="1"/>
  <c r="Z89" i="12"/>
  <c r="S89" i="12" s="1"/>
  <c r="E89" i="12" s="1"/>
  <c r="Z93" i="12"/>
  <c r="S93" i="12" s="1"/>
  <c r="E93" i="12" s="1"/>
  <c r="Z97" i="12"/>
  <c r="S97" i="12" s="1"/>
  <c r="E97" i="12" s="1"/>
  <c r="Z101" i="12"/>
  <c r="S101" i="12" s="1"/>
  <c r="E101" i="12" s="1"/>
  <c r="Z105" i="12"/>
  <c r="S105" i="12" s="1"/>
  <c r="E105" i="12" s="1"/>
  <c r="Z109" i="12"/>
  <c r="S109" i="12" s="1"/>
  <c r="E109" i="12" s="1"/>
  <c r="Z113" i="12"/>
  <c r="S113" i="12" s="1"/>
  <c r="E113" i="12" s="1"/>
  <c r="Z117" i="12"/>
  <c r="S117" i="12" s="1"/>
  <c r="E117" i="12" s="1"/>
  <c r="Z121" i="12"/>
  <c r="S121" i="12" s="1"/>
  <c r="E121" i="12" s="1"/>
  <c r="Z125" i="12"/>
  <c r="S125" i="12" s="1"/>
  <c r="E125" i="12" s="1"/>
  <c r="Z129" i="12"/>
  <c r="S129" i="12" s="1"/>
  <c r="E129" i="12" s="1"/>
  <c r="Z133" i="12"/>
  <c r="S133" i="12" s="1"/>
  <c r="E133" i="12" s="1"/>
  <c r="Z137" i="12"/>
  <c r="S137" i="12" s="1"/>
  <c r="E137" i="12" s="1"/>
  <c r="Z141" i="12"/>
  <c r="S141" i="12" s="1"/>
  <c r="E141" i="12" s="1"/>
  <c r="Z145" i="12"/>
  <c r="S145" i="12" s="1"/>
  <c r="E145" i="12" s="1"/>
  <c r="Z149" i="12"/>
  <c r="S149" i="12" s="1"/>
  <c r="E149" i="12" s="1"/>
  <c r="Z153" i="12"/>
  <c r="S153" i="12" s="1"/>
  <c r="E153" i="12" s="1"/>
  <c r="Z157" i="12"/>
  <c r="S157" i="12" s="1"/>
  <c r="E157" i="12" s="1"/>
  <c r="Z161" i="12"/>
  <c r="S161" i="12" s="1"/>
  <c r="E161" i="12" s="1"/>
  <c r="Z165" i="12"/>
  <c r="S165" i="12" s="1"/>
  <c r="E165" i="12" s="1"/>
  <c r="Z169" i="12"/>
  <c r="S169" i="12" s="1"/>
  <c r="E169" i="12" s="1"/>
  <c r="Z173" i="12"/>
  <c r="S173" i="12" s="1"/>
  <c r="E173" i="12" s="1"/>
  <c r="Z177" i="12"/>
  <c r="S177" i="12" s="1"/>
  <c r="E177" i="12" s="1"/>
  <c r="Z181" i="12"/>
  <c r="S181" i="12" s="1"/>
  <c r="E181" i="12" s="1"/>
  <c r="Z185" i="12"/>
  <c r="S185" i="12" s="1"/>
  <c r="E185" i="12" s="1"/>
  <c r="Z189" i="12"/>
  <c r="S189" i="12" s="1"/>
  <c r="E189" i="12" s="1"/>
  <c r="Z193" i="12"/>
  <c r="S193" i="12" s="1"/>
  <c r="E193" i="12" s="1"/>
  <c r="Z197" i="12"/>
  <c r="S197" i="12" s="1"/>
  <c r="E197" i="12" s="1"/>
  <c r="Z201" i="12"/>
  <c r="S201" i="12" s="1"/>
  <c r="E201" i="12" s="1"/>
  <c r="Z205" i="12"/>
  <c r="S205" i="12" s="1"/>
  <c r="E205" i="12" s="1"/>
  <c r="Z209" i="12"/>
  <c r="S209" i="12" s="1"/>
  <c r="E209" i="12" s="1"/>
  <c r="Z213" i="12"/>
  <c r="S213" i="12" s="1"/>
  <c r="E213" i="12" s="1"/>
  <c r="Z217" i="12"/>
  <c r="S217" i="12" s="1"/>
  <c r="E217" i="12" s="1"/>
  <c r="Z221" i="12"/>
  <c r="S221" i="12" s="1"/>
  <c r="E221" i="12" s="1"/>
  <c r="Z225" i="12"/>
  <c r="S225" i="12" s="1"/>
  <c r="E225" i="12" s="1"/>
  <c r="Z229" i="12"/>
  <c r="S229" i="12" s="1"/>
  <c r="E229" i="12" s="1"/>
  <c r="Z233" i="12"/>
  <c r="S233" i="12" s="1"/>
  <c r="E233" i="12" s="1"/>
  <c r="Z237" i="12"/>
  <c r="S237" i="12" s="1"/>
  <c r="E237" i="12" s="1"/>
  <c r="Z241" i="12"/>
  <c r="S241" i="12" s="1"/>
  <c r="E241" i="12" s="1"/>
  <c r="Z245" i="12"/>
  <c r="S245" i="12" s="1"/>
  <c r="E245" i="12" s="1"/>
  <c r="Z249" i="12"/>
  <c r="S249" i="12" s="1"/>
  <c r="E249" i="12" s="1"/>
  <c r="Y127" i="12"/>
  <c r="AA127" i="12" s="1"/>
  <c r="Y129" i="12"/>
  <c r="Y131" i="12"/>
  <c r="Y133" i="12"/>
  <c r="Y135" i="12"/>
  <c r="Y137" i="12"/>
  <c r="Y139" i="12"/>
  <c r="Y141" i="12"/>
  <c r="Y143" i="12"/>
  <c r="Y145" i="12"/>
  <c r="Y147" i="12"/>
  <c r="Y149" i="12"/>
  <c r="Y151" i="12"/>
  <c r="Y153" i="12"/>
  <c r="Y155" i="12"/>
  <c r="Y157" i="12"/>
  <c r="Y159" i="12"/>
  <c r="Z4" i="12"/>
  <c r="S4" i="12" s="1"/>
  <c r="E4" i="12" s="1"/>
  <c r="Z8" i="12"/>
  <c r="S8" i="12" s="1"/>
  <c r="E8" i="12" s="1"/>
  <c r="Z12" i="12"/>
  <c r="S12" i="12" s="1"/>
  <c r="E12" i="12" s="1"/>
  <c r="Z16" i="12"/>
  <c r="S16" i="12" s="1"/>
  <c r="E16" i="12" s="1"/>
  <c r="Z20" i="12"/>
  <c r="S20" i="12" s="1"/>
  <c r="E20" i="12" s="1"/>
  <c r="Z24" i="12"/>
  <c r="S24" i="12" s="1"/>
  <c r="E24" i="12" s="1"/>
  <c r="Z28" i="12"/>
  <c r="S28" i="12" s="1"/>
  <c r="E28" i="12" s="1"/>
  <c r="Z32" i="12"/>
  <c r="S32" i="12" s="1"/>
  <c r="E32" i="12" s="1"/>
  <c r="Z36" i="12"/>
  <c r="S36" i="12" s="1"/>
  <c r="E36" i="12" s="1"/>
  <c r="Z40" i="12"/>
  <c r="S40" i="12" s="1"/>
  <c r="E40" i="12" s="1"/>
  <c r="Z44" i="12"/>
  <c r="S44" i="12" s="1"/>
  <c r="E44" i="12" s="1"/>
  <c r="Z48" i="12"/>
  <c r="S48" i="12" s="1"/>
  <c r="E48" i="12" s="1"/>
  <c r="Z52" i="12"/>
  <c r="S52" i="12" s="1"/>
  <c r="E52" i="12" s="1"/>
  <c r="Z56" i="12"/>
  <c r="S56" i="12" s="1"/>
  <c r="E56" i="12" s="1"/>
  <c r="Z60" i="12"/>
  <c r="S60" i="12" s="1"/>
  <c r="E60" i="12" s="1"/>
  <c r="Z64" i="12"/>
  <c r="S64" i="12" s="1"/>
  <c r="E64" i="12" s="1"/>
  <c r="Z68" i="12"/>
  <c r="S68" i="12" s="1"/>
  <c r="E68" i="12" s="1"/>
  <c r="Z72" i="12"/>
  <c r="S72" i="12" s="1"/>
  <c r="E72" i="12" s="1"/>
  <c r="Z76" i="12"/>
  <c r="S76" i="12" s="1"/>
  <c r="E76" i="12" s="1"/>
  <c r="Z80" i="12"/>
  <c r="S80" i="12" s="1"/>
  <c r="E80" i="12" s="1"/>
  <c r="Z84" i="12"/>
  <c r="S84" i="12" s="1"/>
  <c r="E84" i="12" s="1"/>
  <c r="Z88" i="12"/>
  <c r="S88" i="12" s="1"/>
  <c r="E88" i="12" s="1"/>
  <c r="Z92" i="12"/>
  <c r="S92" i="12" s="1"/>
  <c r="E92" i="12" s="1"/>
  <c r="Z96" i="12"/>
  <c r="S96" i="12" s="1"/>
  <c r="E96" i="12" s="1"/>
  <c r="Z100" i="12"/>
  <c r="S100" i="12" s="1"/>
  <c r="E100" i="12" s="1"/>
  <c r="Z104" i="12"/>
  <c r="S104" i="12" s="1"/>
  <c r="E104" i="12" s="1"/>
  <c r="Z108" i="12"/>
  <c r="S108" i="12" s="1"/>
  <c r="E108" i="12" s="1"/>
  <c r="Z112" i="12"/>
  <c r="S112" i="12" s="1"/>
  <c r="E112" i="12" s="1"/>
  <c r="Z116" i="12"/>
  <c r="S116" i="12" s="1"/>
  <c r="E116" i="12" s="1"/>
  <c r="Z120" i="12"/>
  <c r="S120" i="12" s="1"/>
  <c r="E120" i="12" s="1"/>
  <c r="Z124" i="12"/>
  <c r="S124" i="12" s="1"/>
  <c r="E124" i="12" s="1"/>
  <c r="Z128" i="12"/>
  <c r="S128" i="12" s="1"/>
  <c r="E128" i="12" s="1"/>
  <c r="Z132" i="12"/>
  <c r="S132" i="12" s="1"/>
  <c r="E132" i="12" s="1"/>
  <c r="Z136" i="12"/>
  <c r="S136" i="12" s="1"/>
  <c r="E136" i="12" s="1"/>
  <c r="Z140" i="12"/>
  <c r="S140" i="12" s="1"/>
  <c r="E140" i="12" s="1"/>
  <c r="Z144" i="12"/>
  <c r="S144" i="12" s="1"/>
  <c r="E144" i="12" s="1"/>
  <c r="Z148" i="12"/>
  <c r="S148" i="12" s="1"/>
  <c r="E148" i="12" s="1"/>
  <c r="Z152" i="12"/>
  <c r="S152" i="12" s="1"/>
  <c r="E152" i="12" s="1"/>
  <c r="Z156" i="12"/>
  <c r="S156" i="12" s="1"/>
  <c r="E156" i="12" s="1"/>
  <c r="Z160" i="12"/>
  <c r="S160" i="12" s="1"/>
  <c r="E160" i="12" s="1"/>
  <c r="Z164" i="12"/>
  <c r="S164" i="12" s="1"/>
  <c r="E164" i="12" s="1"/>
  <c r="Z168" i="12"/>
  <c r="S168" i="12" s="1"/>
  <c r="E168" i="12" s="1"/>
  <c r="Z172" i="12"/>
  <c r="S172" i="12" s="1"/>
  <c r="E172" i="12" s="1"/>
  <c r="Z176" i="12"/>
  <c r="S176" i="12" s="1"/>
  <c r="E176" i="12" s="1"/>
  <c r="Z180" i="12"/>
  <c r="S180" i="12" s="1"/>
  <c r="E180" i="12" s="1"/>
  <c r="Z184" i="12"/>
  <c r="S184" i="12" s="1"/>
  <c r="E184" i="12" s="1"/>
  <c r="Z188" i="12"/>
  <c r="S188" i="12" s="1"/>
  <c r="E188" i="12" s="1"/>
  <c r="Z192" i="12"/>
  <c r="S192" i="12" s="1"/>
  <c r="E192" i="12" s="1"/>
  <c r="Z196" i="12"/>
  <c r="S196" i="12" s="1"/>
  <c r="E196" i="12" s="1"/>
  <c r="Z200" i="12"/>
  <c r="S200" i="12" s="1"/>
  <c r="E200" i="12" s="1"/>
  <c r="Z204" i="12"/>
  <c r="S204" i="12" s="1"/>
  <c r="E204" i="12" s="1"/>
  <c r="Z208" i="12"/>
  <c r="S208" i="12" s="1"/>
  <c r="E208" i="12" s="1"/>
  <c r="Z212" i="12"/>
  <c r="S212" i="12" s="1"/>
  <c r="E212" i="12" s="1"/>
  <c r="Z216" i="12"/>
  <c r="S216" i="12" s="1"/>
  <c r="E216" i="12" s="1"/>
  <c r="Z220" i="12"/>
  <c r="S220" i="12" s="1"/>
  <c r="E220" i="12" s="1"/>
  <c r="Z224" i="12"/>
  <c r="S224" i="12" s="1"/>
  <c r="E224" i="12" s="1"/>
  <c r="Z228" i="12"/>
  <c r="S228" i="12" s="1"/>
  <c r="E228" i="12" s="1"/>
  <c r="Z232" i="12"/>
  <c r="S232" i="12" s="1"/>
  <c r="E232" i="12" s="1"/>
  <c r="Z236" i="12"/>
  <c r="S236" i="12" s="1"/>
  <c r="E236" i="12" s="1"/>
  <c r="Z240" i="12"/>
  <c r="S240" i="12" s="1"/>
  <c r="E240" i="12" s="1"/>
  <c r="Z244" i="12"/>
  <c r="S244" i="12" s="1"/>
  <c r="E244" i="12" s="1"/>
  <c r="Z248" i="12"/>
  <c r="S248" i="12" s="1"/>
  <c r="E248" i="12" s="1"/>
  <c r="X126" i="12"/>
  <c r="X128" i="12"/>
  <c r="X130" i="12"/>
  <c r="X132" i="12"/>
  <c r="X134" i="12"/>
  <c r="X136" i="12"/>
  <c r="X138" i="12"/>
  <c r="Z7" i="12"/>
  <c r="S7" i="12" s="1"/>
  <c r="E7" i="12" s="1"/>
  <c r="Z15" i="12"/>
  <c r="S15" i="12" s="1"/>
  <c r="E15" i="12" s="1"/>
  <c r="Z23" i="12"/>
  <c r="S23" i="12" s="1"/>
  <c r="E23" i="12" s="1"/>
  <c r="Z31" i="12"/>
  <c r="S31" i="12" s="1"/>
  <c r="E31" i="12" s="1"/>
  <c r="Z39" i="12"/>
  <c r="S39" i="12" s="1"/>
  <c r="E39" i="12" s="1"/>
  <c r="Z47" i="12"/>
  <c r="S47" i="12" s="1"/>
  <c r="E47" i="12" s="1"/>
  <c r="Z55" i="12"/>
  <c r="S55" i="12" s="1"/>
  <c r="E55" i="12" s="1"/>
  <c r="Z63" i="12"/>
  <c r="S63" i="12" s="1"/>
  <c r="E63" i="12" s="1"/>
  <c r="Z71" i="12"/>
  <c r="S71" i="12" s="1"/>
  <c r="E71" i="12" s="1"/>
  <c r="Z79" i="12"/>
  <c r="S79" i="12" s="1"/>
  <c r="E79" i="12" s="1"/>
  <c r="Z87" i="12"/>
  <c r="S87" i="12" s="1"/>
  <c r="E87" i="12" s="1"/>
  <c r="Z95" i="12"/>
  <c r="S95" i="12" s="1"/>
  <c r="E95" i="12" s="1"/>
  <c r="Z103" i="12"/>
  <c r="S103" i="12" s="1"/>
  <c r="E103" i="12" s="1"/>
  <c r="Z111" i="12"/>
  <c r="S111" i="12" s="1"/>
  <c r="E111" i="12" s="1"/>
  <c r="Z119" i="12"/>
  <c r="S119" i="12" s="1"/>
  <c r="E119" i="12" s="1"/>
  <c r="Z127" i="12"/>
  <c r="S127" i="12" s="1"/>
  <c r="E127" i="12" s="1"/>
  <c r="Z135" i="12"/>
  <c r="S135" i="12" s="1"/>
  <c r="E135" i="12" s="1"/>
  <c r="Z143" i="12"/>
  <c r="S143" i="12" s="1"/>
  <c r="E143" i="12" s="1"/>
  <c r="Z151" i="12"/>
  <c r="S151" i="12" s="1"/>
  <c r="E151" i="12" s="1"/>
  <c r="Z159" i="12"/>
  <c r="S159" i="12" s="1"/>
  <c r="E159" i="12" s="1"/>
  <c r="Z167" i="12"/>
  <c r="S167" i="12" s="1"/>
  <c r="E167" i="12" s="1"/>
  <c r="Z175" i="12"/>
  <c r="S175" i="12" s="1"/>
  <c r="E175" i="12" s="1"/>
  <c r="Z183" i="12"/>
  <c r="S183" i="12" s="1"/>
  <c r="E183" i="12" s="1"/>
  <c r="Z191" i="12"/>
  <c r="S191" i="12" s="1"/>
  <c r="E191" i="12" s="1"/>
  <c r="Z199" i="12"/>
  <c r="S199" i="12" s="1"/>
  <c r="E199" i="12" s="1"/>
  <c r="Z207" i="12"/>
  <c r="S207" i="12" s="1"/>
  <c r="E207" i="12" s="1"/>
  <c r="Z215" i="12"/>
  <c r="S215" i="12" s="1"/>
  <c r="E215" i="12" s="1"/>
  <c r="Z223" i="12"/>
  <c r="S223" i="12" s="1"/>
  <c r="E223" i="12" s="1"/>
  <c r="Z231" i="12"/>
  <c r="S231" i="12" s="1"/>
  <c r="E231" i="12" s="1"/>
  <c r="Z239" i="12"/>
  <c r="S239" i="12" s="1"/>
  <c r="E239" i="12" s="1"/>
  <c r="Z247" i="12"/>
  <c r="S247" i="12" s="1"/>
  <c r="E247" i="12" s="1"/>
  <c r="X141" i="12"/>
  <c r="X144" i="12"/>
  <c r="Y146" i="12"/>
  <c r="X149" i="12"/>
  <c r="X152" i="12"/>
  <c r="Y154" i="12"/>
  <c r="X157" i="12"/>
  <c r="AA157" i="12" s="1"/>
  <c r="X160" i="12"/>
  <c r="X162" i="12"/>
  <c r="X164" i="12"/>
  <c r="X166" i="12"/>
  <c r="X168" i="12"/>
  <c r="X170" i="12"/>
  <c r="X172" i="12"/>
  <c r="X174" i="12"/>
  <c r="X176" i="12"/>
  <c r="X178" i="12"/>
  <c r="Z6" i="12"/>
  <c r="S6" i="12" s="1"/>
  <c r="E6" i="12" s="1"/>
  <c r="Z14" i="12"/>
  <c r="S14" i="12" s="1"/>
  <c r="E14" i="12" s="1"/>
  <c r="Z22" i="12"/>
  <c r="S22" i="12" s="1"/>
  <c r="E22" i="12" s="1"/>
  <c r="Z30" i="12"/>
  <c r="S30" i="12" s="1"/>
  <c r="E30" i="12" s="1"/>
  <c r="Z38" i="12"/>
  <c r="S38" i="12" s="1"/>
  <c r="E38" i="12" s="1"/>
  <c r="Z46" i="12"/>
  <c r="S46" i="12" s="1"/>
  <c r="E46" i="12" s="1"/>
  <c r="Z54" i="12"/>
  <c r="S54" i="12" s="1"/>
  <c r="E54" i="12" s="1"/>
  <c r="Z62" i="12"/>
  <c r="S62" i="12" s="1"/>
  <c r="E62" i="12" s="1"/>
  <c r="Z70" i="12"/>
  <c r="S70" i="12" s="1"/>
  <c r="E70" i="12" s="1"/>
  <c r="Z78" i="12"/>
  <c r="S78" i="12" s="1"/>
  <c r="E78" i="12" s="1"/>
  <c r="Z86" i="12"/>
  <c r="S86" i="12" s="1"/>
  <c r="E86" i="12" s="1"/>
  <c r="Z94" i="12"/>
  <c r="S94" i="12" s="1"/>
  <c r="E94" i="12" s="1"/>
  <c r="Z102" i="12"/>
  <c r="S102" i="12" s="1"/>
  <c r="E102" i="12" s="1"/>
  <c r="Z110" i="12"/>
  <c r="S110" i="12" s="1"/>
  <c r="E110" i="12" s="1"/>
  <c r="Z118" i="12"/>
  <c r="S118" i="12" s="1"/>
  <c r="E118" i="12" s="1"/>
  <c r="Z126" i="12"/>
  <c r="S126" i="12" s="1"/>
  <c r="E126" i="12" s="1"/>
  <c r="Z134" i="12"/>
  <c r="S134" i="12" s="1"/>
  <c r="E134" i="12" s="1"/>
  <c r="Z142" i="12"/>
  <c r="S142" i="12" s="1"/>
  <c r="E142" i="12" s="1"/>
  <c r="Z150" i="12"/>
  <c r="S150" i="12" s="1"/>
  <c r="E150" i="12" s="1"/>
  <c r="Z158" i="12"/>
  <c r="S158" i="12" s="1"/>
  <c r="E158" i="12" s="1"/>
  <c r="Z166" i="12"/>
  <c r="S166" i="12" s="1"/>
  <c r="E166" i="12" s="1"/>
  <c r="Z174" i="12"/>
  <c r="S174" i="12" s="1"/>
  <c r="E174" i="12" s="1"/>
  <c r="Z182" i="12"/>
  <c r="S182" i="12" s="1"/>
  <c r="E182" i="12" s="1"/>
  <c r="Z190" i="12"/>
  <c r="S190" i="12" s="1"/>
  <c r="E190" i="12" s="1"/>
  <c r="Z198" i="12"/>
  <c r="S198" i="12" s="1"/>
  <c r="E198" i="12" s="1"/>
  <c r="Z206" i="12"/>
  <c r="S206" i="12" s="1"/>
  <c r="E206" i="12" s="1"/>
  <c r="Z214" i="12"/>
  <c r="S214" i="12" s="1"/>
  <c r="E214" i="12" s="1"/>
  <c r="Z222" i="12"/>
  <c r="S222" i="12" s="1"/>
  <c r="E222" i="12" s="1"/>
  <c r="Z230" i="12"/>
  <c r="S230" i="12" s="1"/>
  <c r="E230" i="12" s="1"/>
  <c r="Z238" i="12"/>
  <c r="S238" i="12" s="1"/>
  <c r="E238" i="12" s="1"/>
  <c r="Z246" i="12"/>
  <c r="S246" i="12" s="1"/>
  <c r="E246" i="12" s="1"/>
  <c r="X142" i="12"/>
  <c r="Y144" i="12"/>
  <c r="X147" i="12"/>
  <c r="X150" i="12"/>
  <c r="Y152" i="12"/>
  <c r="X155" i="12"/>
  <c r="AA155" i="12" s="1"/>
  <c r="X158" i="12"/>
  <c r="Y160" i="12"/>
  <c r="Y162" i="12"/>
  <c r="Y164" i="12"/>
  <c r="Y166" i="12"/>
  <c r="Y168" i="12"/>
  <c r="Y170" i="12"/>
  <c r="Y172" i="12"/>
  <c r="Y174" i="12"/>
  <c r="Y176" i="12"/>
  <c r="Y178" i="12"/>
  <c r="Y180" i="12"/>
  <c r="Y182" i="12"/>
  <c r="Y184" i="12"/>
  <c r="Y186" i="12"/>
  <c r="Y188" i="12"/>
  <c r="Y190" i="12"/>
  <c r="Y192" i="12"/>
  <c r="Y194" i="12"/>
  <c r="Y196" i="12"/>
  <c r="Y198" i="12"/>
  <c r="Y200" i="12"/>
  <c r="Y202" i="12"/>
  <c r="Y204" i="12"/>
  <c r="Y206" i="12"/>
  <c r="Y208" i="12"/>
  <c r="Y210" i="12"/>
  <c r="Y212" i="12"/>
  <c r="Y214" i="12"/>
  <c r="Y216" i="12"/>
  <c r="Y218" i="12"/>
  <c r="Y220" i="12"/>
  <c r="Y222" i="12"/>
  <c r="Y224" i="12"/>
  <c r="Y226" i="12"/>
  <c r="Y228" i="12"/>
  <c r="Y230" i="12"/>
  <c r="Y232" i="12"/>
  <c r="AA232" i="12" s="1"/>
  <c r="Y234" i="12"/>
  <c r="Y236" i="12"/>
  <c r="Y238" i="12"/>
  <c r="Y240" i="12"/>
  <c r="Y242" i="12"/>
  <c r="Y244" i="12"/>
  <c r="Y246" i="12"/>
  <c r="Y248" i="12"/>
  <c r="Y250" i="12"/>
  <c r="Y4" i="12"/>
  <c r="Y6" i="12"/>
  <c r="Y8" i="12"/>
  <c r="Y10" i="12"/>
  <c r="Y12" i="12"/>
  <c r="Y14" i="12"/>
  <c r="Y16" i="12"/>
  <c r="AA16" i="12" s="1"/>
  <c r="Y18" i="12"/>
  <c r="Y20" i="12"/>
  <c r="Y22" i="12"/>
  <c r="AA22" i="12" s="1"/>
  <c r="Y24" i="12"/>
  <c r="Y26" i="12"/>
  <c r="Y28" i="12"/>
  <c r="Y30" i="12"/>
  <c r="Y32" i="12"/>
  <c r="Y34" i="12"/>
  <c r="Y36" i="12"/>
  <c r="Y38" i="12"/>
  <c r="Y40" i="12"/>
  <c r="Y42" i="12"/>
  <c r="Y44" i="12"/>
  <c r="Y46" i="12"/>
  <c r="Y48" i="12"/>
  <c r="Y50" i="12"/>
  <c r="Y52" i="12"/>
  <c r="Y54" i="12"/>
  <c r="Y56" i="12"/>
  <c r="Y58" i="12"/>
  <c r="Y60" i="12"/>
  <c r="Y62" i="12"/>
  <c r="Y64" i="12"/>
  <c r="Y66" i="12"/>
  <c r="Z11" i="12"/>
  <c r="S11" i="12" s="1"/>
  <c r="E11" i="12" s="1"/>
  <c r="Z27" i="12"/>
  <c r="S27" i="12" s="1"/>
  <c r="E27" i="12" s="1"/>
  <c r="Z43" i="12"/>
  <c r="S43" i="12" s="1"/>
  <c r="E43" i="12" s="1"/>
  <c r="Z59" i="12"/>
  <c r="S59" i="12" s="1"/>
  <c r="E59" i="12" s="1"/>
  <c r="Z75" i="12"/>
  <c r="S75" i="12" s="1"/>
  <c r="E75" i="12" s="1"/>
  <c r="Z91" i="12"/>
  <c r="S91" i="12" s="1"/>
  <c r="E91" i="12" s="1"/>
  <c r="Z107" i="12"/>
  <c r="S107" i="12" s="1"/>
  <c r="E107" i="12" s="1"/>
  <c r="Z123" i="12"/>
  <c r="S123" i="12" s="1"/>
  <c r="E123" i="12" s="1"/>
  <c r="Z139" i="12"/>
  <c r="S139" i="12" s="1"/>
  <c r="E139" i="12" s="1"/>
  <c r="Z155" i="12"/>
  <c r="S155" i="12" s="1"/>
  <c r="E155" i="12" s="1"/>
  <c r="Z171" i="12"/>
  <c r="S171" i="12" s="1"/>
  <c r="E171" i="12" s="1"/>
  <c r="Z187" i="12"/>
  <c r="S187" i="12" s="1"/>
  <c r="E187" i="12" s="1"/>
  <c r="Z203" i="12"/>
  <c r="S203" i="12" s="1"/>
  <c r="E203" i="12" s="1"/>
  <c r="Z219" i="12"/>
  <c r="S219" i="12" s="1"/>
  <c r="E219" i="12" s="1"/>
  <c r="Z235" i="12"/>
  <c r="S235" i="12" s="1"/>
  <c r="E235" i="12" s="1"/>
  <c r="Y132" i="12"/>
  <c r="X133" i="12"/>
  <c r="X140" i="12"/>
  <c r="Y142" i="12"/>
  <c r="X143" i="12"/>
  <c r="X156" i="12"/>
  <c r="Y158" i="12"/>
  <c r="X159" i="12"/>
  <c r="AA159" i="12" s="1"/>
  <c r="Y161" i="12"/>
  <c r="Y163" i="12"/>
  <c r="Y165" i="12"/>
  <c r="Y167" i="12"/>
  <c r="Y169" i="12"/>
  <c r="AA169" i="12" s="1"/>
  <c r="Y171" i="12"/>
  <c r="Y173" i="12"/>
  <c r="Y175" i="12"/>
  <c r="Y177" i="12"/>
  <c r="Y179" i="12"/>
  <c r="X182" i="12"/>
  <c r="AA182" i="12" s="1"/>
  <c r="X185" i="12"/>
  <c r="Y187" i="12"/>
  <c r="X190" i="12"/>
  <c r="X193" i="12"/>
  <c r="Y195" i="12"/>
  <c r="X198" i="12"/>
  <c r="X201" i="12"/>
  <c r="Y203" i="12"/>
  <c r="X206" i="12"/>
  <c r="X209" i="12"/>
  <c r="Y211" i="12"/>
  <c r="X214" i="12"/>
  <c r="AA214" i="12" s="1"/>
  <c r="X217" i="12"/>
  <c r="Y219" i="12"/>
  <c r="X222" i="12"/>
  <c r="X225" i="12"/>
  <c r="Y227" i="12"/>
  <c r="X230" i="12"/>
  <c r="X233" i="12"/>
  <c r="Y235" i="12"/>
  <c r="X238" i="12"/>
  <c r="X241" i="12"/>
  <c r="Y243" i="12"/>
  <c r="X246" i="12"/>
  <c r="AA246" i="12" s="1"/>
  <c r="X249" i="12"/>
  <c r="X5" i="12"/>
  <c r="Y7" i="12"/>
  <c r="X10" i="12"/>
  <c r="X13" i="12"/>
  <c r="Y15" i="12"/>
  <c r="X18" i="12"/>
  <c r="X21" i="12"/>
  <c r="Y23" i="12"/>
  <c r="X26" i="12"/>
  <c r="AA26" i="12" s="1"/>
  <c r="X29" i="12"/>
  <c r="Y31" i="12"/>
  <c r="X34" i="12"/>
  <c r="X37" i="12"/>
  <c r="Z10" i="12"/>
  <c r="S10" i="12" s="1"/>
  <c r="E10" i="12" s="1"/>
  <c r="Z26" i="12"/>
  <c r="S26" i="12" s="1"/>
  <c r="E26" i="12" s="1"/>
  <c r="Z42" i="12"/>
  <c r="S42" i="12" s="1"/>
  <c r="E42" i="12" s="1"/>
  <c r="Z58" i="12"/>
  <c r="S58" i="12" s="1"/>
  <c r="E58" i="12" s="1"/>
  <c r="Z74" i="12"/>
  <c r="S74" i="12" s="1"/>
  <c r="E74" i="12" s="1"/>
  <c r="Z90" i="12"/>
  <c r="S90" i="12" s="1"/>
  <c r="E90" i="12" s="1"/>
  <c r="Z106" i="12"/>
  <c r="S106" i="12" s="1"/>
  <c r="E106" i="12" s="1"/>
  <c r="Z122" i="12"/>
  <c r="S122" i="12" s="1"/>
  <c r="E122" i="12" s="1"/>
  <c r="Z138" i="12"/>
  <c r="S138" i="12" s="1"/>
  <c r="E138" i="12" s="1"/>
  <c r="Z154" i="12"/>
  <c r="S154" i="12" s="1"/>
  <c r="E154" i="12" s="1"/>
  <c r="Z170" i="12"/>
  <c r="S170" i="12" s="1"/>
  <c r="E170" i="12" s="1"/>
  <c r="Z186" i="12"/>
  <c r="S186" i="12" s="1"/>
  <c r="E186" i="12" s="1"/>
  <c r="Z202" i="12"/>
  <c r="S202" i="12" s="1"/>
  <c r="E202" i="12" s="1"/>
  <c r="Z218" i="12"/>
  <c r="S218" i="12" s="1"/>
  <c r="E218" i="12" s="1"/>
  <c r="Z234" i="12"/>
  <c r="S234" i="12" s="1"/>
  <c r="E234" i="12" s="1"/>
  <c r="Z250" i="12"/>
  <c r="S250" i="12" s="1"/>
  <c r="E250" i="12" s="1"/>
  <c r="Y130" i="12"/>
  <c r="X131" i="12"/>
  <c r="Y138" i="12"/>
  <c r="X139" i="12"/>
  <c r="Y140" i="12"/>
  <c r="X153" i="12"/>
  <c r="X154" i="12"/>
  <c r="Y156" i="12"/>
  <c r="X180" i="12"/>
  <c r="AA180" i="12" s="1"/>
  <c r="X183" i="12"/>
  <c r="Y185" i="12"/>
  <c r="X188" i="12"/>
  <c r="X191" i="12"/>
  <c r="Y193" i="12"/>
  <c r="X196" i="12"/>
  <c r="X199" i="12"/>
  <c r="Y201" i="12"/>
  <c r="X204" i="12"/>
  <c r="X207" i="12"/>
  <c r="Y209" i="12"/>
  <c r="X212" i="12"/>
  <c r="AA212" i="12" s="1"/>
  <c r="X215" i="12"/>
  <c r="Y217" i="12"/>
  <c r="X220" i="12"/>
  <c r="X223" i="12"/>
  <c r="Y225" i="12"/>
  <c r="X228" i="12"/>
  <c r="X231" i="12"/>
  <c r="AA231" i="12" s="1"/>
  <c r="Y233" i="12"/>
  <c r="X236" i="12"/>
  <c r="X239" i="12"/>
  <c r="Y241" i="12"/>
  <c r="X244" i="12"/>
  <c r="X247" i="12"/>
  <c r="AA247" i="12" s="1"/>
  <c r="Y249" i="12"/>
  <c r="Z18" i="12"/>
  <c r="S18" i="12" s="1"/>
  <c r="E18" i="12" s="1"/>
  <c r="Z50" i="12"/>
  <c r="S50" i="12" s="1"/>
  <c r="E50" i="12" s="1"/>
  <c r="Z82" i="12"/>
  <c r="S82" i="12" s="1"/>
  <c r="E82" i="12" s="1"/>
  <c r="Z114" i="12"/>
  <c r="S114" i="12" s="1"/>
  <c r="E114" i="12" s="1"/>
  <c r="Z146" i="12"/>
  <c r="S146" i="12" s="1"/>
  <c r="E146" i="12" s="1"/>
  <c r="Z178" i="12"/>
  <c r="S178" i="12" s="1"/>
  <c r="E178" i="12" s="1"/>
  <c r="Z210" i="12"/>
  <c r="S210" i="12" s="1"/>
  <c r="E210" i="12" s="1"/>
  <c r="Z242" i="12"/>
  <c r="S242" i="12" s="1"/>
  <c r="E242" i="12" s="1"/>
  <c r="Y128" i="12"/>
  <c r="X129" i="12"/>
  <c r="Y134" i="12"/>
  <c r="X148" i="12"/>
  <c r="X189" i="12"/>
  <c r="Y191" i="12"/>
  <c r="X192" i="12"/>
  <c r="X205" i="12"/>
  <c r="Y207" i="12"/>
  <c r="X208" i="12"/>
  <c r="X221" i="12"/>
  <c r="Y223" i="12"/>
  <c r="X224" i="12"/>
  <c r="X237" i="12"/>
  <c r="Y239" i="12"/>
  <c r="X240" i="12"/>
  <c r="AA240" i="12" s="1"/>
  <c r="X4" i="12"/>
  <c r="Y5" i="12"/>
  <c r="X6" i="12"/>
  <c r="AA6" i="12" s="1"/>
  <c r="Y11" i="12"/>
  <c r="Y17" i="12"/>
  <c r="X19" i="12"/>
  <c r="X24" i="12"/>
  <c r="X25" i="12"/>
  <c r="X31" i="12"/>
  <c r="X36" i="12"/>
  <c r="AA36" i="12" s="1"/>
  <c r="Y37" i="12"/>
  <c r="X40" i="12"/>
  <c r="AA40" i="12" s="1"/>
  <c r="X43" i="12"/>
  <c r="Y45" i="12"/>
  <c r="X48" i="12"/>
  <c r="X51" i="12"/>
  <c r="Y53" i="12"/>
  <c r="X56" i="12"/>
  <c r="X59" i="12"/>
  <c r="Y61" i="12"/>
  <c r="X64" i="12"/>
  <c r="X67" i="12"/>
  <c r="X69" i="12"/>
  <c r="X71" i="12"/>
  <c r="AA71" i="12" s="1"/>
  <c r="X73" i="12"/>
  <c r="X75" i="12"/>
  <c r="X77" i="12"/>
  <c r="X79" i="12"/>
  <c r="X81" i="12"/>
  <c r="X83" i="12"/>
  <c r="X85" i="12"/>
  <c r="X87" i="12"/>
  <c r="X89" i="12"/>
  <c r="X91" i="12"/>
  <c r="X93" i="12"/>
  <c r="AA93" i="12" s="1"/>
  <c r="X95" i="12"/>
  <c r="X97" i="12"/>
  <c r="X99" i="12"/>
  <c r="X101" i="12"/>
  <c r="AA101" i="12" s="1"/>
  <c r="X103" i="12"/>
  <c r="AA103" i="12" s="1"/>
  <c r="X105" i="12"/>
  <c r="X124" i="12"/>
  <c r="X122" i="12"/>
  <c r="AA122" i="12" s="1"/>
  <c r="X120" i="12"/>
  <c r="AA120" i="12" s="1"/>
  <c r="X118" i="12"/>
  <c r="AA118" i="12" s="1"/>
  <c r="X116" i="12"/>
  <c r="AA116" i="12" s="1"/>
  <c r="X114" i="12"/>
  <c r="AA114" i="12" s="1"/>
  <c r="X112" i="12"/>
  <c r="X110" i="12"/>
  <c r="X108" i="12"/>
  <c r="X106" i="12"/>
  <c r="X100" i="12"/>
  <c r="Y99" i="12"/>
  <c r="Y98" i="12"/>
  <c r="X92" i="12"/>
  <c r="AA92" i="12" s="1"/>
  <c r="Y91" i="12"/>
  <c r="Y90" i="12"/>
  <c r="X84" i="12"/>
  <c r="AA84" i="12" s="1"/>
  <c r="Y83" i="12"/>
  <c r="Y82" i="12"/>
  <c r="X76" i="12"/>
  <c r="Y75" i="12"/>
  <c r="Y74" i="12"/>
  <c r="X68" i="12"/>
  <c r="Y67" i="12"/>
  <c r="X66" i="12"/>
  <c r="X61" i="12"/>
  <c r="X55" i="12"/>
  <c r="X54" i="12"/>
  <c r="X49" i="12"/>
  <c r="AA49" i="12" s="1"/>
  <c r="Y47" i="12"/>
  <c r="Y41" i="12"/>
  <c r="Y33" i="12"/>
  <c r="Y29" i="12"/>
  <c r="X28" i="12"/>
  <c r="X17" i="12"/>
  <c r="X15" i="12"/>
  <c r="X14" i="12"/>
  <c r="Y13" i="12"/>
  <c r="X12" i="12"/>
  <c r="Y3" i="12"/>
  <c r="Y2" i="12"/>
  <c r="R9" i="1"/>
  <c r="T9" i="1" s="1"/>
  <c r="X250" i="12"/>
  <c r="Y245" i="12"/>
  <c r="X243" i="12"/>
  <c r="X226" i="12"/>
  <c r="X216" i="12"/>
  <c r="Y215" i="12"/>
  <c r="Y205" i="12"/>
  <c r="X197" i="12"/>
  <c r="X187" i="12"/>
  <c r="X186" i="12"/>
  <c r="Y181" i="12"/>
  <c r="X179" i="12"/>
  <c r="X175" i="12"/>
  <c r="X171" i="12"/>
  <c r="X167" i="12"/>
  <c r="X163" i="12"/>
  <c r="X145" i="12"/>
  <c r="X135" i="12"/>
  <c r="Z211" i="12"/>
  <c r="S211" i="12" s="1"/>
  <c r="E211" i="12" s="1"/>
  <c r="Z194" i="12"/>
  <c r="S194" i="12" s="1"/>
  <c r="E194" i="12" s="1"/>
  <c r="Z163" i="12"/>
  <c r="S163" i="12" s="1"/>
  <c r="E163" i="12" s="1"/>
  <c r="Z83" i="12"/>
  <c r="S83" i="12" s="1"/>
  <c r="E83" i="12" s="1"/>
  <c r="Z66" i="12"/>
  <c r="S66" i="12" s="1"/>
  <c r="E66" i="12" s="1"/>
  <c r="Z35" i="12"/>
  <c r="S35" i="12" s="1"/>
  <c r="E35" i="12" s="1"/>
  <c r="Y125" i="12"/>
  <c r="Y123" i="12"/>
  <c r="Y121" i="12"/>
  <c r="AA121" i="12" s="1"/>
  <c r="Y119" i="12"/>
  <c r="Y117" i="12"/>
  <c r="Y115" i="12"/>
  <c r="Y113" i="12"/>
  <c r="AA113" i="12" s="1"/>
  <c r="Y111" i="12"/>
  <c r="Y109" i="12"/>
  <c r="Y107" i="12"/>
  <c r="Y105" i="12"/>
  <c r="Y104" i="12"/>
  <c r="X98" i="12"/>
  <c r="Y97" i="12"/>
  <c r="Y96" i="12"/>
  <c r="X90" i="12"/>
  <c r="Y89" i="12"/>
  <c r="Y88" i="12"/>
  <c r="AA88" i="12" s="1"/>
  <c r="X82" i="12"/>
  <c r="Y81" i="12"/>
  <c r="Y80" i="12"/>
  <c r="X74" i="12"/>
  <c r="Y73" i="12"/>
  <c r="Y72" i="12"/>
  <c r="AA72" i="12" s="1"/>
  <c r="Y65" i="12"/>
  <c r="X60" i="12"/>
  <c r="Y59" i="12"/>
  <c r="X58" i="12"/>
  <c r="X53" i="12"/>
  <c r="X47" i="12"/>
  <c r="X46" i="12"/>
  <c r="X41" i="12"/>
  <c r="Y39" i="12"/>
  <c r="Y35" i="12"/>
  <c r="X33" i="12"/>
  <c r="X32" i="12"/>
  <c r="X30" i="12"/>
  <c r="Y27" i="12"/>
  <c r="X23" i="12"/>
  <c r="X20" i="12"/>
  <c r="Y19" i="12"/>
  <c r="X11" i="12"/>
  <c r="Y9" i="12"/>
  <c r="X3" i="12"/>
  <c r="X245" i="12"/>
  <c r="X235" i="12"/>
  <c r="X234" i="12"/>
  <c r="Y229" i="12"/>
  <c r="X227" i="12"/>
  <c r="X210" i="12"/>
  <c r="X200" i="12"/>
  <c r="Y199" i="12"/>
  <c r="Y189" i="12"/>
  <c r="X181" i="12"/>
  <c r="X146" i="12"/>
  <c r="X137" i="12"/>
  <c r="Y136" i="12"/>
  <c r="Z243" i="12"/>
  <c r="S243" i="12" s="1"/>
  <c r="E243" i="12" s="1"/>
  <c r="Z226" i="12"/>
  <c r="S226" i="12" s="1"/>
  <c r="E226" i="12" s="1"/>
  <c r="Z195" i="12"/>
  <c r="S195" i="12" s="1"/>
  <c r="E195" i="12" s="1"/>
  <c r="Z115" i="12"/>
  <c r="S115" i="12" s="1"/>
  <c r="E115" i="12" s="1"/>
  <c r="Z98" i="12"/>
  <c r="S98" i="12" s="1"/>
  <c r="E98" i="12" s="1"/>
  <c r="Z67" i="12"/>
  <c r="S67" i="12" s="1"/>
  <c r="E67" i="12" s="1"/>
  <c r="E21" i="1"/>
  <c r="R21" i="1"/>
  <c r="Q21" i="1" s="1"/>
  <c r="E9" i="1"/>
  <c r="U17" i="1"/>
  <c r="S29" i="1"/>
  <c r="E29" i="1" s="1"/>
  <c r="E23" i="1"/>
  <c r="E13" i="1"/>
  <c r="R13" i="1"/>
  <c r="S27" i="1"/>
  <c r="U23" i="1"/>
  <c r="U21" i="1"/>
  <c r="R6" i="1"/>
  <c r="Q6" i="1" s="1"/>
  <c r="U13" i="1"/>
  <c r="R17" i="1"/>
  <c r="R10" i="1"/>
  <c r="T10" i="1" s="1"/>
  <c r="R23" i="1"/>
  <c r="Q23" i="1" s="1"/>
  <c r="R14" i="1"/>
  <c r="T14" i="1" s="1"/>
  <c r="S18" i="1"/>
  <c r="E18" i="1" s="1"/>
  <c r="U20" i="1"/>
  <c r="E20" i="1"/>
  <c r="E24" i="1"/>
  <c r="E26" i="1"/>
  <c r="U16" i="1"/>
  <c r="E16" i="1"/>
  <c r="U22" i="1"/>
  <c r="E22" i="1"/>
  <c r="R22" i="1"/>
  <c r="Q22" i="1" s="1"/>
  <c r="E28" i="1"/>
  <c r="U3" i="1"/>
  <c r="R28" i="1"/>
  <c r="Q28" i="1" s="1"/>
  <c r="R26" i="1"/>
  <c r="Q26" i="1" s="1"/>
  <c r="R24" i="1"/>
  <c r="Q24" i="1" s="1"/>
  <c r="U11" i="1"/>
  <c r="U7" i="1"/>
  <c r="U10" i="1"/>
  <c r="U6" i="1"/>
  <c r="R20" i="1"/>
  <c r="Q20" i="1" s="1"/>
  <c r="R16" i="1"/>
  <c r="Q16" i="1" s="1"/>
  <c r="E3" i="1"/>
  <c r="S4" i="1"/>
  <c r="E7" i="1"/>
  <c r="S8" i="1"/>
  <c r="R8" i="1" s="1"/>
  <c r="Q8" i="1" s="1"/>
  <c r="E11" i="1"/>
  <c r="S12" i="1"/>
  <c r="U12" i="1" s="1"/>
  <c r="U28" i="1"/>
  <c r="U26" i="1"/>
  <c r="U24" i="1"/>
  <c r="T11" i="1"/>
  <c r="T7" i="1"/>
  <c r="T3" i="1"/>
  <c r="R5" i="1"/>
  <c r="Q5" i="1" s="1"/>
  <c r="AA117" i="12" l="1"/>
  <c r="AA250" i="12"/>
  <c r="AA53" i="12"/>
  <c r="AA125" i="12"/>
  <c r="AA145" i="12"/>
  <c r="AA187" i="12"/>
  <c r="AA229" i="12"/>
  <c r="AA17" i="12"/>
  <c r="AA251" i="12"/>
  <c r="AA102" i="12"/>
  <c r="AA303" i="12"/>
  <c r="AA299" i="12"/>
  <c r="AA32" i="12"/>
  <c r="AA104" i="12"/>
  <c r="AA119" i="12"/>
  <c r="AA61" i="12"/>
  <c r="AA85" i="12"/>
  <c r="AA221" i="12"/>
  <c r="AA173" i="12"/>
  <c r="AA62" i="12"/>
  <c r="AA38" i="12"/>
  <c r="AA70" i="12"/>
  <c r="AA271" i="12"/>
  <c r="AA308" i="12"/>
  <c r="AA146" i="12"/>
  <c r="AA9" i="12"/>
  <c r="AA46" i="12"/>
  <c r="AA307" i="12"/>
  <c r="AA43" i="12"/>
  <c r="AA14" i="12"/>
  <c r="AA124" i="12"/>
  <c r="AA86" i="12"/>
  <c r="AA68" i="12"/>
  <c r="AA100" i="12"/>
  <c r="AA95" i="12"/>
  <c r="AA51" i="12"/>
  <c r="AA25" i="12"/>
  <c r="AA94" i="12"/>
  <c r="AA60" i="12"/>
  <c r="AA171" i="12"/>
  <c r="E30" i="1"/>
  <c r="R30" i="1"/>
  <c r="Q30" i="1" s="1"/>
  <c r="T30" i="1"/>
  <c r="U30" i="1"/>
  <c r="E33" i="1"/>
  <c r="R33" i="1"/>
  <c r="Q33" i="1" s="1"/>
  <c r="U33" i="1"/>
  <c r="AA108" i="12"/>
  <c r="AA77" i="12"/>
  <c r="AA21" i="12"/>
  <c r="AA203" i="12"/>
  <c r="AA295" i="12"/>
  <c r="AA269" i="12"/>
  <c r="E34" i="1"/>
  <c r="R34" i="1"/>
  <c r="Q34" i="1" s="1"/>
  <c r="U34" i="1"/>
  <c r="T34" i="1"/>
  <c r="R35" i="1"/>
  <c r="Q35" i="1" s="1"/>
  <c r="E35" i="1"/>
  <c r="U35" i="1"/>
  <c r="R31" i="1"/>
  <c r="Q31" i="1" s="1"/>
  <c r="E31" i="1"/>
  <c r="U31" i="1"/>
  <c r="AA35" i="12"/>
  <c r="AA107" i="12"/>
  <c r="AA7" i="12"/>
  <c r="AA44" i="12"/>
  <c r="AA63" i="12"/>
  <c r="AA213" i="12"/>
  <c r="AA330" i="12"/>
  <c r="AA252" i="12"/>
  <c r="AA305" i="12"/>
  <c r="AA57" i="12"/>
  <c r="AA329" i="12"/>
  <c r="R32" i="1"/>
  <c r="Q32" i="1" s="1"/>
  <c r="E32" i="1"/>
  <c r="U32" i="1"/>
  <c r="R2" i="1"/>
  <c r="Q2" i="1" s="1"/>
  <c r="U2" i="1"/>
  <c r="U15" i="1"/>
  <c r="Q25" i="1"/>
  <c r="T25" i="1"/>
  <c r="E25" i="1"/>
  <c r="T15" i="1"/>
  <c r="U25" i="1"/>
  <c r="R19" i="1"/>
  <c r="Q19" i="1" s="1"/>
  <c r="AA237" i="12"/>
  <c r="AA244" i="12"/>
  <c r="AA39" i="12"/>
  <c r="AA65" i="12"/>
  <c r="AA112" i="12"/>
  <c r="AA219" i="12"/>
  <c r="AA218" i="12"/>
  <c r="AA256" i="12"/>
  <c r="AA76" i="12"/>
  <c r="E19" i="1"/>
  <c r="AA80" i="12"/>
  <c r="AA55" i="12"/>
  <c r="AA42" i="12"/>
  <c r="AA202" i="12"/>
  <c r="E15" i="1"/>
  <c r="AA111" i="12"/>
  <c r="AA106" i="12"/>
  <c r="AA87" i="12"/>
  <c r="AA79" i="12"/>
  <c r="AA148" i="12"/>
  <c r="AA248" i="12"/>
  <c r="AA257" i="12"/>
  <c r="AA265" i="12"/>
  <c r="AA294" i="12"/>
  <c r="AA280" i="12"/>
  <c r="B9" i="5"/>
  <c r="D35" i="3" s="1"/>
  <c r="AA197" i="12"/>
  <c r="AA195" i="12"/>
  <c r="AA8" i="12"/>
  <c r="AA150" i="12"/>
  <c r="S131" i="12"/>
  <c r="E131" i="12" s="1"/>
  <c r="AA277" i="12"/>
  <c r="AA278" i="12"/>
  <c r="AA289" i="12"/>
  <c r="AA266" i="12"/>
  <c r="AA96" i="12"/>
  <c r="AA69" i="12"/>
  <c r="AA183" i="12"/>
  <c r="AA165" i="12"/>
  <c r="AA126" i="12"/>
  <c r="AA263" i="12"/>
  <c r="AA267" i="12"/>
  <c r="AA309" i="12"/>
  <c r="AA314" i="12"/>
  <c r="AA291" i="12"/>
  <c r="AA319" i="12"/>
  <c r="AA27" i="12"/>
  <c r="AA115" i="12"/>
  <c r="AA123" i="12"/>
  <c r="AA110" i="12"/>
  <c r="AA332" i="12"/>
  <c r="AA292" i="12"/>
  <c r="AA296" i="12"/>
  <c r="AA327" i="12"/>
  <c r="AA320" i="12"/>
  <c r="AA281" i="12"/>
  <c r="AA290" i="12"/>
  <c r="AA282" i="12"/>
  <c r="AA317" i="12"/>
  <c r="AA262" i="12"/>
  <c r="AA275" i="12"/>
  <c r="T6" i="1"/>
  <c r="AA211" i="12"/>
  <c r="AA52" i="12"/>
  <c r="AA311" i="12"/>
  <c r="AA259" i="12"/>
  <c r="AA270" i="12"/>
  <c r="AA260" i="12"/>
  <c r="AA318" i="12"/>
  <c r="AA274" i="12"/>
  <c r="AA284" i="12"/>
  <c r="AA279" i="12"/>
  <c r="AA254" i="12"/>
  <c r="AA321" i="12"/>
  <c r="AA45" i="12"/>
  <c r="T2" i="1"/>
  <c r="AA109" i="12"/>
  <c r="AA177" i="12"/>
  <c r="AA161" i="12"/>
  <c r="AA50" i="12"/>
  <c r="AA242" i="12"/>
  <c r="AA194" i="12"/>
  <c r="AA273" i="12"/>
  <c r="AA301" i="12"/>
  <c r="AA297" i="12"/>
  <c r="AA300" i="12"/>
  <c r="AA264" i="12"/>
  <c r="AA328" i="12"/>
  <c r="AA323" i="12"/>
  <c r="AA326" i="12"/>
  <c r="AA333" i="12"/>
  <c r="AA288" i="12"/>
  <c r="AA331" i="12"/>
  <c r="AA306" i="12"/>
  <c r="AA325" i="12"/>
  <c r="AA316" i="12"/>
  <c r="AA298" i="12"/>
  <c r="AA283" i="12"/>
  <c r="AA184" i="12"/>
  <c r="AA151" i="12"/>
  <c r="S227" i="12"/>
  <c r="E227" i="12" s="1"/>
  <c r="AA310" i="12"/>
  <c r="AA287" i="12"/>
  <c r="AA268" i="12"/>
  <c r="AA322" i="12"/>
  <c r="AA285" i="12"/>
  <c r="AA313" i="12"/>
  <c r="AA302" i="12"/>
  <c r="AA286" i="12"/>
  <c r="AA293" i="12"/>
  <c r="AA324" i="12"/>
  <c r="AA276" i="12"/>
  <c r="AA258" i="12"/>
  <c r="B35" i="3"/>
  <c r="A38" i="3" s="1"/>
  <c r="C11" i="3"/>
  <c r="AA12" i="12"/>
  <c r="AA20" i="12"/>
  <c r="AA163" i="12"/>
  <c r="AA179" i="12"/>
  <c r="AA28" i="12"/>
  <c r="AA154" i="12"/>
  <c r="AA139" i="12"/>
  <c r="AA137" i="12"/>
  <c r="AA33" i="12"/>
  <c r="AA243" i="12"/>
  <c r="AA236" i="12"/>
  <c r="AA204" i="12"/>
  <c r="AA131" i="12"/>
  <c r="AA147" i="12"/>
  <c r="AA200" i="12"/>
  <c r="AA135" i="12"/>
  <c r="AA175" i="12"/>
  <c r="AA216" i="12"/>
  <c r="AA64" i="12"/>
  <c r="AA4" i="12"/>
  <c r="AA224" i="12"/>
  <c r="AA220" i="12"/>
  <c r="AA188" i="12"/>
  <c r="AA143" i="12"/>
  <c r="AA81" i="12"/>
  <c r="AA54" i="12"/>
  <c r="AA222" i="12"/>
  <c r="AA190" i="12"/>
  <c r="AA133" i="12"/>
  <c r="AA181" i="12"/>
  <c r="AA245" i="12"/>
  <c r="AA105" i="12"/>
  <c r="AA97" i="12"/>
  <c r="AA73" i="12"/>
  <c r="AA31" i="12"/>
  <c r="AA189" i="12"/>
  <c r="AA37" i="12"/>
  <c r="AA5" i="12"/>
  <c r="AA230" i="12"/>
  <c r="AA198" i="12"/>
  <c r="AA142" i="12"/>
  <c r="AA141" i="12"/>
  <c r="AA138" i="12"/>
  <c r="AA130" i="12"/>
  <c r="B6" i="12"/>
  <c r="AA235" i="12"/>
  <c r="AA30" i="12"/>
  <c r="AA98" i="12"/>
  <c r="AA90" i="12"/>
  <c r="AA205" i="12"/>
  <c r="AA239" i="12"/>
  <c r="AA228" i="12"/>
  <c r="AA196" i="12"/>
  <c r="AA238" i="12"/>
  <c r="AA206" i="12"/>
  <c r="AA149" i="12"/>
  <c r="AA89" i="12"/>
  <c r="AA199" i="12"/>
  <c r="AA176" i="12"/>
  <c r="AA168" i="12"/>
  <c r="AA160" i="12"/>
  <c r="AA136" i="12"/>
  <c r="AA128" i="12"/>
  <c r="AA241" i="12"/>
  <c r="AA178" i="12"/>
  <c r="AA170" i="12"/>
  <c r="AA162" i="12"/>
  <c r="AA152" i="12"/>
  <c r="AA41" i="12"/>
  <c r="AA226" i="12"/>
  <c r="AA249" i="12"/>
  <c r="AA185" i="12"/>
  <c r="AA210" i="12"/>
  <c r="AA23" i="12"/>
  <c r="AA82" i="12"/>
  <c r="AA167" i="12"/>
  <c r="AA2" i="12"/>
  <c r="B15" i="12"/>
  <c r="AA66" i="12"/>
  <c r="AA59" i="12"/>
  <c r="AA48" i="12"/>
  <c r="AA24" i="12"/>
  <c r="AA192" i="12"/>
  <c r="AA215" i="12"/>
  <c r="AA153" i="12"/>
  <c r="AA10" i="12"/>
  <c r="AA225" i="12"/>
  <c r="AA193" i="12"/>
  <c r="AA140" i="12"/>
  <c r="AA158" i="12"/>
  <c r="AA174" i="12"/>
  <c r="AA166" i="12"/>
  <c r="AA134" i="12"/>
  <c r="B7" i="12"/>
  <c r="AA209" i="12"/>
  <c r="AA234" i="12"/>
  <c r="AA3" i="12"/>
  <c r="B14" i="12"/>
  <c r="AA58" i="12"/>
  <c r="AA207" i="12"/>
  <c r="AA34" i="12"/>
  <c r="AA13" i="12"/>
  <c r="AA217" i="12"/>
  <c r="U29" i="1"/>
  <c r="Q9" i="1"/>
  <c r="AA227" i="12"/>
  <c r="AA11" i="12"/>
  <c r="AA47" i="12"/>
  <c r="AA74" i="12"/>
  <c r="AA186" i="12"/>
  <c r="AA15" i="12"/>
  <c r="E2" i="12"/>
  <c r="AA99" i="12"/>
  <c r="AA91" i="12"/>
  <c r="AA83" i="12"/>
  <c r="AA75" i="12"/>
  <c r="AA67" i="12"/>
  <c r="AA56" i="12"/>
  <c r="AA19" i="12"/>
  <c r="AA208" i="12"/>
  <c r="AA129" i="12"/>
  <c r="AA223" i="12"/>
  <c r="AA191" i="12"/>
  <c r="AA29" i="12"/>
  <c r="AA18" i="12"/>
  <c r="AA233" i="12"/>
  <c r="AA201" i="12"/>
  <c r="AA156" i="12"/>
  <c r="AA172" i="12"/>
  <c r="AA164" i="12"/>
  <c r="AA144" i="12"/>
  <c r="AA132" i="12"/>
  <c r="Q14" i="1"/>
  <c r="T21" i="1"/>
  <c r="R29" i="1"/>
  <c r="Q29" i="1" s="1"/>
  <c r="R27" i="1"/>
  <c r="Q27" i="1" s="1"/>
  <c r="E27" i="1"/>
  <c r="U18" i="1"/>
  <c r="T13" i="1"/>
  <c r="Q13" i="1"/>
  <c r="B7" i="1"/>
  <c r="B25" i="1" s="1"/>
  <c r="Q10" i="1"/>
  <c r="T17" i="1"/>
  <c r="Q17" i="1"/>
  <c r="R18" i="1"/>
  <c r="Q18" i="1" s="1"/>
  <c r="U27" i="1"/>
  <c r="T23" i="1"/>
  <c r="T16" i="1"/>
  <c r="T24" i="1"/>
  <c r="E4" i="1"/>
  <c r="T8" i="1"/>
  <c r="E8" i="1"/>
  <c r="R4" i="1"/>
  <c r="T4" i="1" s="1"/>
  <c r="T5" i="1"/>
  <c r="T28" i="1"/>
  <c r="T22" i="1"/>
  <c r="U8" i="1"/>
  <c r="T20" i="1"/>
  <c r="E12" i="1"/>
  <c r="R12" i="1"/>
  <c r="Q12" i="1" s="1"/>
  <c r="T26" i="1"/>
  <c r="U4" i="1"/>
  <c r="T33" i="1" l="1"/>
  <c r="B4" i="12"/>
  <c r="B24" i="12" s="1"/>
  <c r="T35" i="1"/>
  <c r="B31" i="3"/>
  <c r="T32" i="1"/>
  <c r="T31" i="1"/>
  <c r="T19" i="1"/>
  <c r="B3" i="12"/>
  <c r="B29" i="3" s="1"/>
  <c r="B26" i="3"/>
  <c r="B8" i="1"/>
  <c r="B26" i="1" s="1"/>
  <c r="B27" i="3" s="1"/>
  <c r="T29" i="1"/>
  <c r="B25" i="12"/>
  <c r="B33" i="3"/>
  <c r="B34" i="3"/>
  <c r="B26" i="12"/>
  <c r="B16" i="12"/>
  <c r="B24" i="3"/>
  <c r="T18" i="1"/>
  <c r="T27" i="1"/>
  <c r="Q4" i="1"/>
  <c r="B5" i="1"/>
  <c r="T12" i="1"/>
  <c r="B17" i="12" l="1"/>
  <c r="B29" i="12"/>
  <c r="B23" i="3"/>
  <c r="E24" i="3" s="1"/>
  <c r="F24" i="3" s="1"/>
  <c r="G24" i="3" s="1"/>
  <c r="B28" i="12"/>
  <c r="B30" i="3"/>
  <c r="D34" i="3" s="1"/>
  <c r="F34" i="3" s="1"/>
  <c r="G34" i="3" s="1"/>
  <c r="F23" i="3"/>
  <c r="G23" i="3" s="1"/>
  <c r="D26" i="3"/>
  <c r="F26" i="3" s="1"/>
  <c r="G26" i="3" s="1"/>
  <c r="B3" i="1"/>
  <c r="B4" i="1"/>
  <c r="D27" i="3"/>
  <c r="F27" i="3" s="1"/>
  <c r="G27" i="3" s="1"/>
  <c r="D30" i="3" l="1"/>
  <c r="D33" i="3"/>
  <c r="F33" i="3" s="1"/>
  <c r="G33" i="3" s="1"/>
  <c r="F30" i="3"/>
  <c r="G30" i="3" s="1"/>
  <c r="E31" i="3"/>
  <c r="F31" i="3" s="1"/>
  <c r="G31" i="3" s="1"/>
  <c r="A36" i="3"/>
  <c r="B22" i="3"/>
  <c r="D23" i="3" s="1"/>
  <c r="A11" i="3"/>
  <c r="B28" i="1"/>
  <c r="B24" i="1"/>
  <c r="B29" i="1"/>
  <c r="D39" i="3" l="1"/>
  <c r="A37" i="3"/>
</calcChain>
</file>

<file path=xl/sharedStrings.xml><?xml version="1.0" encoding="utf-8"?>
<sst xmlns="http://schemas.openxmlformats.org/spreadsheetml/2006/main" count="4725" uniqueCount="770">
  <si>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</si>
  <si>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</si>
  <si>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</si>
  <si>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</si>
  <si>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</si>
  <si>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</si>
  <si>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</si>
  <si>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</si>
  <si>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</si>
  <si>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</si>
  <si>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</si>
  <si>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</si>
  <si>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</si>
  <si>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</si>
  <si>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</si>
  <si>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</si>
  <si>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</si>
  <si>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</si>
  <si>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</si>
  <si>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</si>
  <si>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</si>
  <si>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Zustand der Probe bei sonstigen Materialien: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</si>
  <si>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</si>
  <si>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</si>
  <si>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</si>
  <si>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</si>
  <si>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</si>
  <si>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</si>
  <si>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</si>
  <si>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</si>
  <si>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</si>
  <si>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</si>
  <si>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</si>
  <si>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</si>
  <si>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</si>
  <si>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</si>
  <si>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</si>
  <si>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</si>
  <si>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</si>
  <si>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</si>
  <si>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</si>
  <si>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</si>
  <si>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</si>
  <si>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</si>
  <si>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</si>
  <si>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</si>
  <si>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</si>
  <si>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Kultivierungsbedingungen bei Mikroorganismen: SBA, 37° C, 24h, aerob</t>
  </si>
  <si>
    <t>Aufreinigungsmethode: DT, eDT, EFex, 80%TFA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</si>
  <si>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</si>
  <si>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</si>
  <si>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</si>
  <si>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</si>
  <si>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</si>
  <si>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</si>
  <si>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</si>
  <si>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</si>
  <si>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</si>
  <si>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</si>
  <si>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</si>
  <si>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</si>
  <si>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</si>
  <si>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</si>
  <si>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</si>
  <si>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</si>
  <si>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Lebensmittel-Mikrobiologie, Mastitis, Veterinärmedizinische Diagnostik</t>
  </si>
  <si>
    <t>Anwendung</t>
  </si>
  <si>
    <t>Bakterienisolate aus Lebensmitteln &amp; der veterinärmedizinischen Diagnostik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</si>
  <si>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</si>
  <si>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</si>
  <si>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</si>
  <si>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</si>
  <si>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</si>
  <si>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</si>
  <si>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</si>
  <si>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</si>
  <si>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</si>
  <si>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</si>
  <si>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</si>
  <si>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</si>
  <si>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</si>
  <si>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</si>
  <si>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</si>
  <si>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</si>
  <si>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</si>
  <si>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</si>
  <si>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</si>
  <si>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</si>
  <si>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</si>
  <si>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</si>
  <si>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</si>
  <si>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</si>
  <si>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</si>
  <si>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</si>
  <si>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</si>
  <si>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</si>
  <si>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</si>
  <si>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</si>
  <si>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</si>
  <si>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</si>
  <si>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</si>
  <si>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</si>
  <si>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</si>
  <si>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</si>
  <si>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</si>
  <si>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</si>
  <si>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</si>
  <si>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Das Verfahren ist für den vorgesehenen Einsatzzweck geeignet und zur Verwendung freigegeben.</t>
  </si>
  <si>
    <t>Streptococcus</t>
  </si>
  <si>
    <t>BRU 11897 + UA BW 1218</t>
  </si>
  <si>
    <t>B-113-2022</t>
  </si>
  <si>
    <t>3; specific PCR</t>
  </si>
  <si>
    <t>DT</t>
  </si>
  <si>
    <t>.2022</t>
  </si>
  <si>
    <t>equi_ssp_equi</t>
  </si>
  <si>
    <t>B-1399-2021</t>
  </si>
  <si>
    <t>.2021</t>
  </si>
  <si>
    <t>B-1441-2021</t>
  </si>
  <si>
    <t>B-1447-2021</t>
  </si>
  <si>
    <t>B-1480-2021</t>
  </si>
  <si>
    <t>B-1502-2021</t>
  </si>
  <si>
    <t>B-673-1-2022</t>
  </si>
  <si>
    <t>B-673-2-2022</t>
  </si>
  <si>
    <t>CVUAS 11798</t>
  </si>
  <si>
    <t>4; specific PCR; (NRZ Strep: 16S Cluster interpretation)</t>
  </si>
  <si>
    <t>eDT</t>
  </si>
  <si>
    <t>CVUAS 2932,3</t>
  </si>
  <si>
    <t>CVUAS 31562</t>
  </si>
  <si>
    <t>CVUAS 32180</t>
  </si>
  <si>
    <t>CVUAS 322</t>
  </si>
  <si>
    <t>CVUAS 32462,2</t>
  </si>
  <si>
    <t>CVUAS 32621</t>
  </si>
  <si>
    <t>CVUAS 32770</t>
  </si>
  <si>
    <t>CVUAS 334</t>
  </si>
  <si>
    <t>CVUAS 33529</t>
  </si>
  <si>
    <t>CVUAS 4668,2</t>
  </si>
  <si>
    <t>CVUAS 4989</t>
  </si>
  <si>
    <t>CVUAS 7030</t>
  </si>
  <si>
    <t>CVUAS 7117</t>
  </si>
  <si>
    <t>CVUAS 9643</t>
  </si>
  <si>
    <t>DSM 20561 DT LALLF</t>
  </si>
  <si>
    <t>4; type strain</t>
  </si>
  <si>
    <t>DSM 20561 DT RWTH</t>
  </si>
  <si>
    <t>DSM 20561 EFEx RWTH</t>
  </si>
  <si>
    <t>EFEx</t>
  </si>
  <si>
    <t>DSM 20561 EFex AGES</t>
  </si>
  <si>
    <t>DSM 20561 EFex CVUAS</t>
  </si>
  <si>
    <t>DSM 17037 EFEx RWTH</t>
  </si>
  <si>
    <t>DSM 20727 ISOL 48 EFex-1</t>
  </si>
  <si>
    <t>ISOL 515 EFex-1</t>
  </si>
  <si>
    <t>4; WGS+in silico PCR (ITS,sorD, ICESz1)</t>
  </si>
  <si>
    <t>CVUAS 1342</t>
  </si>
  <si>
    <t>3; well defined isolate [0056]</t>
  </si>
  <si>
    <t>agalactiae</t>
  </si>
  <si>
    <t>CVUAS 1374</t>
  </si>
  <si>
    <t>CVUAS 1439</t>
  </si>
  <si>
    <t>3; well defined isolate</t>
  </si>
  <si>
    <t>CVUAS 1704</t>
  </si>
  <si>
    <t>CVUAS 3181</t>
  </si>
  <si>
    <t>3; PFGE, RPD-PCR, API Strep, VITEK 2 GP [0056]</t>
  </si>
  <si>
    <t>CVUAS 337</t>
  </si>
  <si>
    <t>CVUAS 338</t>
  </si>
  <si>
    <t>3; PFGE, RPD-PCR, API 20 Strep 3463016, VITEK 2 GP biotype number 051411361737671 [0056]</t>
  </si>
  <si>
    <t>CVUAS 5406</t>
  </si>
  <si>
    <t>CVUAS 5409</t>
  </si>
  <si>
    <t>CVUAS 5410</t>
  </si>
  <si>
    <t>CVUAS 5411</t>
  </si>
  <si>
    <t>2; 0</t>
  </si>
  <si>
    <t>CVUAS 6188,2</t>
  </si>
  <si>
    <t>09.09.2016</t>
  </si>
  <si>
    <t>CVUAS 7943</t>
  </si>
  <si>
    <t>3; well defined isolate, sequenced</t>
  </si>
  <si>
    <t>CVUAS 8421</t>
  </si>
  <si>
    <t>CVUAS 985</t>
  </si>
  <si>
    <t>CVUAS 986</t>
  </si>
  <si>
    <t>3; confirmed proficency test</t>
  </si>
  <si>
    <t>canis</t>
  </si>
  <si>
    <t>CVUAS 1924</t>
  </si>
  <si>
    <t>3; 16S, confirmed by NRZ Aachen</t>
  </si>
  <si>
    <t>CVUAS 1967</t>
  </si>
  <si>
    <t>3; 16S</t>
  </si>
  <si>
    <t>CVUAS 2072</t>
  </si>
  <si>
    <t>3; sequenced</t>
  </si>
  <si>
    <t>CVUAS 2785</t>
  </si>
  <si>
    <t>3; confirmed by NRZ Aachen</t>
  </si>
  <si>
    <t>CVUAS 31939</t>
  </si>
  <si>
    <t>CVUAS 3322</t>
  </si>
  <si>
    <t>CVUAS 3849</t>
  </si>
  <si>
    <t>CVUAS 4441</t>
  </si>
  <si>
    <t>CVUAS 5857</t>
  </si>
  <si>
    <t>CVUAS 5867</t>
  </si>
  <si>
    <t>CVUAS 7277</t>
  </si>
  <si>
    <t>CVUAS 7533,2</t>
  </si>
  <si>
    <t>CVUAS 7609</t>
  </si>
  <si>
    <t>CVUAS 7649</t>
  </si>
  <si>
    <t>CVUAS 7835,2</t>
  </si>
  <si>
    <t>CVUAS 1514</t>
  </si>
  <si>
    <t>2; API: 99,9%</t>
  </si>
  <si>
    <t>dysgalactiae</t>
  </si>
  <si>
    <t>CVUAS 4270</t>
  </si>
  <si>
    <t>CVUAS 653</t>
  </si>
  <si>
    <t>3; API: 99,9%; sequenced</t>
  </si>
  <si>
    <t>CVUAS 11807</t>
  </si>
  <si>
    <t>CVUAS 1494</t>
  </si>
  <si>
    <t>3; API: 99,5%; sequenced</t>
  </si>
  <si>
    <t>CVUAS 2151</t>
  </si>
  <si>
    <t>CVUAS 3228</t>
  </si>
  <si>
    <t>LHL 00582</t>
  </si>
  <si>
    <t>CVUAS 1685</t>
  </si>
  <si>
    <t>CVUAS 277</t>
  </si>
  <si>
    <t>2; API 99,8%</t>
  </si>
  <si>
    <t>CVUAS 30373,2</t>
  </si>
  <si>
    <t>CVUAS 31317</t>
  </si>
  <si>
    <t>CVUAS 31318</t>
  </si>
  <si>
    <t>CVUAS 31319</t>
  </si>
  <si>
    <t>CVUAS 31320</t>
  </si>
  <si>
    <t>CVUAS 31321</t>
  </si>
  <si>
    <t>CVUAS 31463</t>
  </si>
  <si>
    <t>CVUAS 31464</t>
  </si>
  <si>
    <t>CVUAS 31465</t>
  </si>
  <si>
    <t>CVUAS 31466</t>
  </si>
  <si>
    <t>CVUAS 31468</t>
  </si>
  <si>
    <t>CVUAS 31469</t>
  </si>
  <si>
    <t>CVUAS 31470</t>
  </si>
  <si>
    <t>CVUAS 31471</t>
  </si>
  <si>
    <t>CVUAS 31472</t>
  </si>
  <si>
    <t>CVUAS 31944</t>
  </si>
  <si>
    <t>CVUAS 33965</t>
  </si>
  <si>
    <t>CVUAS 3620</t>
  </si>
  <si>
    <t>2; API 99,5%</t>
  </si>
  <si>
    <t>CVUAS 3621</t>
  </si>
  <si>
    <t>CVUAS 4694</t>
  </si>
  <si>
    <t>CVUAS 5788</t>
  </si>
  <si>
    <t xml:space="preserve">3; sequenced  </t>
  </si>
  <si>
    <t>Efex</t>
  </si>
  <si>
    <t>iniae</t>
  </si>
  <si>
    <t>CVUAS 2474</t>
  </si>
  <si>
    <t>3; sequenced; 16S, rpoB</t>
  </si>
  <si>
    <t>orisasini</t>
  </si>
  <si>
    <t>CVUAS 4971</t>
  </si>
  <si>
    <t>3; 16S rRNA gene sequence</t>
  </si>
  <si>
    <t>parauberis</t>
  </si>
  <si>
    <t>parauberis_JRA_G+R-39</t>
  </si>
  <si>
    <t>CVUAS 6320,3</t>
  </si>
  <si>
    <t>3; confirmed by NRL Streptococcus (Uni AA)</t>
  </si>
  <si>
    <t>pneumoniae</t>
  </si>
  <si>
    <t>CVUAS 5234</t>
  </si>
  <si>
    <t>4; confirmed by NRL Streptococcus (Uni AA)</t>
  </si>
  <si>
    <t>CVUAS 5040</t>
  </si>
  <si>
    <t>CVUAS 4623</t>
  </si>
  <si>
    <t>CVUAS 8077</t>
  </si>
  <si>
    <t>CVUAS 4253</t>
  </si>
  <si>
    <t>CVUAS 905</t>
  </si>
  <si>
    <t>porcinus</t>
  </si>
  <si>
    <t>CVUAS 10145,3</t>
  </si>
  <si>
    <t>3; sequenced; 16S, Biochemistry</t>
  </si>
  <si>
    <t>salivarius</t>
  </si>
  <si>
    <t>CVUAS 32349</t>
  </si>
  <si>
    <t>sp-CVUAS-32349</t>
  </si>
  <si>
    <t>CVUAS 2260,4</t>
  </si>
  <si>
    <t>troglodytidis</t>
  </si>
  <si>
    <t>CVUAS 5218,4</t>
  </si>
  <si>
    <t>3; sequenced; 16S; NRZ Strep Uni AA</t>
  </si>
  <si>
    <t>CVUAS 2048</t>
  </si>
  <si>
    <t>2; biochemistry</t>
  </si>
  <si>
    <t>uberis</t>
  </si>
  <si>
    <t>CVUAS 4350</t>
  </si>
  <si>
    <t>CVUAS 8422</t>
  </si>
  <si>
    <t>CVUAS 1004</t>
  </si>
  <si>
    <t>CVUAS 10241</t>
  </si>
  <si>
    <t>CVUAS 1372</t>
  </si>
  <si>
    <t>CVUAS 2093</t>
  </si>
  <si>
    <t>CVUAS 31214</t>
  </si>
  <si>
    <t>4; sequenced</t>
  </si>
  <si>
    <t>CVUAS 3229</t>
  </si>
  <si>
    <t>EFex</t>
  </si>
  <si>
    <t>CVUAS 32348</t>
  </si>
  <si>
    <t>CVUAS 33069</t>
  </si>
  <si>
    <t>CVUAS 8549,2</t>
  </si>
  <si>
    <t>4; specific PCR; (NRZ Strep: 16S Cluster interpretation: no ssp asignement)</t>
  </si>
  <si>
    <t>LALLF MV 21TRD0926</t>
  </si>
  <si>
    <t>4; sequenced ((NRZ Strep: 16S Cluster interpretation: no ssp asignement)</t>
  </si>
  <si>
    <t>LALLF MV 21TRD1196</t>
  </si>
  <si>
    <t>4; sequenced; (NRZ Strep: 16S Cluster interpretation)</t>
  </si>
  <si>
    <t>171004485-A</t>
  </si>
  <si>
    <t>3; sequenced (LHL), [0114]</t>
  </si>
  <si>
    <t>castoreus</t>
  </si>
  <si>
    <t>DSM 6784 CVUAS</t>
  </si>
  <si>
    <t>3; public strain collection</t>
  </si>
  <si>
    <t>171004485-B</t>
  </si>
  <si>
    <t>10-7-D-02041</t>
  </si>
  <si>
    <t>141000096_2</t>
  </si>
  <si>
    <t>151001913_2</t>
  </si>
  <si>
    <t>10-7-D-01086</t>
  </si>
  <si>
    <t>10-7-D-01271</t>
  </si>
  <si>
    <t>08-7-D-06424</t>
  </si>
  <si>
    <t>11-7-D-02410</t>
  </si>
  <si>
    <t>10-7-D-3137</t>
  </si>
  <si>
    <t>11-7-D-1138</t>
  </si>
  <si>
    <t>10-7-D-00849</t>
  </si>
  <si>
    <t>11-7-D-00387</t>
  </si>
  <si>
    <t>08-7-Mi-1261 52</t>
  </si>
  <si>
    <t>08-7-Mi-1261 76</t>
  </si>
  <si>
    <t>08-7-Mi-1467 38</t>
  </si>
  <si>
    <t>121017629 1</t>
  </si>
  <si>
    <t>151002450_1</t>
  </si>
  <si>
    <t>3; PFGE, RPD-PCR, API 20 Strep 3063415, VITEK 2 GP biotype number 031154365713571 [0056]</t>
  </si>
  <si>
    <t>12-13862-001-01 LVU11</t>
  </si>
  <si>
    <t>3; sequenced (LGL)</t>
  </si>
  <si>
    <t>pluranimalium</t>
  </si>
  <si>
    <t>296-1-2018</t>
  </si>
  <si>
    <t>3; stain of species description [0130]</t>
  </si>
  <si>
    <t>catagoni</t>
  </si>
  <si>
    <t>297-1-2018</t>
  </si>
  <si>
    <t>355-1-2018</t>
  </si>
  <si>
    <t>LTH 1146</t>
  </si>
  <si>
    <t>Lactococcus</t>
  </si>
  <si>
    <t>lactis</t>
  </si>
  <si>
    <t>LHL 161000261</t>
  </si>
  <si>
    <t>LHL Mi-845_17</t>
  </si>
  <si>
    <t>IHIT 32937</t>
  </si>
  <si>
    <t>IHIT 32989</t>
  </si>
  <si>
    <t>IHIT 33918</t>
  </si>
  <si>
    <t>IHIT 34229</t>
  </si>
  <si>
    <t>IHIT 34584</t>
  </si>
  <si>
    <t>IHIT 35376</t>
  </si>
  <si>
    <t>DSM 20727</t>
  </si>
  <si>
    <t>IHIT P2843 08</t>
  </si>
  <si>
    <t>IHIT P3602 08</t>
  </si>
  <si>
    <t>IHIT P5841 08</t>
  </si>
  <si>
    <t>IHIT P6343 08</t>
  </si>
  <si>
    <t>IHIT 2528 11</t>
  </si>
  <si>
    <t>IHIT P6096 11</t>
  </si>
  <si>
    <t>151002450 2</t>
  </si>
  <si>
    <t>151003337 1</t>
  </si>
  <si>
    <t>151003337 2</t>
  </si>
  <si>
    <t>151003441 1</t>
  </si>
  <si>
    <t>151003441 2</t>
  </si>
  <si>
    <t>151003441 3</t>
  </si>
  <si>
    <t>99-1-2017</t>
  </si>
  <si>
    <t>3; type strain</t>
  </si>
  <si>
    <t>202-1-2017</t>
  </si>
  <si>
    <t>202-4-2017</t>
  </si>
  <si>
    <t>10UCF103</t>
  </si>
  <si>
    <t>11UCF142</t>
  </si>
  <si>
    <t>11UCF216</t>
  </si>
  <si>
    <t>12UCF3</t>
  </si>
  <si>
    <t>12UCF17</t>
  </si>
  <si>
    <t>12UCF33</t>
  </si>
  <si>
    <t>10HE 00580</t>
  </si>
  <si>
    <t>3; sequenced, specific PCR</t>
  </si>
  <si>
    <t>12UCF94</t>
  </si>
  <si>
    <t>13UCF63</t>
  </si>
  <si>
    <t>14UCF172</t>
  </si>
  <si>
    <t>RKI 3948</t>
  </si>
  <si>
    <t>RKI 3991</t>
  </si>
  <si>
    <t>RKI 3913</t>
  </si>
  <si>
    <t>3; sequenced (LHL)</t>
  </si>
  <si>
    <t>161013178-01</t>
  </si>
  <si>
    <t>161013178-02</t>
  </si>
  <si>
    <t>161014835-01</t>
  </si>
  <si>
    <t>161014835-02</t>
  </si>
  <si>
    <t>161014835-04</t>
  </si>
  <si>
    <t>161014835-05</t>
  </si>
  <si>
    <t>JB 379054.1</t>
  </si>
  <si>
    <t>phocae</t>
  </si>
  <si>
    <t>161014835-06</t>
  </si>
  <si>
    <t>161014835-09</t>
  </si>
  <si>
    <t>161014835-14</t>
  </si>
  <si>
    <t>161014835-15</t>
  </si>
  <si>
    <t>DSM 17037</t>
  </si>
  <si>
    <t>CVUAS 1091</t>
  </si>
  <si>
    <t>CVUAS 11026</t>
  </si>
  <si>
    <t>CVUAS 11027</t>
  </si>
  <si>
    <t>CVUAS 1307</t>
  </si>
  <si>
    <t>3; specific PCR; (NRZ Strep: 16S Cluster interpretation: no ssp asignement)</t>
  </si>
  <si>
    <t>CVUAS 2605,2</t>
  </si>
  <si>
    <t>4; (NRZ Strep: 16S Cluster interpretation)</t>
  </si>
  <si>
    <t>CVUAS 3136</t>
  </si>
  <si>
    <t>3; NRZ Strep Befund</t>
  </si>
  <si>
    <t>CVUAS 32582</t>
  </si>
  <si>
    <t>CVUAS 32722</t>
  </si>
  <si>
    <t>CVUAS 32892</t>
  </si>
  <si>
    <t>3; specific PCR; (NRZ Strep: 16S Cluster interpretation: ruminatorum)</t>
  </si>
  <si>
    <t>CVUAS 34442</t>
  </si>
  <si>
    <t>4; confirmed by NRZ Streptococcus</t>
  </si>
  <si>
    <t>CVUAS 4180</t>
  </si>
  <si>
    <t>CVUAS 4290</t>
  </si>
  <si>
    <t>2; biochemical profile</t>
  </si>
  <si>
    <t>CVUAS 4291</t>
  </si>
  <si>
    <t>CVUAS 2893,3</t>
  </si>
  <si>
    <t>#CON=approx. 3 loops in Epp. tube#TRT=plus 50-100 mkL 100 pct. TFA| 30 Min treatment|1:10 diluted, inactivation date: 11.2.2022| 1:1 HCCA| Andy 3.0#EXT=Streptococcus agalactiae DSM 2134, Preparation &amp; measurement: A. Gries und Chris#LAS=LL30 pct. 1000, "LL60 pct." 10-20 sh. | Laser attenuator offset: 52 pct.|Range: 20 pct. (Autoflex 2019 04 04(PeterSetup).isset) defocussed 5xunter Strichueberlappung und ToM 200ns 20190404 gesichert2.par#CAL=E. coli K12 (DSM 3871), linear calibration#CUS=RKI ZBS6#</t>
  </si>
  <si>
    <t>16.02.2022; D3</t>
  </si>
  <si>
    <t>DSM 6784 RKI</t>
  </si>
  <si>
    <t>16.02.2022; E5</t>
  </si>
  <si>
    <t>see [0185]</t>
  </si>
  <si>
    <t>18.02.2022; C20</t>
  </si>
  <si>
    <t>16.02.2022; C21</t>
  </si>
  <si>
    <t>18.02.2022; E8</t>
  </si>
  <si>
    <t>18.02.2022; H4</t>
  </si>
  <si>
    <t>mitis</t>
  </si>
  <si>
    <t>B 9056</t>
  </si>
  <si>
    <t>2; strain collection of the RKI</t>
  </si>
  <si>
    <t>01.09.2021; K18</t>
  </si>
  <si>
    <t>parasanguinis</t>
  </si>
  <si>
    <t>B 2046</t>
  </si>
  <si>
    <t>#CON=approx. 3 loops per Eppend. tube#TRT=+ 50-100 mkL 100 pct. TFA| 30 Min treatment|1:10 diluted, Inactivation date: 19.08.2021| 1:1 HCCA| Andy 3.0#EXT=Streptococcus pneumoniae B2046, preparation: C. Hartl, measurements: C. Hartl#LAS=LL30 pct. 1000, "LL60 pct." 10-20 sh. | Laser attenuator offset: 52 pct.|Range: 20 pct. (Autoflex 2019 04 04(PeterSetup).isset) defocussed 5xunter Strichueberlappung und ToM 200ns 20190404 gesichert2.par#CAL=E. coli K12 (DSM 3871), linear calibration#CUS=RKI ZBS6#</t>
  </si>
  <si>
    <t>B 3398</t>
  </si>
  <si>
    <t>2; public strain collection</t>
  </si>
  <si>
    <t>B 1567</t>
  </si>
  <si>
    <t>pyogenes</t>
  </si>
  <si>
    <t>B 3501</t>
  </si>
  <si>
    <t>in 80% TFA/ 30 min. Einwirkzeit/1:10 verdünnt/ 1:1 HCCATA2 (A)</t>
  </si>
  <si>
    <t>04.04.2008, K11, [0034]</t>
  </si>
  <si>
    <t>B 2258</t>
  </si>
  <si>
    <t>B 2634</t>
  </si>
  <si>
    <t>B 3019</t>
  </si>
  <si>
    <t>vestibularis</t>
  </si>
  <si>
    <t>sanguinis</t>
  </si>
  <si>
    <t>DSM 20622 EFEx RWTH</t>
  </si>
  <si>
    <t>acidominimus</t>
  </si>
  <si>
    <t>LMG 14694 EFEx RWTH</t>
  </si>
  <si>
    <t>DSM 20728 EFEx RWTH</t>
  </si>
  <si>
    <t>alactolyticus</t>
  </si>
  <si>
    <t>DSM 20563 EFEx RWTH</t>
  </si>
  <si>
    <t>anginosus</t>
  </si>
  <si>
    <t>DSM 25818 EFEx RWTH</t>
  </si>
  <si>
    <t>DSM 15627 EFEx RWTH</t>
  </si>
  <si>
    <t>australis</t>
  </si>
  <si>
    <t>DSM 103678 EFEx RWTH</t>
  </si>
  <si>
    <t>azizii</t>
  </si>
  <si>
    <t>CCUG 69277 EFEx RWTH</t>
  </si>
  <si>
    <t>bovimastitidis</t>
  </si>
  <si>
    <t>penaeicida</t>
  </si>
  <si>
    <t>DSM 19004 EFEx RWTH</t>
  </si>
  <si>
    <t>caballi</t>
  </si>
  <si>
    <t>mitis_oralis</t>
  </si>
  <si>
    <t>CCUG 73951 EFEx RWTH</t>
  </si>
  <si>
    <t>caledonicus</t>
  </si>
  <si>
    <t>porci</t>
  </si>
  <si>
    <t>ratti</t>
  </si>
  <si>
    <t>DSM 105751 EFEx RWTH</t>
  </si>
  <si>
    <t>cameli</t>
  </si>
  <si>
    <t>DSM 20715 EFEx RWTH</t>
  </si>
  <si>
    <t>CCUG 67170 EFEx RWTH</t>
  </si>
  <si>
    <t>caprae</t>
  </si>
  <si>
    <t>DSM 17536 EFEx RWTH</t>
  </si>
  <si>
    <t>DSM 110457 EFEx RWTH</t>
  </si>
  <si>
    <t>DSM 102819 EFEx RWTH</t>
  </si>
  <si>
    <t>caviae</t>
  </si>
  <si>
    <t>devriesei</t>
  </si>
  <si>
    <t>DSM 106182 EFEx RWTH</t>
  </si>
  <si>
    <t>chenjunshii</t>
  </si>
  <si>
    <t>ferus</t>
  </si>
  <si>
    <t>LMG 14507 EFEx RWTH</t>
  </si>
  <si>
    <t>constellatus</t>
  </si>
  <si>
    <t>DSM 17475 EFEx RWTH</t>
  </si>
  <si>
    <t>DSM 25819 EFEx RWTH</t>
  </si>
  <si>
    <t>DSM 20562 EFEx RWTH</t>
  </si>
  <si>
    <t>criceti</t>
  </si>
  <si>
    <t>DSM 8249 EFEx RWTH</t>
  </si>
  <si>
    <t>cristatus</t>
  </si>
  <si>
    <t>CCUG 65085 EFEx RWTH</t>
  </si>
  <si>
    <t>cuniculi</t>
  </si>
  <si>
    <t>suis</t>
  </si>
  <si>
    <t>CCUG 66496 EFEx RWTH</t>
  </si>
  <si>
    <t>cuniculipharyngis</t>
  </si>
  <si>
    <t>Pseudomonas</t>
  </si>
  <si>
    <t>mucidolens</t>
  </si>
  <si>
    <t>migulae</t>
  </si>
  <si>
    <t>DSM 22233 EFEx RWTH</t>
  </si>
  <si>
    <t>danieliae</t>
  </si>
  <si>
    <t>DSM 21999 EFEx RWTH</t>
  </si>
  <si>
    <t>dentapri</t>
  </si>
  <si>
    <t>DSM 27381 EFEx RWTH</t>
  </si>
  <si>
    <t>dentiloxodontae</t>
  </si>
  <si>
    <t>DSM 18963 EFEx RWTH</t>
  </si>
  <si>
    <t>dentirousetti</t>
  </si>
  <si>
    <t>downei</t>
  </si>
  <si>
    <t>DSM 25137 EFEx RWTH</t>
  </si>
  <si>
    <t>dentisani</t>
  </si>
  <si>
    <t>CCUG 47155 EFEx RWTH</t>
  </si>
  <si>
    <t>DSM 15616 EFEx RWTH</t>
  </si>
  <si>
    <t>didelphis</t>
  </si>
  <si>
    <t>DSM 5635 EFEx RWTH</t>
  </si>
  <si>
    <t>CCUG 73139 EFEx RWTH</t>
  </si>
  <si>
    <t>downii</t>
  </si>
  <si>
    <t>DSM 20662 EFEx RWTH</t>
  </si>
  <si>
    <t>LMG 16026 EFEx RWTH</t>
  </si>
  <si>
    <t>DSM 14446 EFEx RWTH</t>
  </si>
  <si>
    <t>entericus</t>
  </si>
  <si>
    <t>DSM 20558 EFEx RWTH</t>
  </si>
  <si>
    <t>equinus</t>
  </si>
  <si>
    <t>DSM 20646 EFEx RWTH</t>
  </si>
  <si>
    <t>DSM 15349 EFEx RWTH</t>
  </si>
  <si>
    <t>gallinaceus</t>
  </si>
  <si>
    <t>DSM 16831 EFEx RWTH</t>
  </si>
  <si>
    <t>gallolyticus</t>
  </si>
  <si>
    <t>DSM 15879 EFEx RWTH</t>
  </si>
  <si>
    <t>DSM 15351 EFEx RWTH</t>
  </si>
  <si>
    <t>DSM 6777 EFEx RWTH</t>
  </si>
  <si>
    <t>gordonii</t>
  </si>
  <si>
    <t>DSM 17028 EFEx RWTH</t>
  </si>
  <si>
    <t>halichoeri</t>
  </si>
  <si>
    <t>DSM 101996 EFEx RWTH</t>
  </si>
  <si>
    <t>halotolerans</t>
  </si>
  <si>
    <t>DSM 19005 EFEx RWTH</t>
  </si>
  <si>
    <t>henryi</t>
  </si>
  <si>
    <t>DSM 107951 EFEx RWTH</t>
  </si>
  <si>
    <t>hillyeri</t>
  </si>
  <si>
    <t>DSM 101997 EFEx RWTH</t>
  </si>
  <si>
    <t>himalayensis</t>
  </si>
  <si>
    <t>luteola</t>
  </si>
  <si>
    <t>DSM 26014 EFEx RWTH</t>
  </si>
  <si>
    <t>hongkongensis</t>
  </si>
  <si>
    <t>DSM 20770 EFEx RWTH</t>
  </si>
  <si>
    <t>hyointestinalis</t>
  </si>
  <si>
    <t>DSM 12219 EFEx RWTH</t>
  </si>
  <si>
    <t>hyovaginalis</t>
  </si>
  <si>
    <t>CCUG 52536 EFEx RWTH</t>
  </si>
  <si>
    <t>ictaluri</t>
  </si>
  <si>
    <t>DSM 22960 EFEx RWTH</t>
  </si>
  <si>
    <t>infantarius</t>
  </si>
  <si>
    <t>CCUG 39817 EFEx RWTH</t>
  </si>
  <si>
    <t>infantis</t>
  </si>
  <si>
    <t>DSM 20576 EFEx RWTH</t>
  </si>
  <si>
    <t>DSM 20573 EFEx RWTH</t>
  </si>
  <si>
    <t>intermedius</t>
  </si>
  <si>
    <t>DSM 23027 EFEx RWTH</t>
  </si>
  <si>
    <t>lactarius</t>
  </si>
  <si>
    <t>DSM 27382 EFEx RWTH</t>
  </si>
  <si>
    <t>loxodontisalivarius</t>
  </si>
  <si>
    <t>DSM 15350 EFEx RWTH</t>
  </si>
  <si>
    <t>lutetiensis</t>
  </si>
  <si>
    <t>DSM 20724 EFEx RWTH</t>
  </si>
  <si>
    <t>macacae</t>
  </si>
  <si>
    <t>DSM 18627 EFEx RWTH</t>
  </si>
  <si>
    <t>marimammalium</t>
  </si>
  <si>
    <t>zalophi</t>
  </si>
  <si>
    <t>DSM 101995 EFEx RWTH</t>
  </si>
  <si>
    <t>marmotae</t>
  </si>
  <si>
    <t>CCUG 49690 EFEx RWTH</t>
  </si>
  <si>
    <t>massiliensis</t>
  </si>
  <si>
    <t>DSM 19192 EFEx RWTH</t>
  </si>
  <si>
    <t>merionis</t>
  </si>
  <si>
    <t>sp</t>
  </si>
  <si>
    <t>DSM 17118 EFEx RWTH</t>
  </si>
  <si>
    <t>minor</t>
  </si>
  <si>
    <t>DSM 12643 EFEx RWTH</t>
  </si>
  <si>
    <t>DSM 105143 EFEx RWTH</t>
  </si>
  <si>
    <t>moroccensis</t>
  </si>
  <si>
    <t>DSM 20523 EFEx RWTH</t>
  </si>
  <si>
    <t>mutans</t>
  </si>
  <si>
    <t>DSM 27088 EFEx RWTH</t>
  </si>
  <si>
    <t>oralis</t>
  </si>
  <si>
    <t>DSM 20627 EFEx RWTH</t>
  </si>
  <si>
    <t>DSM 24864 EFEx RWTH</t>
  </si>
  <si>
    <t>DSM 100101 EFEx RWTH</t>
  </si>
  <si>
    <t>oricebi</t>
  </si>
  <si>
    <t>DSM 27377 EFEx RWTH</t>
  </si>
  <si>
    <t>oriloxodontae</t>
  </si>
  <si>
    <t>DSM 25193 EFEx RWTH</t>
  </si>
  <si>
    <t>CCUG 43577 EFEx RWTH</t>
  </si>
  <si>
    <t>orisratti</t>
  </si>
  <si>
    <t>DSM 18307 EFEx RWTH</t>
  </si>
  <si>
    <t>orisuis</t>
  </si>
  <si>
    <t>CCUG 39485 EFEx RWTH</t>
  </si>
  <si>
    <t>ovis</t>
  </si>
  <si>
    <t>CCUG 69612 EFEx RWTH</t>
  </si>
  <si>
    <t>ovuberis</t>
  </si>
  <si>
    <t>DSM 111148 EFEx RWTH</t>
  </si>
  <si>
    <t>pacificus</t>
  </si>
  <si>
    <t>DSM 29921 EFEx RWTH</t>
  </si>
  <si>
    <t>panodentis</t>
  </si>
  <si>
    <t>DSM 102135 EFEx RWTH</t>
  </si>
  <si>
    <t>pantholopis</t>
  </si>
  <si>
    <t>DSM 6778 EFEx RWTH</t>
  </si>
  <si>
    <t>DSM 29126 EFEx RWTH</t>
  </si>
  <si>
    <t>parasuis</t>
  </si>
  <si>
    <t>DSM 6631 EFEx RWTH</t>
  </si>
  <si>
    <t>DSM 26545 EFEx RWTH</t>
  </si>
  <si>
    <t>CCUG 39814 EFEx RWTH</t>
  </si>
  <si>
    <t>peroris</t>
  </si>
  <si>
    <t>LMG 16735 EFEx RWTH</t>
  </si>
  <si>
    <t>DSM 24768 EFEx RWTH</t>
  </si>
  <si>
    <t>LMG 14177 EFEx RWTH</t>
  </si>
  <si>
    <t>DSM 22810 EFEx RWTH</t>
  </si>
  <si>
    <t>plurextorum</t>
  </si>
  <si>
    <t>DSM 20566 EFEx RWTH</t>
  </si>
  <si>
    <t>DSM 23759 EFEx RWTH</t>
  </si>
  <si>
    <t>DSM 20725 EFEx RWTH</t>
  </si>
  <si>
    <t>DSM 28302 EFEx RWTH</t>
  </si>
  <si>
    <t>porcorum</t>
  </si>
  <si>
    <t>CCUG 49455 EFEx RWTH</t>
  </si>
  <si>
    <t>pseudopneumoniae</t>
  </si>
  <si>
    <t>DSM 18513 EFEx RWTH</t>
  </si>
  <si>
    <t>pseudoporcinus</t>
  </si>
  <si>
    <t>ATCC 12344 EFEx RWTH</t>
  </si>
  <si>
    <t>DSM 20564 EFEx RWTH</t>
  </si>
  <si>
    <t>DSM 101998 EFEx RWTH</t>
  </si>
  <si>
    <t>respiraculi</t>
  </si>
  <si>
    <t>DSM 105174 EFEx RWTH</t>
  </si>
  <si>
    <t>rifensis</t>
  </si>
  <si>
    <t>DSM 26920 EFEx RWTH</t>
  </si>
  <si>
    <t>rubneri</t>
  </si>
  <si>
    <t>DSM 104980 EFEx RWTH</t>
  </si>
  <si>
    <t>ruminantium</t>
  </si>
  <si>
    <t>DSM 28303 EFEx RWTH</t>
  </si>
  <si>
    <t>rupicaprae</t>
  </si>
  <si>
    <t>DSM 20560 EFEx RWTH</t>
  </si>
  <si>
    <t>DSM 20617 EFEx RWTH</t>
  </si>
  <si>
    <t>thermophilus</t>
  </si>
  <si>
    <t>DSM 27513 EFEx RWTH</t>
  </si>
  <si>
    <t>saliviloxodontae</t>
  </si>
  <si>
    <t>DSM 20567 EFEx RWTH</t>
  </si>
  <si>
    <t>DSM 14990 EFEx RWTH</t>
  </si>
  <si>
    <t>sinensis</t>
  </si>
  <si>
    <t>ATCC 33478 EFEx RWTH</t>
  </si>
  <si>
    <t>sobrinus</t>
  </si>
  <si>
    <t>DSM 9682 EFEx RWTH</t>
  </si>
  <si>
    <t>DSM 105173 EFEx RWTH</t>
  </si>
  <si>
    <t>tangierensis</t>
  </si>
  <si>
    <t>Loigolactobacillus</t>
  </si>
  <si>
    <t>coryniformis</t>
  </si>
  <si>
    <t>CCUG 32906 EFEx RWTH</t>
  </si>
  <si>
    <t>thoraltensis</t>
  </si>
  <si>
    <t>DSM 25324 EFEx RWTH</t>
  </si>
  <si>
    <t>troglodytae</t>
  </si>
  <si>
    <t>KCTC 33006 EFEx RWTH</t>
  </si>
  <si>
    <t>ATCC 19436 EFEx RWTH</t>
  </si>
  <si>
    <t>CCUG 41590 EFEx RWTH</t>
  </si>
  <si>
    <t>urinalis</t>
  </si>
  <si>
    <t>DSM 22768 EFEx RWTH</t>
  </si>
  <si>
    <t>ursoris</t>
  </si>
  <si>
    <t>DSM 5636 EFEx RWTH</t>
  </si>
  <si>
    <t>DSM 110741 EFEx RWTH</t>
  </si>
  <si>
    <t>3; type strain; WGS (PMID: 33999792)</t>
  </si>
  <si>
    <t>vicugnae</t>
  </si>
  <si>
    <t>lamae</t>
  </si>
  <si>
    <t>DSM 110742 EFEx RWTH</t>
  </si>
  <si>
    <t>3; type strain, WGS (PMID: 33999792)</t>
  </si>
  <si>
    <t>DSM 20727 DT RWTH</t>
  </si>
  <si>
    <t>DSM 20727 EFEx RWTH</t>
  </si>
  <si>
    <t>Streptococcus agalactiae</t>
  </si>
  <si>
    <t>Streptococcus canis</t>
  </si>
  <si>
    <t>Streptococcus dysgalactiae</t>
  </si>
  <si>
    <t>Streptococcus iniae</t>
  </si>
  <si>
    <t>Streptococcus orisasini</t>
  </si>
  <si>
    <t>Streptococcus parauberis</t>
  </si>
  <si>
    <t>Streptococcus pneumoniae</t>
  </si>
  <si>
    <t>Streptococcus porcinus</t>
  </si>
  <si>
    <t>Streptococcus salivarius</t>
  </si>
  <si>
    <t>Streptococcus sp-CVUAS-32349</t>
  </si>
  <si>
    <t>Streptococcus troglodytidis</t>
  </si>
  <si>
    <t>Streptococcus uberis</t>
  </si>
  <si>
    <t>Streptococcus castoreus</t>
  </si>
  <si>
    <t>Streptococcus pluranimalium</t>
  </si>
  <si>
    <t>Streptococcus catagoni</t>
  </si>
  <si>
    <t>Lactococcus lactis</t>
  </si>
  <si>
    <t>Streptococcus phocae</t>
  </si>
  <si>
    <t>Streptococcus mitis</t>
  </si>
  <si>
    <t>Streptococcus parasanguinis</t>
  </si>
  <si>
    <t>Streptococcus pyogenes</t>
  </si>
  <si>
    <t>Streptococcus sanguinis</t>
  </si>
  <si>
    <t>Streptococcus acidominimus</t>
  </si>
  <si>
    <t>Streptococcus alactolyticus</t>
  </si>
  <si>
    <t>Streptococcus anginosus</t>
  </si>
  <si>
    <t>Streptococcus australis</t>
  </si>
  <si>
    <t>Streptococcus azizii</t>
  </si>
  <si>
    <t>Streptococcus bovimastitidis</t>
  </si>
  <si>
    <t>Streptococcus caballi</t>
  </si>
  <si>
    <t>Streptococcus caledonicus</t>
  </si>
  <si>
    <t>Streptococcus cameli</t>
  </si>
  <si>
    <t>Streptococcus caprae</t>
  </si>
  <si>
    <t>Streptococcus caviae</t>
  </si>
  <si>
    <t>Streptococcus chenjunshii</t>
  </si>
  <si>
    <t>Streptococcus constellatus</t>
  </si>
  <si>
    <t>Streptococcus criceti</t>
  </si>
  <si>
    <t>Streptococcus cristatus</t>
  </si>
  <si>
    <t>Streptococcus cuniculi</t>
  </si>
  <si>
    <t>Streptococcus cuniculipharyngis</t>
  </si>
  <si>
    <t>Streptococcus danieliae</t>
  </si>
  <si>
    <t>Streptococcus dentapri</t>
  </si>
  <si>
    <t>Streptococcus dentiloxodontae</t>
  </si>
  <si>
    <t>Streptococcus dentirousetti</t>
  </si>
  <si>
    <t>Streptococcus dentisani</t>
  </si>
  <si>
    <t>Streptococcus devriesei</t>
  </si>
  <si>
    <t>Streptococcus didelphis</t>
  </si>
  <si>
    <t>Streptococcus downei</t>
  </si>
  <si>
    <t>Streptococcus downii</t>
  </si>
  <si>
    <t>Streptococcus entericus</t>
  </si>
  <si>
    <t>Streptococcus equinus</t>
  </si>
  <si>
    <t>Streptococcus ferus</t>
  </si>
  <si>
    <t>Streptococcus gallinaceus</t>
  </si>
  <si>
    <t>Streptococcus gallolyticus</t>
  </si>
  <si>
    <t>Streptococcus gordonii</t>
  </si>
  <si>
    <t>Streptococcus halichoeri</t>
  </si>
  <si>
    <t>Streptococcus halotolerans</t>
  </si>
  <si>
    <t>Streptococcus henryi</t>
  </si>
  <si>
    <t>Streptococcus hillyeri</t>
  </si>
  <si>
    <t>Streptococcus himalayensis</t>
  </si>
  <si>
    <t>Streptococcus hongkongensis</t>
  </si>
  <si>
    <t>Streptococcus hyointestinalis</t>
  </si>
  <si>
    <t>Streptococcus hyovaginalis</t>
  </si>
  <si>
    <t>Streptococcus ictaluri</t>
  </si>
  <si>
    <t>Streptococcus infantarius</t>
  </si>
  <si>
    <t>Streptococcus infantis</t>
  </si>
  <si>
    <t>Streptococcus intermedius</t>
  </si>
  <si>
    <t>Streptococcus lactarius</t>
  </si>
  <si>
    <t>Streptococcus loxodontisalivarius</t>
  </si>
  <si>
    <t>Streptococcus lutetiensis</t>
  </si>
  <si>
    <t>Streptococcus macacae</t>
  </si>
  <si>
    <t>Streptococcus marimammalium</t>
  </si>
  <si>
    <t>Streptococcus marmotae</t>
  </si>
  <si>
    <t>Streptococcus massiliensis</t>
  </si>
  <si>
    <t>Streptococcus merionis</t>
  </si>
  <si>
    <t>Streptococcus minor</t>
  </si>
  <si>
    <t>Streptococcus moroccensis</t>
  </si>
  <si>
    <t>Streptococcus mutans</t>
  </si>
  <si>
    <t>Streptococcus oralis</t>
  </si>
  <si>
    <t>Streptococcus oricebi</t>
  </si>
  <si>
    <t>Streptococcus oriloxodontae</t>
  </si>
  <si>
    <t>Streptococcus orisratti</t>
  </si>
  <si>
    <t>Streptococcus orisuis</t>
  </si>
  <si>
    <t>Streptococcus ovis</t>
  </si>
  <si>
    <t>Streptococcus ovuberis</t>
  </si>
  <si>
    <t>Streptococcus pacificus</t>
  </si>
  <si>
    <t>Streptococcus panodentis</t>
  </si>
  <si>
    <t>Streptococcus pantholopis</t>
  </si>
  <si>
    <t>Streptococcus parasuis</t>
  </si>
  <si>
    <t>Streptococcus penaeicida</t>
  </si>
  <si>
    <t>Streptococcus peroris</t>
  </si>
  <si>
    <t>Streptococcus plurextorum</t>
  </si>
  <si>
    <t>Streptococcus porci</t>
  </si>
  <si>
    <t>Streptococcus porcorum</t>
  </si>
  <si>
    <t>Streptococcus pseudopneumoniae</t>
  </si>
  <si>
    <t>Streptococcus pseudoporcinus</t>
  </si>
  <si>
    <t>Streptococcus ratti</t>
  </si>
  <si>
    <t>Streptococcus respiraculi</t>
  </si>
  <si>
    <t>Streptococcus rifensis</t>
  </si>
  <si>
    <t>Streptococcus rubneri</t>
  </si>
  <si>
    <t>Streptococcus ruminantium</t>
  </si>
  <si>
    <t>Streptococcus rupicaprae</t>
  </si>
  <si>
    <t>Streptococcus saliviloxodontae</t>
  </si>
  <si>
    <t>Streptococcus sinensis</t>
  </si>
  <si>
    <t>Streptococcus sobrinus</t>
  </si>
  <si>
    <t>Streptococcus suis</t>
  </si>
  <si>
    <t>Streptococcus tangierensis</t>
  </si>
  <si>
    <t>Streptococcus thoraltensis</t>
  </si>
  <si>
    <t>Streptococcus troglodytae</t>
  </si>
  <si>
    <t>Streptococcus urinalis</t>
  </si>
  <si>
    <t>Streptococcus ursoris</t>
  </si>
  <si>
    <t>Streptococcus vestibularis</t>
  </si>
  <si>
    <t>Streptococcus vicugnae</t>
  </si>
  <si>
    <t>Streptococcus zalophi</t>
  </si>
  <si>
    <t>equi_ssp_zooepidemicus_ruminatorum</t>
  </si>
  <si>
    <t>DSM 2134 RKI</t>
  </si>
  <si>
    <t>DSM 20662 RKI</t>
  </si>
  <si>
    <t>DSM 23147 RKI</t>
  </si>
  <si>
    <t>DSM 6176 RKI</t>
  </si>
  <si>
    <t>DSM 12643 RKI</t>
  </si>
  <si>
    <t>DSM 11856 RKI</t>
  </si>
  <si>
    <t>DSM 20565 RKI</t>
  </si>
  <si>
    <t>DSM 20068 RKI</t>
  </si>
  <si>
    <t>DSM 20567 RKI</t>
  </si>
  <si>
    <t>DSM 24048 CVUAS</t>
  </si>
  <si>
    <t>DSM 17536 CVUAS</t>
  </si>
  <si>
    <t>Streptococcus equi_ssp_equi</t>
  </si>
  <si>
    <t>Die Unterscheidung der beiden Subspeziesgruppen [Str. equi equi] vs. [Str equi zooepidemicus + ruminatorum] erfordert den Einsatz der UA-BW Datenbank.</t>
  </si>
  <si>
    <t>T, D,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</si>
</sst>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19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7" fillId="11" borderId="9" xfId="0" applyFont="1" applyFill="1" applyBorder="1" applyAlignment="1">
      <alignment vertical="center"/>
    </xf>
    <xf numFmtId="165" fontId="17" fillId="11" borderId="0" xfId="1" applyNumberFormat="1" applyFont="1" applyFill="1" applyBorder="1" applyAlignment="1">
      <alignment vertical="center"/>
    </xf>
    <xf numFmtId="0" fontId="18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7" fillId="9" borderId="9" xfId="0" applyFont="1" applyFill="1" applyBorder="1" applyAlignment="1">
      <alignment vertical="center"/>
    </xf>
    <xf numFmtId="165" fontId="17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6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vertical="center"/>
    </xf>
    <xf numFmtId="0" fontId="14" fillId="11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30" fillId="9" borderId="9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5" fillId="10" borderId="8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vertical="center"/>
    </xf>
    <xf numFmtId="14" fontId="14" fillId="10" borderId="12" xfId="0" applyNumberFormat="1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2" fillId="3" borderId="2" xfId="0" applyFont="1" applyFill="1" applyBorder="1"/>
    <xf numFmtId="0" fontId="32" fillId="3" borderId="7" xfId="0" applyFont="1" applyFill="1" applyBorder="1" applyAlignment="1">
      <alignment horizontal="center"/>
    </xf>
    <xf numFmtId="165" fontId="32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3" fillId="13" borderId="6" xfId="0" applyFont="1" applyFill="1" applyBorder="1"/>
    <xf numFmtId="0" fontId="33" fillId="13" borderId="7" xfId="0" applyFont="1" applyFill="1" applyBorder="1" applyAlignment="1">
      <alignment horizontal="center" vertical="center"/>
    </xf>
    <xf numFmtId="0" fontId="14" fillId="0" borderId="0" xfId="0" applyFont="1"/>
    <xf numFmtId="165" fontId="14" fillId="0" borderId="0" xfId="1" applyNumberFormat="1" applyFont="1" applyAlignment="1">
      <alignment horizontal="center"/>
    </xf>
    <xf numFmtId="0" fontId="34" fillId="0" borderId="0" xfId="0" applyFont="1"/>
    <xf numFmtId="165" fontId="34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5" fillId="8" borderId="4" xfId="0" applyFont="1" applyFill="1" applyBorder="1" applyAlignment="1">
      <alignment horizontal="left" vertical="center"/>
    </xf>
    <xf numFmtId="0" fontId="29" fillId="8" borderId="2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165" fontId="25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9" fillId="4" borderId="0" xfId="0" applyFont="1" applyFill="1" applyBorder="1"/>
    <xf numFmtId="164" fontId="4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8" fillId="10" borderId="0" xfId="0" applyFont="1" applyFill="1" applyBorder="1" applyAlignment="1">
      <alignment horizontal="right"/>
    </xf>
    <xf numFmtId="0" fontId="38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14" fontId="6" fillId="4" borderId="1" xfId="0" applyNumberFormat="1" applyFont="1" applyFill="1" applyBorder="1"/>
    <xf numFmtId="14" fontId="3" fillId="4" borderId="1" xfId="0" applyNumberFormat="1" applyFont="1" applyFill="1" applyBorder="1"/>
    <xf numFmtId="14" fontId="2" fillId="0" borderId="1" xfId="0" applyNumberFormat="1" applyFont="1" applyBorder="1"/>
    <xf numFmtId="0" fontId="20" fillId="9" borderId="11" xfId="0" applyFont="1" applyFill="1" applyBorder="1" applyAlignment="1">
      <alignment horizontal="left" vertical="center"/>
    </xf>
    <xf numFmtId="0" fontId="44" fillId="12" borderId="0" xfId="0" applyFont="1" applyFill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/>
    <xf numFmtId="0" fontId="36" fillId="4" borderId="0" xfId="0" applyFont="1" applyFill="1" applyAlignment="1">
      <alignment horizontal="center" vertical="center"/>
    </xf>
    <xf numFmtId="0" fontId="32" fillId="3" borderId="6" xfId="0" applyFont="1" applyFill="1" applyBorder="1" applyAlignment="1">
      <alignment horizontal="left" vertical="top" wrapText="1"/>
    </xf>
    <xf numFmtId="0" fontId="32" fillId="3" borderId="8" xfId="0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14" fillId="10" borderId="12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22" fillId="10" borderId="0" xfId="0" applyFont="1" applyFill="1" applyAlignment="1">
      <alignment vertical="center"/>
    </xf>
    <xf numFmtId="0" fontId="28" fillId="10" borderId="0" xfId="0" applyFont="1" applyFill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vertical="center"/>
    </xf>
    <xf numFmtId="0" fontId="31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5" fillId="8" borderId="8" xfId="0" applyFont="1" applyFill="1" applyBorder="1" applyAlignment="1">
      <alignment horizontal="left" vertical="center" wrapText="1"/>
    </xf>
    <xf numFmtId="0" fontId="35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10" borderId="12" xfId="0" applyFont="1" applyFill="1" applyBorder="1" applyAlignment="1">
      <alignment horizontal="left" vertical="center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</cellXfs>
  <cellStyles count="3">
    <cellStyle name="Prozent" xfId="1" builtinId="5"/>
    <cellStyle name="Standard" xfId="0" builtinId="0"/>
    <cellStyle name="Standard 2" xfId="2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7" sqref="E7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4" t="s">
        <v>101</v>
      </c>
      <c r="B1" s="194"/>
      <c r="C1" s="194"/>
      <c r="D1" s="194"/>
      <c r="E1" s="194"/>
      <c r="F1" s="194"/>
    </row>
    <row r="2" spans="1:6" ht="15" x14ac:dyDescent="0.2">
      <c r="A2" s="190" t="s">
        <v>59</v>
      </c>
      <c r="B2" s="190"/>
      <c r="C2" s="190"/>
      <c r="D2" s="190"/>
      <c r="E2" s="191"/>
      <c r="F2" s="191"/>
    </row>
    <row r="3" spans="1:6" ht="15" x14ac:dyDescent="0.2">
      <c r="A3" s="153" t="s">
        <v>96</v>
      </c>
      <c r="B3" s="153"/>
      <c r="C3" s="153"/>
      <c r="D3" s="153"/>
      <c r="E3" s="149"/>
      <c r="F3" s="149"/>
    </row>
    <row r="4" spans="1:6" ht="21" x14ac:dyDescent="0.3">
      <c r="A4" s="154" t="s">
        <v>102</v>
      </c>
      <c r="B4" s="156"/>
      <c r="C4" s="192" t="s">
        <v>46</v>
      </c>
      <c r="D4" s="193"/>
      <c r="E4" s="193"/>
      <c r="F4" s="193"/>
    </row>
    <row r="5" spans="1:6" x14ac:dyDescent="0.2">
      <c r="A5" s="156"/>
      <c r="B5" s="156"/>
      <c r="C5" s="156"/>
      <c r="D5" s="156"/>
      <c r="E5" s="156"/>
      <c r="F5" s="156"/>
    </row>
    <row r="6" spans="1:6" ht="15" x14ac:dyDescent="0.2">
      <c r="A6" s="157" t="s">
        <v>103</v>
      </c>
      <c r="B6" s="158"/>
      <c r="C6" s="187" t="s">
        <v>97</v>
      </c>
      <c r="D6" s="188"/>
      <c r="E6" s="189" t="s">
        <v>98</v>
      </c>
      <c r="F6" s="188"/>
    </row>
    <row r="7" spans="1:6" ht="21" x14ac:dyDescent="0.35">
      <c r="A7" s="156"/>
      <c r="B7" s="156"/>
      <c r="C7" s="156"/>
      <c r="D7" s="168" t="s">
        <v>108</v>
      </c>
      <c r="E7" s="169" t="s">
        <v>755</v>
      </c>
      <c r="F7" s="170"/>
    </row>
    <row r="8" spans="1:6" ht="20.25" x14ac:dyDescent="0.3">
      <c r="A8" s="156"/>
      <c r="B8" s="156"/>
      <c r="C8" s="156"/>
      <c r="D8" s="160"/>
      <c r="E8" s="160"/>
      <c r="F8" s="159"/>
    </row>
    <row r="9" spans="1:6" ht="15" x14ac:dyDescent="0.2">
      <c r="A9" s="154" t="s">
        <v>104</v>
      </c>
      <c r="B9" s="156"/>
      <c r="C9" s="156"/>
      <c r="D9" s="156"/>
      <c r="E9" s="156"/>
      <c r="F9" s="156"/>
    </row>
    <row r="10" spans="1:6" ht="48" customHeight="1" x14ac:dyDescent="0.2">
      <c r="A10" s="156"/>
      <c r="B10" s="156"/>
      <c r="C10" s="155" t="s">
        <v>100</v>
      </c>
      <c r="D10" s="161">
        <v>1.7</v>
      </c>
      <c r="E10" s="155" t="s">
        <v>99</v>
      </c>
      <c r="F10" s="162">
        <v>2</v>
      </c>
    </row>
    <row r="11" spans="1:6" x14ac:dyDescent="0.2">
      <c r="A11" s="156"/>
      <c r="B11" s="156"/>
      <c r="C11" s="156"/>
      <c r="D11" s="156"/>
      <c r="E11" s="156"/>
      <c r="F11" s="156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35"/>
  <sheetViews>
    <sheetView zoomScale="80" zoomScaleNormal="80" workbookViewId="0">
      <pane ySplit="1" topLeftCell="A2" activePane="bottomLeft" state="frozen"/>
      <selection pane="bottomLeft" activeCell="D15" sqref="D15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1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184" bestFit="1" customWidth="1"/>
    <col min="10" max="10" width="9.625" style="28" bestFit="1" customWidth="1"/>
    <col min="11" max="11" width="10.125" style="28" customWidth="1"/>
    <col min="12" max="12" width="7.625" style="29" bestFit="1" customWidth="1"/>
    <col min="13" max="13" width="11.875" style="28" customWidth="1"/>
    <col min="14" max="14" width="15.125" style="28" customWidth="1"/>
    <col min="15" max="15" width="7.625" style="29" bestFit="1" customWidth="1"/>
    <col min="16" max="16" width="11.75" style="173" bestFit="1" customWidth="1"/>
    <col min="17" max="17" width="11.75" style="176" customWidth="1"/>
    <col min="18" max="18" width="13.875" style="176" customWidth="1"/>
    <col min="19" max="19" width="14.125" style="176" bestFit="1" customWidth="1"/>
    <col min="20" max="20" width="14.25" style="176" bestFit="1" customWidth="1"/>
    <col min="21" max="21" width="15.875" style="176" customWidth="1"/>
    <col min="23" max="16384" width="11.25" style="1"/>
  </cols>
  <sheetData>
    <row r="1" spans="1:21" s="3" customFormat="1" ht="15" customHeight="1" x14ac:dyDescent="0.25">
      <c r="A1" s="4" t="s">
        <v>0</v>
      </c>
      <c r="B1" s="165" t="str">
        <f>Settings!D7</f>
        <v>Streptococcus</v>
      </c>
      <c r="C1" s="166" t="str">
        <f>Settings!E7</f>
        <v>equi_ssp_zooepidemicus_ruminatorum</v>
      </c>
      <c r="D1" s="45" t="s">
        <v>79</v>
      </c>
      <c r="E1" s="45" t="s">
        <v>80</v>
      </c>
      <c r="F1" s="6" t="s">
        <v>1</v>
      </c>
      <c r="G1" s="6" t="s">
        <v>2</v>
      </c>
      <c r="H1" s="6" t="s">
        <v>14</v>
      </c>
      <c r="I1" s="183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2" t="s">
        <v>4</v>
      </c>
      <c r="Q1" s="174" t="s">
        <v>60</v>
      </c>
      <c r="R1" s="175" t="s">
        <v>40</v>
      </c>
      <c r="S1" s="175" t="s">
        <v>5</v>
      </c>
      <c r="T1" s="175" t="s">
        <v>6</v>
      </c>
      <c r="U1" s="175" t="s">
        <v>41</v>
      </c>
    </row>
    <row r="2" spans="1:21" ht="15" customHeight="1" x14ac:dyDescent="0.25">
      <c r="D2" s="171">
        <v>0</v>
      </c>
      <c r="E2" s="171">
        <f t="shared" ref="E2:E35" si="0">D2*S2</f>
        <v>0</v>
      </c>
      <c r="F2" s="28" t="s">
        <v>147</v>
      </c>
      <c r="G2" s="28" t="s">
        <v>141</v>
      </c>
      <c r="H2" s="28" t="s">
        <v>144</v>
      </c>
      <c r="I2" s="31">
        <v>45161</v>
      </c>
      <c r="J2" s="28" t="s">
        <v>108</v>
      </c>
      <c r="K2" s="28" t="s">
        <v>755</v>
      </c>
      <c r="L2" s="29">
        <v>2.48</v>
      </c>
      <c r="M2" s="28" t="s">
        <v>108</v>
      </c>
      <c r="N2" s="28" t="s">
        <v>755</v>
      </c>
      <c r="O2" s="29">
        <v>2.42</v>
      </c>
      <c r="P2" s="181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6">
        <f t="shared" ref="Q2:Q22" si="2">1-R2</f>
        <v>1</v>
      </c>
      <c r="R2" s="176">
        <f t="shared" ref="R2:R22" si="3">IF(AND(P2&lt;&gt;"A", S2=0),1,0)</f>
        <v>0</v>
      </c>
      <c r="S2" s="176">
        <f>IF(AND(J2=$B$1,K2=$C$1,L2&gt;=$B$12,P2="A"),1,0)</f>
        <v>1</v>
      </c>
      <c r="T2" s="176">
        <f t="shared" ref="T2:T22" si="4">IF(S2=1,0,1)-R2</f>
        <v>0</v>
      </c>
      <c r="U2" s="176">
        <f t="shared" ref="U2:U22" si="5">IF(AND(P2="A", S2=0),1,0)</f>
        <v>0</v>
      </c>
    </row>
    <row r="3" spans="1:21" ht="15" customHeight="1" x14ac:dyDescent="0.25">
      <c r="A3" s="68" t="s">
        <v>68</v>
      </c>
      <c r="B3" s="123">
        <f>COUNT(Q:Q)</f>
        <v>34</v>
      </c>
      <c r="D3" s="171">
        <v>1</v>
      </c>
      <c r="E3" s="171">
        <f t="shared" si="0"/>
        <v>1</v>
      </c>
      <c r="F3" s="28" t="s">
        <v>370</v>
      </c>
      <c r="G3" s="28" t="s">
        <v>141</v>
      </c>
      <c r="H3" s="28" t="s">
        <v>144</v>
      </c>
      <c r="I3" s="31">
        <v>45175</v>
      </c>
      <c r="J3" s="28" t="s">
        <v>108</v>
      </c>
      <c r="K3" s="28" t="s">
        <v>755</v>
      </c>
      <c r="L3" s="29">
        <v>2.74</v>
      </c>
      <c r="M3" s="28" t="s">
        <v>108</v>
      </c>
      <c r="N3" s="28" t="s">
        <v>755</v>
      </c>
      <c r="O3" s="29">
        <v>2.5299999999999998</v>
      </c>
      <c r="P3" s="181" t="str">
        <f t="shared" si="1"/>
        <v>A</v>
      </c>
      <c r="Q3" s="176">
        <f t="shared" si="2"/>
        <v>1</v>
      </c>
      <c r="R3" s="176">
        <f t="shared" si="3"/>
        <v>0</v>
      </c>
      <c r="S3" s="176">
        <f t="shared" ref="S3:S22" si="6">IF(AND(J3=$B$1,K3=$C$1,L3&gt;=$B$12,P3="A"),1,0)</f>
        <v>1</v>
      </c>
      <c r="T3" s="176">
        <f t="shared" si="4"/>
        <v>0</v>
      </c>
      <c r="U3" s="176">
        <f t="shared" si="5"/>
        <v>0</v>
      </c>
    </row>
    <row r="4" spans="1:21" ht="15" customHeight="1" x14ac:dyDescent="0.25">
      <c r="A4" s="119" t="s">
        <v>61</v>
      </c>
      <c r="B4" s="124">
        <f>SUM(Q:Q)</f>
        <v>34</v>
      </c>
      <c r="C4" s="43"/>
      <c r="D4" s="171">
        <v>1</v>
      </c>
      <c r="E4" s="171">
        <f t="shared" si="0"/>
        <v>1</v>
      </c>
      <c r="F4" s="28" t="s">
        <v>349</v>
      </c>
      <c r="G4" s="28" t="s">
        <v>350</v>
      </c>
      <c r="H4" s="28" t="s">
        <v>125</v>
      </c>
      <c r="I4" s="31">
        <v>43179</v>
      </c>
      <c r="J4" s="28" t="s">
        <v>108</v>
      </c>
      <c r="K4" s="28" t="s">
        <v>755</v>
      </c>
      <c r="L4" s="29">
        <v>2.42</v>
      </c>
      <c r="M4" s="28" t="s">
        <v>108</v>
      </c>
      <c r="N4" s="28" t="s">
        <v>755</v>
      </c>
      <c r="O4" s="29">
        <v>2.35</v>
      </c>
      <c r="P4" s="181" t="str">
        <f t="shared" si="1"/>
        <v>A</v>
      </c>
      <c r="Q4" s="176">
        <f t="shared" si="2"/>
        <v>1</v>
      </c>
      <c r="R4" s="176">
        <f t="shared" si="3"/>
        <v>0</v>
      </c>
      <c r="S4" s="176">
        <f t="shared" si="6"/>
        <v>1</v>
      </c>
      <c r="T4" s="176">
        <f t="shared" si="4"/>
        <v>0</v>
      </c>
      <c r="U4" s="176">
        <f t="shared" si="5"/>
        <v>0</v>
      </c>
    </row>
    <row r="5" spans="1:21" ht="15" customHeight="1" x14ac:dyDescent="0.25">
      <c r="A5" s="1" t="s">
        <v>85</v>
      </c>
      <c r="B5" s="128">
        <f>SUM(R:R)</f>
        <v>0</v>
      </c>
      <c r="D5" s="171">
        <v>1</v>
      </c>
      <c r="E5" s="171">
        <f t="shared" si="0"/>
        <v>1</v>
      </c>
      <c r="F5" s="28" t="s">
        <v>268</v>
      </c>
      <c r="G5" s="28" t="s">
        <v>111</v>
      </c>
      <c r="H5" s="28" t="s">
        <v>125</v>
      </c>
      <c r="I5" s="31">
        <v>44327</v>
      </c>
      <c r="J5" s="28" t="s">
        <v>108</v>
      </c>
      <c r="K5" s="28" t="s">
        <v>755</v>
      </c>
      <c r="L5" s="29">
        <v>2.25</v>
      </c>
      <c r="M5" s="28" t="s">
        <v>108</v>
      </c>
      <c r="N5" s="28" t="s">
        <v>755</v>
      </c>
      <c r="O5" s="29">
        <v>2.23</v>
      </c>
      <c r="P5" s="181" t="str">
        <f t="shared" si="1"/>
        <v>A</v>
      </c>
      <c r="Q5" s="176">
        <f t="shared" si="2"/>
        <v>1</v>
      </c>
      <c r="R5" s="176">
        <f t="shared" si="3"/>
        <v>0</v>
      </c>
      <c r="S5" s="176">
        <f t="shared" si="6"/>
        <v>1</v>
      </c>
      <c r="T5" s="176">
        <f t="shared" si="4"/>
        <v>0</v>
      </c>
      <c r="U5" s="176">
        <f t="shared" si="5"/>
        <v>0</v>
      </c>
    </row>
    <row r="6" spans="1:21" ht="15" customHeight="1" x14ac:dyDescent="0.25">
      <c r="A6" s="1" t="s">
        <v>84</v>
      </c>
      <c r="B6" s="125"/>
      <c r="D6" s="171">
        <v>1</v>
      </c>
      <c r="E6" s="171">
        <f t="shared" si="0"/>
        <v>1</v>
      </c>
      <c r="F6" s="28" t="s">
        <v>269</v>
      </c>
      <c r="G6" s="28" t="s">
        <v>124</v>
      </c>
      <c r="H6" s="28" t="s">
        <v>125</v>
      </c>
      <c r="I6" s="31">
        <v>44711</v>
      </c>
      <c r="J6" s="28" t="s">
        <v>108</v>
      </c>
      <c r="K6" s="28" t="s">
        <v>755</v>
      </c>
      <c r="L6" s="29">
        <v>2.37</v>
      </c>
      <c r="M6" s="28" t="s">
        <v>108</v>
      </c>
      <c r="N6" s="28" t="s">
        <v>755</v>
      </c>
      <c r="O6" s="29">
        <v>2.36</v>
      </c>
      <c r="P6" s="181" t="str">
        <f t="shared" si="1"/>
        <v>A</v>
      </c>
      <c r="Q6" s="176">
        <f t="shared" si="2"/>
        <v>1</v>
      </c>
      <c r="R6" s="176">
        <f t="shared" si="3"/>
        <v>0</v>
      </c>
      <c r="S6" s="176">
        <f t="shared" si="6"/>
        <v>1</v>
      </c>
      <c r="T6" s="176">
        <f t="shared" si="4"/>
        <v>0</v>
      </c>
      <c r="U6" s="176">
        <f t="shared" si="5"/>
        <v>0</v>
      </c>
    </row>
    <row r="7" spans="1:21" ht="15" customHeight="1" x14ac:dyDescent="0.25">
      <c r="A7" s="7" t="s">
        <v>8</v>
      </c>
      <c r="B7" s="126">
        <f>SUM(S:S)</f>
        <v>34</v>
      </c>
      <c r="D7" s="171">
        <v>1</v>
      </c>
      <c r="E7" s="171">
        <f t="shared" si="0"/>
        <v>1</v>
      </c>
      <c r="F7" s="28" t="s">
        <v>371</v>
      </c>
      <c r="G7" s="28" t="s">
        <v>111</v>
      </c>
      <c r="H7" s="28" t="s">
        <v>125</v>
      </c>
      <c r="I7" s="31">
        <v>44711</v>
      </c>
      <c r="J7" s="28" t="s">
        <v>108</v>
      </c>
      <c r="K7" s="28" t="s">
        <v>755</v>
      </c>
      <c r="L7" s="29">
        <v>2.69</v>
      </c>
      <c r="M7" s="28" t="s">
        <v>108</v>
      </c>
      <c r="N7" s="28" t="s">
        <v>755</v>
      </c>
      <c r="O7" s="29">
        <v>2.63</v>
      </c>
      <c r="P7" s="181" t="str">
        <f t="shared" si="1"/>
        <v>A</v>
      </c>
      <c r="Q7" s="176">
        <f t="shared" si="2"/>
        <v>1</v>
      </c>
      <c r="R7" s="176">
        <f t="shared" si="3"/>
        <v>0</v>
      </c>
      <c r="S7" s="176">
        <f t="shared" si="6"/>
        <v>1</v>
      </c>
      <c r="T7" s="176">
        <f t="shared" si="4"/>
        <v>0</v>
      </c>
      <c r="U7" s="176">
        <f t="shared" si="5"/>
        <v>0</v>
      </c>
    </row>
    <row r="8" spans="1:21" ht="15" customHeight="1" x14ac:dyDescent="0.25">
      <c r="A8" s="120" t="s">
        <v>41</v>
      </c>
      <c r="B8" s="127">
        <f>SUM(U:U)</f>
        <v>0</v>
      </c>
      <c r="D8" s="171">
        <v>1</v>
      </c>
      <c r="E8" s="171">
        <f t="shared" si="0"/>
        <v>1</v>
      </c>
      <c r="F8" s="28" t="s">
        <v>372</v>
      </c>
      <c r="G8" s="28" t="s">
        <v>279</v>
      </c>
      <c r="H8" s="28" t="s">
        <v>125</v>
      </c>
      <c r="I8" s="31">
        <v>44711</v>
      </c>
      <c r="J8" s="28" t="s">
        <v>108</v>
      </c>
      <c r="K8" s="28" t="s">
        <v>755</v>
      </c>
      <c r="L8" s="29">
        <v>2.36</v>
      </c>
      <c r="M8" s="28" t="s">
        <v>108</v>
      </c>
      <c r="N8" s="28" t="s">
        <v>755</v>
      </c>
      <c r="O8" s="29">
        <v>2.2400000000000002</v>
      </c>
      <c r="P8" s="181" t="str">
        <f t="shared" si="1"/>
        <v>A</v>
      </c>
      <c r="Q8" s="176">
        <f t="shared" si="2"/>
        <v>1</v>
      </c>
      <c r="R8" s="176">
        <f t="shared" si="3"/>
        <v>0</v>
      </c>
      <c r="S8" s="176">
        <f t="shared" si="6"/>
        <v>1</v>
      </c>
      <c r="T8" s="176">
        <f t="shared" si="4"/>
        <v>0</v>
      </c>
      <c r="U8" s="176">
        <f t="shared" si="5"/>
        <v>0</v>
      </c>
    </row>
    <row r="9" spans="1:21" ht="15" customHeight="1" x14ac:dyDescent="0.25">
      <c r="D9" s="171">
        <v>1</v>
      </c>
      <c r="E9" s="171">
        <f t="shared" si="0"/>
        <v>1</v>
      </c>
      <c r="F9" s="28" t="s">
        <v>373</v>
      </c>
      <c r="G9" s="28" t="s">
        <v>279</v>
      </c>
      <c r="H9" s="28" t="s">
        <v>125</v>
      </c>
      <c r="I9" s="31">
        <v>44711</v>
      </c>
      <c r="J9" s="28" t="s">
        <v>108</v>
      </c>
      <c r="K9" s="28" t="s">
        <v>755</v>
      </c>
      <c r="L9" s="29">
        <v>2.6</v>
      </c>
      <c r="M9" s="28" t="s">
        <v>108</v>
      </c>
      <c r="N9" s="28" t="s">
        <v>755</v>
      </c>
      <c r="O9" s="29">
        <v>2.5299999999999998</v>
      </c>
      <c r="P9" s="181" t="str">
        <f t="shared" si="1"/>
        <v>A</v>
      </c>
      <c r="Q9" s="176">
        <f t="shared" si="2"/>
        <v>1</v>
      </c>
      <c r="R9" s="176">
        <f t="shared" si="3"/>
        <v>0</v>
      </c>
      <c r="S9" s="176">
        <f t="shared" si="6"/>
        <v>1</v>
      </c>
      <c r="T9" s="176">
        <f t="shared" si="4"/>
        <v>0</v>
      </c>
      <c r="U9" s="176">
        <f t="shared" si="5"/>
        <v>0</v>
      </c>
    </row>
    <row r="10" spans="1:21" ht="15" customHeight="1" x14ac:dyDescent="0.25">
      <c r="D10" s="171">
        <v>1</v>
      </c>
      <c r="E10" s="171">
        <f t="shared" si="0"/>
        <v>1</v>
      </c>
      <c r="F10" s="28" t="s">
        <v>374</v>
      </c>
      <c r="G10" s="28" t="s">
        <v>375</v>
      </c>
      <c r="H10" s="28" t="s">
        <v>125</v>
      </c>
      <c r="I10" s="31">
        <v>44711</v>
      </c>
      <c r="J10" s="28" t="s">
        <v>108</v>
      </c>
      <c r="K10" s="28" t="s">
        <v>755</v>
      </c>
      <c r="L10" s="29">
        <v>2.6</v>
      </c>
      <c r="M10" s="28" t="s">
        <v>108</v>
      </c>
      <c r="N10" s="28" t="s">
        <v>755</v>
      </c>
      <c r="O10" s="29">
        <v>2.5099999999999998</v>
      </c>
      <c r="P10" s="181" t="str">
        <f t="shared" si="1"/>
        <v>A</v>
      </c>
      <c r="Q10" s="176">
        <f t="shared" si="2"/>
        <v>1</v>
      </c>
      <c r="R10" s="176">
        <f t="shared" si="3"/>
        <v>0</v>
      </c>
      <c r="S10" s="176">
        <f t="shared" si="6"/>
        <v>1</v>
      </c>
      <c r="T10" s="176">
        <f t="shared" si="4"/>
        <v>0</v>
      </c>
      <c r="U10" s="176">
        <f t="shared" si="5"/>
        <v>0</v>
      </c>
    </row>
    <row r="11" spans="1:21" ht="15" customHeight="1" x14ac:dyDescent="0.25">
      <c r="D11" s="171">
        <v>1</v>
      </c>
      <c r="E11" s="171">
        <f t="shared" si="0"/>
        <v>1</v>
      </c>
      <c r="F11" s="28" t="s">
        <v>270</v>
      </c>
      <c r="G11" s="28" t="s">
        <v>111</v>
      </c>
      <c r="H11" s="28" t="s">
        <v>125</v>
      </c>
      <c r="I11" s="31">
        <v>44711</v>
      </c>
      <c r="J11" s="28" t="s">
        <v>108</v>
      </c>
      <c r="K11" s="28" t="s">
        <v>755</v>
      </c>
      <c r="L11" s="29">
        <v>2.56</v>
      </c>
      <c r="M11" s="28" t="s">
        <v>108</v>
      </c>
      <c r="N11" s="28" t="s">
        <v>755</v>
      </c>
      <c r="O11" s="29">
        <v>2.5299999999999998</v>
      </c>
      <c r="P11" s="181" t="str">
        <f t="shared" si="1"/>
        <v>A</v>
      </c>
      <c r="Q11" s="176">
        <f t="shared" si="2"/>
        <v>1</v>
      </c>
      <c r="R11" s="176">
        <f t="shared" si="3"/>
        <v>0</v>
      </c>
      <c r="S11" s="176">
        <f t="shared" si="6"/>
        <v>1</v>
      </c>
      <c r="T11" s="176">
        <f t="shared" si="4"/>
        <v>0</v>
      </c>
      <c r="U11" s="176">
        <f t="shared" si="5"/>
        <v>0</v>
      </c>
    </row>
    <row r="12" spans="1:21" ht="15" customHeight="1" x14ac:dyDescent="0.25">
      <c r="A12" s="145" t="s">
        <v>91</v>
      </c>
      <c r="B12" s="163">
        <f>Settings!F10</f>
        <v>2</v>
      </c>
      <c r="C12" s="1" t="s">
        <v>92</v>
      </c>
      <c r="D12" s="171">
        <v>1</v>
      </c>
      <c r="E12" s="171">
        <f t="shared" si="0"/>
        <v>1</v>
      </c>
      <c r="F12" s="28" t="s">
        <v>271</v>
      </c>
      <c r="G12" s="28" t="s">
        <v>111</v>
      </c>
      <c r="H12" s="28" t="s">
        <v>125</v>
      </c>
      <c r="I12" s="31">
        <v>44711</v>
      </c>
      <c r="J12" s="28" t="s">
        <v>108</v>
      </c>
      <c r="K12" s="28" t="s">
        <v>755</v>
      </c>
      <c r="L12" s="29">
        <v>2.42</v>
      </c>
      <c r="M12" s="28" t="s">
        <v>108</v>
      </c>
      <c r="N12" s="28" t="s">
        <v>755</v>
      </c>
      <c r="O12" s="29">
        <v>2.36</v>
      </c>
      <c r="P12" s="181" t="str">
        <f t="shared" si="1"/>
        <v>A</v>
      </c>
      <c r="Q12" s="176">
        <f t="shared" si="2"/>
        <v>1</v>
      </c>
      <c r="R12" s="176">
        <f t="shared" si="3"/>
        <v>0</v>
      </c>
      <c r="S12" s="176">
        <f t="shared" si="6"/>
        <v>1</v>
      </c>
      <c r="T12" s="176">
        <f t="shared" si="4"/>
        <v>0</v>
      </c>
      <c r="U12" s="176">
        <f t="shared" si="5"/>
        <v>0</v>
      </c>
    </row>
    <row r="13" spans="1:21" ht="15" customHeight="1" x14ac:dyDescent="0.25">
      <c r="A13" s="147"/>
      <c r="B13" s="164">
        <f>Settings!D10</f>
        <v>1.7</v>
      </c>
      <c r="C13" s="1" t="s">
        <v>93</v>
      </c>
      <c r="D13" s="171">
        <v>1</v>
      </c>
      <c r="E13" s="171">
        <f t="shared" si="0"/>
        <v>1</v>
      </c>
      <c r="F13" s="28" t="s">
        <v>376</v>
      </c>
      <c r="G13" s="28" t="s">
        <v>377</v>
      </c>
      <c r="H13" s="28" t="s">
        <v>125</v>
      </c>
      <c r="I13" s="31">
        <v>44711</v>
      </c>
      <c r="J13" s="28" t="s">
        <v>108</v>
      </c>
      <c r="K13" s="28" t="s">
        <v>755</v>
      </c>
      <c r="L13" s="29">
        <v>2.57</v>
      </c>
      <c r="M13" s="28" t="s">
        <v>108</v>
      </c>
      <c r="N13" s="28" t="s">
        <v>755</v>
      </c>
      <c r="O13" s="29">
        <v>2.4900000000000002</v>
      </c>
      <c r="P13" s="181" t="str">
        <f t="shared" si="1"/>
        <v>A</v>
      </c>
      <c r="Q13" s="176">
        <f t="shared" si="2"/>
        <v>1</v>
      </c>
      <c r="R13" s="176">
        <f t="shared" si="3"/>
        <v>0</v>
      </c>
      <c r="S13" s="176">
        <f t="shared" si="6"/>
        <v>1</v>
      </c>
      <c r="T13" s="176">
        <f t="shared" si="4"/>
        <v>0</v>
      </c>
      <c r="U13" s="176">
        <f t="shared" si="5"/>
        <v>0</v>
      </c>
    </row>
    <row r="14" spans="1:21" ht="15" customHeight="1" x14ac:dyDescent="0.25">
      <c r="A14" s="41" t="s">
        <v>106</v>
      </c>
      <c r="B14" s="27"/>
      <c r="D14" s="171">
        <v>1</v>
      </c>
      <c r="E14" s="171">
        <f t="shared" si="0"/>
        <v>1</v>
      </c>
      <c r="F14" s="28" t="s">
        <v>390</v>
      </c>
      <c r="G14" s="28" t="s">
        <v>377</v>
      </c>
      <c r="H14" s="28" t="s">
        <v>125</v>
      </c>
      <c r="I14" s="31">
        <v>44711</v>
      </c>
      <c r="J14" s="28" t="s">
        <v>108</v>
      </c>
      <c r="K14" s="28" t="s">
        <v>755</v>
      </c>
      <c r="L14" s="29">
        <v>2.4700000000000002</v>
      </c>
      <c r="M14" s="28" t="s">
        <v>108</v>
      </c>
      <c r="N14" s="28" t="s">
        <v>755</v>
      </c>
      <c r="O14" s="29">
        <v>2.4500000000000002</v>
      </c>
      <c r="P14" s="181" t="str">
        <f t="shared" si="1"/>
        <v>A</v>
      </c>
      <c r="Q14" s="176">
        <f t="shared" si="2"/>
        <v>1</v>
      </c>
      <c r="R14" s="176">
        <f t="shared" si="3"/>
        <v>0</v>
      </c>
      <c r="S14" s="176">
        <f t="shared" si="6"/>
        <v>1</v>
      </c>
      <c r="T14" s="176">
        <f t="shared" si="4"/>
        <v>0</v>
      </c>
      <c r="U14" s="176">
        <f t="shared" si="5"/>
        <v>0</v>
      </c>
    </row>
    <row r="15" spans="1:21" ht="15" customHeight="1" x14ac:dyDescent="0.25">
      <c r="D15" s="171">
        <v>1</v>
      </c>
      <c r="E15" s="171">
        <f t="shared" si="0"/>
        <v>1</v>
      </c>
      <c r="F15" s="28" t="s">
        <v>272</v>
      </c>
      <c r="G15" s="28" t="s">
        <v>273</v>
      </c>
      <c r="H15" s="28" t="s">
        <v>144</v>
      </c>
      <c r="I15" s="31">
        <v>43371</v>
      </c>
      <c r="J15" s="28" t="s">
        <v>108</v>
      </c>
      <c r="K15" s="28" t="s">
        <v>755</v>
      </c>
      <c r="L15" s="29">
        <v>2.5099999999999998</v>
      </c>
      <c r="M15" s="28" t="s">
        <v>108</v>
      </c>
      <c r="N15" s="28" t="s">
        <v>755</v>
      </c>
      <c r="O15" s="29">
        <v>2.5099999999999998</v>
      </c>
      <c r="P15" s="181" t="str">
        <f t="shared" si="1"/>
        <v>A</v>
      </c>
      <c r="Q15" s="176">
        <f t="shared" si="2"/>
        <v>1</v>
      </c>
      <c r="R15" s="176">
        <f t="shared" si="3"/>
        <v>0</v>
      </c>
      <c r="S15" s="176">
        <f t="shared" si="6"/>
        <v>1</v>
      </c>
      <c r="T15" s="176">
        <f t="shared" si="4"/>
        <v>0</v>
      </c>
      <c r="U15" s="176">
        <f t="shared" si="5"/>
        <v>0</v>
      </c>
    </row>
    <row r="16" spans="1:21" ht="15" customHeight="1" x14ac:dyDescent="0.25">
      <c r="D16" s="171">
        <v>1</v>
      </c>
      <c r="E16" s="171">
        <f t="shared" si="0"/>
        <v>1</v>
      </c>
      <c r="F16" s="28" t="s">
        <v>378</v>
      </c>
      <c r="G16" s="28" t="s">
        <v>379</v>
      </c>
      <c r="H16" s="28" t="s">
        <v>125</v>
      </c>
      <c r="I16" s="31">
        <v>44711</v>
      </c>
      <c r="J16" s="28" t="s">
        <v>108</v>
      </c>
      <c r="K16" s="28" t="s">
        <v>755</v>
      </c>
      <c r="L16" s="29">
        <v>2.61</v>
      </c>
      <c r="M16" s="28" t="s">
        <v>108</v>
      </c>
      <c r="N16" s="28" t="s">
        <v>755</v>
      </c>
      <c r="O16" s="29">
        <v>2.58</v>
      </c>
      <c r="P16" s="181" t="str">
        <f t="shared" si="1"/>
        <v>A</v>
      </c>
      <c r="Q16" s="176">
        <f t="shared" si="2"/>
        <v>1</v>
      </c>
      <c r="R16" s="176">
        <f t="shared" si="3"/>
        <v>0</v>
      </c>
      <c r="S16" s="176">
        <f t="shared" si="6"/>
        <v>1</v>
      </c>
      <c r="T16" s="176">
        <f t="shared" si="4"/>
        <v>0</v>
      </c>
      <c r="U16" s="176">
        <f t="shared" si="5"/>
        <v>0</v>
      </c>
    </row>
    <row r="17" spans="1:21" ht="15" customHeight="1" x14ac:dyDescent="0.25">
      <c r="D17" s="171">
        <v>1</v>
      </c>
      <c r="E17" s="171">
        <f t="shared" si="0"/>
        <v>1</v>
      </c>
      <c r="F17" s="28" t="s">
        <v>274</v>
      </c>
      <c r="G17" s="28" t="s">
        <v>111</v>
      </c>
      <c r="H17" s="28" t="s">
        <v>275</v>
      </c>
      <c r="I17" s="31">
        <v>44711</v>
      </c>
      <c r="J17" s="28" t="s">
        <v>108</v>
      </c>
      <c r="K17" s="28" t="s">
        <v>755</v>
      </c>
      <c r="L17" s="29">
        <v>2.5099999999999998</v>
      </c>
      <c r="M17" s="28" t="s">
        <v>108</v>
      </c>
      <c r="N17" s="28" t="s">
        <v>755</v>
      </c>
      <c r="O17" s="29">
        <v>2.4900000000000002</v>
      </c>
      <c r="P17" s="181" t="str">
        <f t="shared" si="1"/>
        <v>A</v>
      </c>
      <c r="Q17" s="176">
        <f t="shared" si="2"/>
        <v>1</v>
      </c>
      <c r="R17" s="176">
        <f t="shared" si="3"/>
        <v>0</v>
      </c>
      <c r="S17" s="176">
        <f t="shared" si="6"/>
        <v>1</v>
      </c>
      <c r="T17" s="176">
        <f t="shared" si="4"/>
        <v>0</v>
      </c>
      <c r="U17" s="176">
        <f t="shared" si="5"/>
        <v>0</v>
      </c>
    </row>
    <row r="18" spans="1:21" ht="15" customHeight="1" x14ac:dyDescent="0.25">
      <c r="D18" s="171">
        <v>1</v>
      </c>
      <c r="E18" s="171">
        <f t="shared" si="0"/>
        <v>1</v>
      </c>
      <c r="F18" s="28" t="s">
        <v>276</v>
      </c>
      <c r="G18" s="28" t="s">
        <v>273</v>
      </c>
      <c r="H18" s="28" t="s">
        <v>125</v>
      </c>
      <c r="I18" s="31">
        <v>43987</v>
      </c>
      <c r="J18" s="28" t="s">
        <v>108</v>
      </c>
      <c r="K18" s="28" t="s">
        <v>755</v>
      </c>
      <c r="L18" s="29">
        <v>2.4700000000000002</v>
      </c>
      <c r="M18" s="28" t="s">
        <v>108</v>
      </c>
      <c r="N18" s="28" t="s">
        <v>755</v>
      </c>
      <c r="O18" s="29">
        <v>2.42</v>
      </c>
      <c r="P18" s="181" t="str">
        <f t="shared" si="1"/>
        <v>A</v>
      </c>
      <c r="Q18" s="176">
        <f t="shared" si="2"/>
        <v>1</v>
      </c>
      <c r="R18" s="176">
        <f t="shared" si="3"/>
        <v>0</v>
      </c>
      <c r="S18" s="176">
        <f t="shared" si="6"/>
        <v>1</v>
      </c>
      <c r="T18" s="176">
        <f t="shared" si="4"/>
        <v>0</v>
      </c>
      <c r="U18" s="176">
        <f t="shared" si="5"/>
        <v>0</v>
      </c>
    </row>
    <row r="19" spans="1:21" ht="15" customHeight="1" x14ac:dyDescent="0.25">
      <c r="D19" s="171">
        <v>1</v>
      </c>
      <c r="E19" s="171">
        <f t="shared" si="0"/>
        <v>1</v>
      </c>
      <c r="F19" s="28" t="s">
        <v>380</v>
      </c>
      <c r="G19" s="28" t="s">
        <v>377</v>
      </c>
      <c r="H19" s="28" t="s">
        <v>125</v>
      </c>
      <c r="I19" s="31">
        <v>44711</v>
      </c>
      <c r="J19" s="28" t="s">
        <v>108</v>
      </c>
      <c r="K19" s="28" t="s">
        <v>755</v>
      </c>
      <c r="L19" s="29">
        <v>2.35</v>
      </c>
      <c r="M19" s="28" t="s">
        <v>108</v>
      </c>
      <c r="N19" s="28" t="s">
        <v>755</v>
      </c>
      <c r="O19" s="29">
        <v>2.34</v>
      </c>
      <c r="P19" s="181" t="str">
        <f t="shared" si="1"/>
        <v>A</v>
      </c>
      <c r="Q19" s="176">
        <f t="shared" si="2"/>
        <v>1</v>
      </c>
      <c r="R19" s="176">
        <f t="shared" si="3"/>
        <v>0</v>
      </c>
      <c r="S19" s="176">
        <f t="shared" si="6"/>
        <v>1</v>
      </c>
      <c r="T19" s="176">
        <f t="shared" si="4"/>
        <v>0</v>
      </c>
      <c r="U19" s="176">
        <f t="shared" si="5"/>
        <v>0</v>
      </c>
    </row>
    <row r="20" spans="1:21" ht="15" customHeight="1" x14ac:dyDescent="0.25">
      <c r="D20" s="171">
        <v>1</v>
      </c>
      <c r="E20" s="171">
        <f t="shared" si="0"/>
        <v>1</v>
      </c>
      <c r="F20" s="28" t="s">
        <v>381</v>
      </c>
      <c r="G20" s="28" t="s">
        <v>279</v>
      </c>
      <c r="H20" s="28" t="s">
        <v>125</v>
      </c>
      <c r="I20" s="31">
        <v>44711</v>
      </c>
      <c r="J20" s="28" t="s">
        <v>108</v>
      </c>
      <c r="K20" s="28" t="s">
        <v>755</v>
      </c>
      <c r="L20" s="29">
        <v>2.0099999999999998</v>
      </c>
      <c r="M20" s="28" t="s">
        <v>108</v>
      </c>
      <c r="N20" s="28" t="s">
        <v>755</v>
      </c>
      <c r="O20" s="29">
        <v>1.99</v>
      </c>
      <c r="P20" s="181" t="str">
        <f t="shared" si="1"/>
        <v>A</v>
      </c>
      <c r="Q20" s="176">
        <f t="shared" si="2"/>
        <v>1</v>
      </c>
      <c r="R20" s="176">
        <f t="shared" si="3"/>
        <v>0</v>
      </c>
      <c r="S20" s="176">
        <f t="shared" si="6"/>
        <v>1</v>
      </c>
      <c r="T20" s="176">
        <f t="shared" si="4"/>
        <v>0</v>
      </c>
      <c r="U20" s="176">
        <f t="shared" si="5"/>
        <v>0</v>
      </c>
    </row>
    <row r="21" spans="1:21" ht="15" customHeight="1" x14ac:dyDescent="0.25">
      <c r="D21" s="171">
        <v>1</v>
      </c>
      <c r="E21" s="171">
        <f t="shared" si="0"/>
        <v>1</v>
      </c>
      <c r="F21" s="28" t="s">
        <v>382</v>
      </c>
      <c r="G21" s="28" t="s">
        <v>383</v>
      </c>
      <c r="H21" s="28" t="s">
        <v>125</v>
      </c>
      <c r="I21" s="31">
        <v>44711</v>
      </c>
      <c r="J21" s="28" t="s">
        <v>108</v>
      </c>
      <c r="K21" s="28" t="s">
        <v>755</v>
      </c>
      <c r="L21" s="29">
        <v>2.44</v>
      </c>
      <c r="M21" s="28" t="s">
        <v>108</v>
      </c>
      <c r="N21" s="28" t="s">
        <v>755</v>
      </c>
      <c r="O21" s="29">
        <v>2.33</v>
      </c>
      <c r="P21" s="181" t="str">
        <f t="shared" si="1"/>
        <v>A</v>
      </c>
      <c r="Q21" s="176">
        <f t="shared" si="2"/>
        <v>1</v>
      </c>
      <c r="R21" s="176">
        <f t="shared" si="3"/>
        <v>0</v>
      </c>
      <c r="S21" s="176">
        <f t="shared" si="6"/>
        <v>1</v>
      </c>
      <c r="T21" s="176">
        <f t="shared" si="4"/>
        <v>0</v>
      </c>
      <c r="U21" s="176">
        <f t="shared" si="5"/>
        <v>0</v>
      </c>
    </row>
    <row r="22" spans="1:21" ht="15" customHeight="1" x14ac:dyDescent="0.25">
      <c r="D22" s="171">
        <v>1</v>
      </c>
      <c r="E22" s="171">
        <f t="shared" si="0"/>
        <v>1</v>
      </c>
      <c r="F22" s="28" t="s">
        <v>277</v>
      </c>
      <c r="G22" s="28" t="s">
        <v>111</v>
      </c>
      <c r="H22" s="28" t="s">
        <v>125</v>
      </c>
      <c r="I22" s="31">
        <v>44309</v>
      </c>
      <c r="J22" s="28" t="s">
        <v>108</v>
      </c>
      <c r="K22" s="28" t="s">
        <v>755</v>
      </c>
      <c r="L22" s="29">
        <v>2.4900000000000002</v>
      </c>
      <c r="M22" s="28" t="s">
        <v>108</v>
      </c>
      <c r="N22" s="28" t="s">
        <v>755</v>
      </c>
      <c r="O22" s="29">
        <v>2.4300000000000002</v>
      </c>
      <c r="P22" s="181" t="str">
        <f t="shared" si="1"/>
        <v>A</v>
      </c>
      <c r="Q22" s="176">
        <f t="shared" si="2"/>
        <v>1</v>
      </c>
      <c r="R22" s="176">
        <f t="shared" si="3"/>
        <v>0</v>
      </c>
      <c r="S22" s="176">
        <f t="shared" si="6"/>
        <v>1</v>
      </c>
      <c r="T22" s="176">
        <f t="shared" si="4"/>
        <v>0</v>
      </c>
      <c r="U22" s="176">
        <f t="shared" si="5"/>
        <v>0</v>
      </c>
    </row>
    <row r="23" spans="1:21" ht="15" customHeight="1" x14ac:dyDescent="0.25">
      <c r="D23" s="171">
        <v>1</v>
      </c>
      <c r="E23" s="171">
        <f t="shared" si="0"/>
        <v>1</v>
      </c>
      <c r="F23" s="28" t="s">
        <v>384</v>
      </c>
      <c r="G23" s="28" t="s">
        <v>385</v>
      </c>
      <c r="H23" s="28" t="s">
        <v>125</v>
      </c>
      <c r="I23" s="31">
        <v>44853</v>
      </c>
      <c r="J23" s="28" t="s">
        <v>108</v>
      </c>
      <c r="K23" s="28" t="s">
        <v>755</v>
      </c>
      <c r="L23" s="29">
        <v>2.35</v>
      </c>
      <c r="M23" s="28" t="s">
        <v>108</v>
      </c>
      <c r="N23" s="28" t="s">
        <v>755</v>
      </c>
      <c r="O23" s="29">
        <v>2.2999999999999998</v>
      </c>
      <c r="P23" s="181" t="str">
        <f t="shared" ref="P23:P29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6">
        <f t="shared" ref="Q23:Q29" si="8">1-R23</f>
        <v>1</v>
      </c>
      <c r="R23" s="176">
        <f t="shared" ref="R23:R29" si="9">IF(AND(P23&lt;&gt;"A", S23=0),1,0)</f>
        <v>0</v>
      </c>
      <c r="S23" s="176">
        <f t="shared" ref="S23:S29" si="10">IF(AND(J23=$B$1,K23=$C$1,L23&gt;=$B$12,P23="A"),1,0)</f>
        <v>1</v>
      </c>
      <c r="T23" s="176">
        <f t="shared" ref="T23:T29" si="11">IF(S23=1,0,1)-R23</f>
        <v>0</v>
      </c>
      <c r="U23" s="176">
        <f t="shared" ref="U23:U29" si="12">IF(AND(P23="A", S23=0),1,0)</f>
        <v>0</v>
      </c>
    </row>
    <row r="24" spans="1:21" ht="15" customHeight="1" x14ac:dyDescent="0.25">
      <c r="A24" s="68" t="s">
        <v>69</v>
      </c>
      <c r="B24" s="118">
        <f>B4</f>
        <v>34</v>
      </c>
      <c r="D24" s="171">
        <v>1</v>
      </c>
      <c r="E24" s="171">
        <f t="shared" si="0"/>
        <v>1</v>
      </c>
      <c r="F24" s="28" t="s">
        <v>386</v>
      </c>
      <c r="G24" s="28" t="s">
        <v>111</v>
      </c>
      <c r="H24" s="28" t="s">
        <v>125</v>
      </c>
      <c r="I24" s="31">
        <v>44711</v>
      </c>
      <c r="J24" s="28" t="s">
        <v>108</v>
      </c>
      <c r="K24" s="28" t="s">
        <v>755</v>
      </c>
      <c r="L24" s="29">
        <v>2.37</v>
      </c>
      <c r="M24" s="28" t="s">
        <v>108</v>
      </c>
      <c r="N24" s="28" t="s">
        <v>755</v>
      </c>
      <c r="O24" s="29">
        <v>2.31</v>
      </c>
      <c r="P24" s="181" t="str">
        <f t="shared" si="7"/>
        <v>A</v>
      </c>
      <c r="Q24" s="176">
        <f t="shared" si="8"/>
        <v>1</v>
      </c>
      <c r="R24" s="176">
        <f t="shared" si="9"/>
        <v>0</v>
      </c>
      <c r="S24" s="176">
        <f t="shared" si="10"/>
        <v>1</v>
      </c>
      <c r="T24" s="176">
        <f t="shared" si="11"/>
        <v>0</v>
      </c>
      <c r="U24" s="176">
        <f t="shared" si="12"/>
        <v>0</v>
      </c>
    </row>
    <row r="25" spans="1:21" ht="15" customHeight="1" x14ac:dyDescent="0.25">
      <c r="A25" s="79" t="s">
        <v>75</v>
      </c>
      <c r="B25" s="99">
        <f>B7</f>
        <v>34</v>
      </c>
      <c r="D25" s="171">
        <v>1</v>
      </c>
      <c r="E25" s="171">
        <f t="shared" si="0"/>
        <v>1</v>
      </c>
      <c r="F25" s="28" t="s">
        <v>387</v>
      </c>
      <c r="G25" s="28" t="s">
        <v>388</v>
      </c>
      <c r="H25" s="28" t="s">
        <v>125</v>
      </c>
      <c r="I25" s="31">
        <v>44686</v>
      </c>
      <c r="J25" s="28" t="s">
        <v>108</v>
      </c>
      <c r="K25" s="28" t="s">
        <v>755</v>
      </c>
      <c r="L25" s="29">
        <v>2.2400000000000002</v>
      </c>
      <c r="M25" s="28" t="s">
        <v>108</v>
      </c>
      <c r="N25" s="28" t="s">
        <v>755</v>
      </c>
      <c r="O25" s="29">
        <v>2.21</v>
      </c>
      <c r="P25" s="181" t="str">
        <f t="shared" si="7"/>
        <v>A</v>
      </c>
      <c r="Q25" s="176">
        <f t="shared" si="8"/>
        <v>1</v>
      </c>
      <c r="R25" s="176">
        <f t="shared" si="9"/>
        <v>0</v>
      </c>
      <c r="S25" s="176">
        <f t="shared" si="10"/>
        <v>1</v>
      </c>
      <c r="T25" s="176">
        <f t="shared" si="11"/>
        <v>0</v>
      </c>
      <c r="U25" s="176">
        <f t="shared" si="12"/>
        <v>0</v>
      </c>
    </row>
    <row r="26" spans="1:21" ht="15" customHeight="1" x14ac:dyDescent="0.25">
      <c r="A26" s="83" t="s">
        <v>77</v>
      </c>
      <c r="B26" s="98">
        <f>B8</f>
        <v>0</v>
      </c>
      <c r="D26" s="171">
        <v>1</v>
      </c>
      <c r="E26" s="171">
        <f t="shared" si="0"/>
        <v>1</v>
      </c>
      <c r="F26" s="28" t="s">
        <v>389</v>
      </c>
      <c r="G26" s="28" t="s">
        <v>388</v>
      </c>
      <c r="H26" s="28" t="s">
        <v>125</v>
      </c>
      <c r="I26" s="31">
        <v>44686</v>
      </c>
      <c r="J26" s="28" t="s">
        <v>108</v>
      </c>
      <c r="K26" s="28" t="s">
        <v>755</v>
      </c>
      <c r="L26" s="29">
        <v>2.33</v>
      </c>
      <c r="M26" s="28" t="s">
        <v>108</v>
      </c>
      <c r="N26" s="28" t="s">
        <v>755</v>
      </c>
      <c r="O26" s="29">
        <v>2.31</v>
      </c>
      <c r="P26" s="181" t="str">
        <f t="shared" si="7"/>
        <v>A</v>
      </c>
      <c r="Q26" s="176">
        <f t="shared" si="8"/>
        <v>1</v>
      </c>
      <c r="R26" s="176">
        <f t="shared" si="9"/>
        <v>0</v>
      </c>
      <c r="S26" s="176">
        <f t="shared" si="10"/>
        <v>1</v>
      </c>
      <c r="T26" s="176">
        <f t="shared" si="11"/>
        <v>0</v>
      </c>
      <c r="U26" s="176">
        <f t="shared" si="12"/>
        <v>0</v>
      </c>
    </row>
    <row r="27" spans="1:21" ht="15" customHeight="1" x14ac:dyDescent="0.25">
      <c r="D27" s="171">
        <v>1</v>
      </c>
      <c r="E27" s="171">
        <f t="shared" si="0"/>
        <v>1</v>
      </c>
      <c r="F27" s="28" t="s">
        <v>278</v>
      </c>
      <c r="G27" s="28" t="s">
        <v>279</v>
      </c>
      <c r="H27" s="28" t="s">
        <v>125</v>
      </c>
      <c r="I27" s="31">
        <v>43140</v>
      </c>
      <c r="J27" s="28" t="s">
        <v>108</v>
      </c>
      <c r="K27" s="28" t="s">
        <v>755</v>
      </c>
      <c r="L27" s="29">
        <v>2.4900000000000002</v>
      </c>
      <c r="M27" s="28" t="s">
        <v>108</v>
      </c>
      <c r="N27" s="28" t="s">
        <v>755</v>
      </c>
      <c r="O27" s="29">
        <v>2.4700000000000002</v>
      </c>
      <c r="P27" s="181" t="str">
        <f t="shared" si="7"/>
        <v>A</v>
      </c>
      <c r="Q27" s="176">
        <f t="shared" si="8"/>
        <v>1</v>
      </c>
      <c r="R27" s="176">
        <f t="shared" si="9"/>
        <v>0</v>
      </c>
      <c r="S27" s="176">
        <f t="shared" si="10"/>
        <v>1</v>
      </c>
      <c r="T27" s="176">
        <f t="shared" si="11"/>
        <v>0</v>
      </c>
      <c r="U27" s="176">
        <f t="shared" si="12"/>
        <v>0</v>
      </c>
    </row>
    <row r="28" spans="1:21" ht="15" customHeight="1" x14ac:dyDescent="0.25">
      <c r="A28" s="1" t="s">
        <v>87</v>
      </c>
      <c r="B28" s="43">
        <f>B5/B3</f>
        <v>0</v>
      </c>
      <c r="D28" s="171">
        <v>0</v>
      </c>
      <c r="E28" s="171">
        <f t="shared" si="0"/>
        <v>0</v>
      </c>
      <c r="F28" s="28" t="s">
        <v>642</v>
      </c>
      <c r="G28" s="28" t="s">
        <v>141</v>
      </c>
      <c r="H28" s="28" t="s">
        <v>144</v>
      </c>
      <c r="I28" s="31">
        <v>45161</v>
      </c>
      <c r="J28" s="28" t="s">
        <v>108</v>
      </c>
      <c r="K28" s="28" t="s">
        <v>755</v>
      </c>
      <c r="L28" s="29">
        <v>2.67</v>
      </c>
      <c r="M28" s="28" t="s">
        <v>108</v>
      </c>
      <c r="N28" s="28" t="s">
        <v>755</v>
      </c>
      <c r="O28" s="29">
        <v>2.65</v>
      </c>
      <c r="P28" s="181" t="str">
        <f t="shared" si="7"/>
        <v>A</v>
      </c>
      <c r="Q28" s="176">
        <f t="shared" si="8"/>
        <v>1</v>
      </c>
      <c r="R28" s="176">
        <f t="shared" si="9"/>
        <v>0</v>
      </c>
      <c r="S28" s="176">
        <f t="shared" si="10"/>
        <v>1</v>
      </c>
      <c r="T28" s="176">
        <f t="shared" si="11"/>
        <v>0</v>
      </c>
      <c r="U28" s="176">
        <f t="shared" si="12"/>
        <v>0</v>
      </c>
    </row>
    <row r="29" spans="1:21" ht="15" customHeight="1" x14ac:dyDescent="0.25">
      <c r="A29" s="134" t="s">
        <v>88</v>
      </c>
      <c r="B29" s="135">
        <f>B8/B4</f>
        <v>0</v>
      </c>
      <c r="D29" s="171">
        <v>0</v>
      </c>
      <c r="E29" s="171">
        <f t="shared" si="0"/>
        <v>0</v>
      </c>
      <c r="F29" s="28" t="s">
        <v>641</v>
      </c>
      <c r="G29" s="28" t="s">
        <v>141</v>
      </c>
      <c r="H29" s="28" t="s">
        <v>112</v>
      </c>
      <c r="I29" s="31">
        <v>45142</v>
      </c>
      <c r="J29" s="28" t="s">
        <v>108</v>
      </c>
      <c r="K29" s="28" t="s">
        <v>755</v>
      </c>
      <c r="L29" s="29">
        <v>2.65</v>
      </c>
      <c r="M29" s="28" t="s">
        <v>108</v>
      </c>
      <c r="N29" s="28" t="s">
        <v>755</v>
      </c>
      <c r="O29" s="29">
        <v>2.46</v>
      </c>
      <c r="P29" s="181" t="str">
        <f t="shared" si="7"/>
        <v>A</v>
      </c>
      <c r="Q29" s="176">
        <f t="shared" si="8"/>
        <v>1</v>
      </c>
      <c r="R29" s="176">
        <f t="shared" si="9"/>
        <v>0</v>
      </c>
      <c r="S29" s="176">
        <f t="shared" si="10"/>
        <v>1</v>
      </c>
      <c r="T29" s="176">
        <f t="shared" si="11"/>
        <v>0</v>
      </c>
      <c r="U29" s="176">
        <f t="shared" si="12"/>
        <v>0</v>
      </c>
    </row>
    <row r="30" spans="1:21" ht="15" customHeight="1" x14ac:dyDescent="0.25">
      <c r="D30" s="171">
        <v>0</v>
      </c>
      <c r="E30" s="171">
        <f t="shared" si="0"/>
        <v>0</v>
      </c>
      <c r="F30" s="28" t="s">
        <v>641</v>
      </c>
      <c r="G30" s="28" t="s">
        <v>141</v>
      </c>
      <c r="H30" s="28" t="s">
        <v>112</v>
      </c>
      <c r="I30" s="31">
        <v>45142</v>
      </c>
      <c r="J30" s="28" t="s">
        <v>108</v>
      </c>
      <c r="K30" s="28" t="s">
        <v>755</v>
      </c>
      <c r="L30" s="29">
        <v>2.41</v>
      </c>
      <c r="M30" s="28" t="s">
        <v>108</v>
      </c>
      <c r="N30" s="28" t="s">
        <v>755</v>
      </c>
      <c r="O30" s="29">
        <v>2.37</v>
      </c>
      <c r="P30" s="181" t="str">
        <f t="shared" ref="P30:P35" si="13">IF(OR(AND(L30&gt;=$B$12,O30&lt;$B$13),AND(J30=M30,K30=N30,L30&gt;=$B$12,O30&gt;=$B$12),AND(J30=M30,L30&gt;=$B$12,O30&lt;$B$12,O30&gt;=$B$13)),"A",IF(OR(AND(L30&lt;$B$12,O30&lt;$B$13),AND(J30=M30,OR(K30&lt;&gt;N30,K30=N30),L30&gt;=$B$13,O30&gt;=$B$13)),"B",
IF(AND(J30&lt;&gt;M30,L30&gt;=$B$13,O30&gt;=$B$13),"C",0)))</f>
        <v>A</v>
      </c>
      <c r="Q30" s="176">
        <f t="shared" ref="Q30:Q35" si="14">1-R30</f>
        <v>1</v>
      </c>
      <c r="R30" s="176">
        <f t="shared" ref="R30:R35" si="15">IF(AND(P30&lt;&gt;"A", S30=0),1,0)</f>
        <v>0</v>
      </c>
      <c r="S30" s="176">
        <f t="shared" ref="S30:S35" si="16">IF(AND(J30=$B$1,K30=$C$1,L30&gt;=$B$12,P30="A"),1,0)</f>
        <v>1</v>
      </c>
      <c r="T30" s="176">
        <f t="shared" ref="T30:T35" si="17">IF(S30=1,0,1)-R30</f>
        <v>0</v>
      </c>
      <c r="U30" s="176">
        <f t="shared" ref="U30:U35" si="18">IF(AND(P30="A", S30=0),1,0)</f>
        <v>0</v>
      </c>
    </row>
    <row r="31" spans="1:21" ht="15" customHeight="1" x14ac:dyDescent="0.25">
      <c r="D31" s="171">
        <v>0</v>
      </c>
      <c r="E31" s="171">
        <f t="shared" si="0"/>
        <v>0</v>
      </c>
      <c r="F31" s="28" t="s">
        <v>148</v>
      </c>
      <c r="G31" s="28" t="s">
        <v>141</v>
      </c>
      <c r="H31" s="28" t="s">
        <v>144</v>
      </c>
      <c r="I31" s="31">
        <v>45121</v>
      </c>
      <c r="J31" s="28" t="s">
        <v>108</v>
      </c>
      <c r="K31" s="28" t="s">
        <v>755</v>
      </c>
      <c r="L31" s="29">
        <v>2.5</v>
      </c>
      <c r="M31" s="28" t="s">
        <v>108</v>
      </c>
      <c r="N31" s="28" t="s">
        <v>755</v>
      </c>
      <c r="O31" s="29">
        <v>2.44</v>
      </c>
      <c r="P31" s="181" t="str">
        <f t="shared" si="13"/>
        <v>A</v>
      </c>
      <c r="Q31" s="176">
        <f t="shared" si="14"/>
        <v>1</v>
      </c>
      <c r="R31" s="176">
        <f t="shared" si="15"/>
        <v>0</v>
      </c>
      <c r="S31" s="176">
        <f t="shared" si="16"/>
        <v>1</v>
      </c>
      <c r="T31" s="176">
        <f t="shared" si="17"/>
        <v>0</v>
      </c>
      <c r="U31" s="176">
        <f t="shared" si="18"/>
        <v>0</v>
      </c>
    </row>
    <row r="32" spans="1:21" ht="15" customHeight="1" x14ac:dyDescent="0.25">
      <c r="D32" s="171">
        <v>1</v>
      </c>
      <c r="E32" s="171">
        <f t="shared" si="0"/>
        <v>1</v>
      </c>
      <c r="F32" s="28" t="s">
        <v>326</v>
      </c>
      <c r="G32" s="28" t="s">
        <v>141</v>
      </c>
      <c r="H32" s="28" t="s">
        <v>144</v>
      </c>
      <c r="I32" s="31">
        <v>45175</v>
      </c>
      <c r="J32" s="28" t="s">
        <v>108</v>
      </c>
      <c r="K32" s="28" t="s">
        <v>755</v>
      </c>
      <c r="L32" s="29">
        <v>2.77</v>
      </c>
      <c r="M32" s="28" t="s">
        <v>108</v>
      </c>
      <c r="N32" s="28" t="s">
        <v>755</v>
      </c>
      <c r="O32" s="29">
        <v>2.57</v>
      </c>
      <c r="P32" s="181" t="str">
        <f t="shared" si="13"/>
        <v>A</v>
      </c>
      <c r="Q32" s="176">
        <f t="shared" si="14"/>
        <v>1</v>
      </c>
      <c r="R32" s="176">
        <f t="shared" si="15"/>
        <v>0</v>
      </c>
      <c r="S32" s="176">
        <f t="shared" si="16"/>
        <v>1</v>
      </c>
      <c r="T32" s="176">
        <f t="shared" si="17"/>
        <v>0</v>
      </c>
      <c r="U32" s="176">
        <f t="shared" si="18"/>
        <v>0</v>
      </c>
    </row>
    <row r="33" spans="4:21" ht="15" customHeight="1" x14ac:dyDescent="0.25">
      <c r="D33" s="171">
        <v>0</v>
      </c>
      <c r="E33" s="171">
        <f t="shared" si="0"/>
        <v>0</v>
      </c>
      <c r="F33" s="28" t="s">
        <v>149</v>
      </c>
      <c r="G33" s="28" t="s">
        <v>150</v>
      </c>
      <c r="H33" s="28" t="s">
        <v>144</v>
      </c>
      <c r="I33" s="31">
        <v>45121</v>
      </c>
      <c r="J33" s="28" t="s">
        <v>108</v>
      </c>
      <c r="K33" s="28" t="s">
        <v>755</v>
      </c>
      <c r="L33" s="29">
        <v>2.35</v>
      </c>
      <c r="M33" s="28" t="s">
        <v>108</v>
      </c>
      <c r="N33" s="28" t="s">
        <v>755</v>
      </c>
      <c r="O33" s="29">
        <v>2.31</v>
      </c>
      <c r="P33" s="181" t="str">
        <f t="shared" si="13"/>
        <v>A</v>
      </c>
      <c r="Q33" s="176">
        <f t="shared" si="14"/>
        <v>1</v>
      </c>
      <c r="R33" s="176">
        <f t="shared" si="15"/>
        <v>0</v>
      </c>
      <c r="S33" s="176">
        <f t="shared" si="16"/>
        <v>1</v>
      </c>
      <c r="T33" s="176">
        <f t="shared" si="17"/>
        <v>0</v>
      </c>
      <c r="U33" s="176">
        <f t="shared" si="18"/>
        <v>0</v>
      </c>
    </row>
    <row r="34" spans="4:21" ht="15" customHeight="1" x14ac:dyDescent="0.25">
      <c r="D34" s="171">
        <v>1</v>
      </c>
      <c r="E34" s="171">
        <f t="shared" si="0"/>
        <v>1</v>
      </c>
      <c r="F34" s="28" t="s">
        <v>280</v>
      </c>
      <c r="G34" s="28" t="s">
        <v>281</v>
      </c>
      <c r="H34" s="28" t="s">
        <v>125</v>
      </c>
      <c r="I34" s="31">
        <v>44711</v>
      </c>
      <c r="J34" s="28" t="s">
        <v>108</v>
      </c>
      <c r="K34" s="28" t="s">
        <v>755</v>
      </c>
      <c r="L34" s="29">
        <v>2.46</v>
      </c>
      <c r="M34" s="28" t="s">
        <v>108</v>
      </c>
      <c r="N34" s="28" t="s">
        <v>755</v>
      </c>
      <c r="O34" s="29">
        <v>2.4300000000000002</v>
      </c>
      <c r="P34" s="181" t="str">
        <f t="shared" si="13"/>
        <v>A</v>
      </c>
      <c r="Q34" s="176">
        <f t="shared" si="14"/>
        <v>1</v>
      </c>
      <c r="R34" s="176">
        <f t="shared" si="15"/>
        <v>0</v>
      </c>
      <c r="S34" s="176">
        <f t="shared" si="16"/>
        <v>1</v>
      </c>
      <c r="T34" s="176">
        <f t="shared" si="17"/>
        <v>0</v>
      </c>
      <c r="U34" s="176">
        <f t="shared" si="18"/>
        <v>0</v>
      </c>
    </row>
    <row r="35" spans="4:21" ht="15" customHeight="1" x14ac:dyDescent="0.25">
      <c r="D35" s="171">
        <v>1</v>
      </c>
      <c r="E35" s="171">
        <f t="shared" si="0"/>
        <v>1</v>
      </c>
      <c r="F35" s="28" t="s">
        <v>282</v>
      </c>
      <c r="G35" s="28" t="s">
        <v>283</v>
      </c>
      <c r="H35" s="28" t="s">
        <v>125</v>
      </c>
      <c r="I35" s="31">
        <v>44711</v>
      </c>
      <c r="J35" s="28" t="s">
        <v>108</v>
      </c>
      <c r="K35" s="28" t="s">
        <v>755</v>
      </c>
      <c r="L35" s="29">
        <v>2.5299999999999998</v>
      </c>
      <c r="M35" s="28" t="s">
        <v>108</v>
      </c>
      <c r="N35" s="28" t="s">
        <v>755</v>
      </c>
      <c r="O35" s="29">
        <v>2.48</v>
      </c>
      <c r="P35" s="181" t="str">
        <f t="shared" si="13"/>
        <v>A</v>
      </c>
      <c r="Q35" s="176">
        <f t="shared" si="14"/>
        <v>1</v>
      </c>
      <c r="R35" s="176">
        <f t="shared" si="15"/>
        <v>0</v>
      </c>
      <c r="S35" s="176">
        <f t="shared" si="16"/>
        <v>1</v>
      </c>
      <c r="T35" s="176">
        <f t="shared" si="17"/>
        <v>0</v>
      </c>
      <c r="U35" s="176">
        <f t="shared" si="18"/>
        <v>0</v>
      </c>
    </row>
  </sheetData>
  <autoFilter ref="F1:V34"/>
  <conditionalFormatting sqref="R1:R1048576">
    <cfRule type="cellIs" dxfId="66" priority="77" operator="equal">
      <formula>1</formula>
    </cfRule>
  </conditionalFormatting>
  <conditionalFormatting sqref="U1:U1048576">
    <cfRule type="cellIs" dxfId="65" priority="76" operator="equal">
      <formula>1</formula>
    </cfRule>
  </conditionalFormatting>
  <conditionalFormatting sqref="N23:N1048576 K23:K1048576">
    <cfRule type="cellIs" dxfId="64" priority="85" operator="notEqual">
      <formula>OR($C$1,0)</formula>
    </cfRule>
  </conditionalFormatting>
  <conditionalFormatting sqref="J23:J1048576 M23:M1048576">
    <cfRule type="cellIs" dxfId="63" priority="87" operator="notEqual">
      <formula>OR($B$1,0)</formula>
    </cfRule>
  </conditionalFormatting>
  <conditionalFormatting sqref="N23:N1048576 K23:K1048576">
    <cfRule type="cellIs" dxfId="62" priority="84" operator="equal">
      <formula>$C$1</formula>
    </cfRule>
  </conditionalFormatting>
  <conditionalFormatting sqref="T1:T1048576">
    <cfRule type="cellIs" dxfId="61" priority="75" operator="equal">
      <formula>1</formula>
    </cfRule>
  </conditionalFormatting>
  <conditionalFormatting sqref="L23:L1048576">
    <cfRule type="cellIs" dxfId="60" priority="29" operator="greaterThanOrEqual">
      <formula>$B$12</formula>
    </cfRule>
    <cfRule type="cellIs" dxfId="59" priority="30" operator="between">
      <formula>$B$13</formula>
      <formula>"&lt;$B$12"</formula>
    </cfRule>
    <cfRule type="cellIs" dxfId="58" priority="31" operator="between">
      <formula>0.0001</formula>
      <formula>1.699</formula>
    </cfRule>
  </conditionalFormatting>
  <conditionalFormatting sqref="O23:O1048576">
    <cfRule type="cellIs" dxfId="57" priority="27" operator="between">
      <formula>$B$13</formula>
      <formula>"&lt;$B$12"</formula>
    </cfRule>
    <cfRule type="cellIs" dxfId="56" priority="28" operator="between">
      <formula>0.0001</formula>
      <formula>"&lt;$B$13"</formula>
    </cfRule>
  </conditionalFormatting>
  <conditionalFormatting sqref="O23:O1048576">
    <cfRule type="cellIs" dxfId="55" priority="26" operator="greaterThanOrEqual">
      <formula>$B$12</formula>
    </cfRule>
  </conditionalFormatting>
  <conditionalFormatting sqref="P2:P1048576">
    <cfRule type="containsText" dxfId="54" priority="54" operator="containsText" text="C">
      <formula>NOT(ISERROR(SEARCH("C",P2)))</formula>
    </cfRule>
    <cfRule type="containsText" dxfId="53" priority="55" operator="containsText" text="B">
      <formula>NOT(ISERROR(SEARCH("B",P2)))</formula>
    </cfRule>
    <cfRule type="containsText" dxfId="52" priority="57" operator="containsText" text="A">
      <formula>NOT(ISERROR(SEARCH("A",P2)))</formula>
    </cfRule>
  </conditionalFormatting>
  <conditionalFormatting sqref="L2:L7 L9:L22">
    <cfRule type="cellIs" dxfId="51" priority="20" operator="greaterThanOrEqual">
      <formula>$B$20</formula>
    </cfRule>
    <cfRule type="cellIs" dxfId="50" priority="21" operator="between">
      <formula>$B$21</formula>
      <formula>"&lt;$B$20"</formula>
    </cfRule>
    <cfRule type="cellIs" dxfId="49" priority="22" operator="between">
      <formula>0.0001</formula>
      <formula>"&lt;$B$21"</formula>
    </cfRule>
  </conditionalFormatting>
  <conditionalFormatting sqref="K2:K22 N2:N22">
    <cfRule type="cellIs" dxfId="48" priority="17" operator="notEqual">
      <formula>OR($K2,0)</formula>
    </cfRule>
  </conditionalFormatting>
  <conditionalFormatting sqref="J2:J22 M2:M22">
    <cfRule type="cellIs" dxfId="47" priority="19" operator="notEqual">
      <formula>OR($J2,0)</formula>
    </cfRule>
  </conditionalFormatting>
  <conditionalFormatting sqref="L2:L22">
    <cfRule type="cellIs" dxfId="46" priority="7" operator="greaterThanOrEqual">
      <formula>$B$12</formula>
    </cfRule>
    <cfRule type="cellIs" dxfId="45" priority="8" operator="between">
      <formula>$B$13</formula>
      <formula>"&lt;$B$12"</formula>
    </cfRule>
    <cfRule type="cellIs" dxfId="44" priority="9" operator="between">
      <formula>0.0001</formula>
      <formula>"&lt;$B$13"</formula>
    </cfRule>
  </conditionalFormatting>
  <conditionalFormatting sqref="O2:O7 O9:O22">
    <cfRule type="cellIs" dxfId="43" priority="4" operator="greaterThanOrEqual">
      <formula>$B$20</formula>
    </cfRule>
    <cfRule type="cellIs" dxfId="42" priority="5" operator="between">
      <formula>$B$21</formula>
      <formula>"&lt;$B$20"</formula>
    </cfRule>
    <cfRule type="cellIs" dxfId="41" priority="6" operator="between">
      <formula>0.0001</formula>
      <formula>"&lt;$B$21"</formula>
    </cfRule>
  </conditionalFormatting>
  <conditionalFormatting sqref="O2:O22">
    <cfRule type="cellIs" dxfId="40" priority="1" operator="greaterThanOrEqual">
      <formula>$B$12</formula>
    </cfRule>
    <cfRule type="cellIs" dxfId="39" priority="2" operator="between">
      <formula>$B$13</formula>
      <formula>"&lt;$B$12"</formula>
    </cfRule>
    <cfRule type="cellIs" dxfId="38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J23:J1048576 M23:M1048576</xm:sqref>
        </x14:conditionalFormatting>
        <x14:conditionalFormatting xmlns:xm="http://schemas.microsoft.com/office/excel/2006/main">
          <x14:cfRule type="containsText" priority="16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18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339"/>
  <sheetViews>
    <sheetView zoomScale="80" zoomScaleNormal="80" workbookViewId="0">
      <pane ySplit="1" topLeftCell="A2" activePane="bottomLeft" state="frozen"/>
      <selection pane="bottomLeft" activeCell="F5" sqref="F5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8" customWidth="1"/>
    <col min="5" max="5" width="7.875" style="178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31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35.5" style="28" bestFit="1" customWidth="1"/>
    <col min="14" max="14" width="7.625" style="29" bestFit="1" customWidth="1"/>
    <col min="15" max="15" width="9.625" style="28" bestFit="1" customWidth="1"/>
    <col min="16" max="16" width="35.5" style="28" bestFit="1" customWidth="1"/>
    <col min="17" max="17" width="7.625" style="29" bestFit="1" customWidth="1"/>
    <col min="18" max="18" width="11.75" style="173" bestFit="1" customWidth="1"/>
    <col min="19" max="19" width="12.875" style="32" customWidth="1"/>
    <col min="20" max="20" width="11.25" style="176" bestFit="1" customWidth="1"/>
    <col min="21" max="21" width="13.375" style="176" customWidth="1"/>
    <col min="22" max="22" width="19.375" style="176" customWidth="1"/>
    <col min="23" max="23" width="23.25" style="176" customWidth="1"/>
    <col min="24" max="25" width="21.75" style="176" bestFit="1" customWidth="1"/>
    <col min="26" max="26" width="20.375" style="176" customWidth="1"/>
    <col min="27" max="28" width="11.25" style="125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Streptococcus equi_ssp_zooepidemicus_ruminatorum</v>
      </c>
      <c r="C1" s="9"/>
      <c r="D1" s="9" t="s">
        <v>79</v>
      </c>
      <c r="E1" s="9" t="s">
        <v>80</v>
      </c>
      <c r="F1" s="177" t="s">
        <v>1</v>
      </c>
      <c r="G1" s="177" t="s">
        <v>2</v>
      </c>
      <c r="H1" s="177" t="s">
        <v>14</v>
      </c>
      <c r="I1" s="182" t="s">
        <v>13</v>
      </c>
      <c r="J1" s="177" t="s">
        <v>33</v>
      </c>
      <c r="K1" s="177" t="s">
        <v>34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2" t="s">
        <v>4</v>
      </c>
      <c r="S1" s="174" t="s">
        <v>60</v>
      </c>
      <c r="T1" s="175" t="s">
        <v>44</v>
      </c>
      <c r="U1" s="175" t="s">
        <v>43</v>
      </c>
      <c r="V1" s="175" t="s">
        <v>35</v>
      </c>
      <c r="W1" s="175" t="s">
        <v>36</v>
      </c>
      <c r="X1" s="175" t="s">
        <v>37</v>
      </c>
      <c r="Y1" s="175" t="s">
        <v>38</v>
      </c>
      <c r="Z1" s="175" t="s">
        <v>42</v>
      </c>
      <c r="AA1" s="175" t="s">
        <v>86</v>
      </c>
      <c r="AB1" s="179"/>
    </row>
    <row r="2" spans="1:28" ht="15" customHeight="1" x14ac:dyDescent="0.25">
      <c r="D2" s="171">
        <v>0</v>
      </c>
      <c r="E2" s="171">
        <f>D2*S2</f>
        <v>0</v>
      </c>
      <c r="F2" s="28" t="s">
        <v>110</v>
      </c>
      <c r="G2" s="28" t="s">
        <v>111</v>
      </c>
      <c r="H2" s="28" t="s">
        <v>112</v>
      </c>
      <c r="I2" s="31" t="s">
        <v>113</v>
      </c>
      <c r="J2" s="28" t="s">
        <v>108</v>
      </c>
      <c r="K2" s="28" t="s">
        <v>114</v>
      </c>
      <c r="L2" s="28" t="s">
        <v>108</v>
      </c>
      <c r="M2" s="28" t="s">
        <v>114</v>
      </c>
      <c r="N2" s="29">
        <v>2.0699999999999998</v>
      </c>
      <c r="O2" s="28" t="s">
        <v>108</v>
      </c>
      <c r="P2" s="28" t="s">
        <v>114</v>
      </c>
      <c r="Q2" s="29">
        <v>2</v>
      </c>
      <c r="R2" s="173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6">
        <f t="shared" ref="S2" si="0">1-U2+Z2</f>
        <v>1</v>
      </c>
      <c r="T2" s="176">
        <f>IF(AND(L2=J2,M2=K2,N2&gt;=$B$20,R2="A"),1,0)</f>
        <v>1</v>
      </c>
      <c r="U2" s="176">
        <f>IF(T2=1,0,1)</f>
        <v>0</v>
      </c>
      <c r="V2" s="180" t="str">
        <f t="shared" ref="V2" si="1">L2&amp;" "&amp;M2</f>
        <v>Streptococcus equi_ssp_equi</v>
      </c>
      <c r="W2" s="180" t="str">
        <f t="shared" ref="W2" si="2">O2&amp;" "&amp;P2</f>
        <v>Streptococcus equi_ssp_equi</v>
      </c>
      <c r="X2" s="176">
        <f>IF(AND(V2=$B$1,N2&gt;=$B$20),1,0)</f>
        <v>0</v>
      </c>
      <c r="Y2" s="176">
        <f>IF(AND(W2=$B$1,Q2&gt;=$B$20),1,0)</f>
        <v>0</v>
      </c>
      <c r="Z2" s="176">
        <f>IF(AND(V2=$B$1,N2&gt;=$B$20,R2="A"),1,0)</f>
        <v>0</v>
      </c>
      <c r="AA2" s="176">
        <f>IF(1-(X2+Y2)&gt;0,0,1)</f>
        <v>0</v>
      </c>
    </row>
    <row r="3" spans="1:28" ht="15" customHeight="1" x14ac:dyDescent="0.25">
      <c r="A3" s="5" t="s">
        <v>7</v>
      </c>
      <c r="B3" s="129">
        <f>COUNT(S:S)</f>
        <v>332</v>
      </c>
      <c r="D3" s="171">
        <v>0</v>
      </c>
      <c r="E3" s="171">
        <f t="shared" ref="E3:E66" si="3">D3*S3</f>
        <v>0</v>
      </c>
      <c r="F3" s="28" t="s">
        <v>145</v>
      </c>
      <c r="G3" s="28" t="s">
        <v>141</v>
      </c>
      <c r="H3" s="28" t="s">
        <v>144</v>
      </c>
      <c r="I3" s="31">
        <v>45121</v>
      </c>
      <c r="J3" s="28" t="s">
        <v>108</v>
      </c>
      <c r="K3" s="28" t="s">
        <v>114</v>
      </c>
      <c r="L3" s="28" t="s">
        <v>108</v>
      </c>
      <c r="M3" s="28" t="s">
        <v>114</v>
      </c>
      <c r="N3" s="29">
        <v>2.11</v>
      </c>
      <c r="O3" s="28" t="s">
        <v>108</v>
      </c>
      <c r="P3" s="28" t="s">
        <v>114</v>
      </c>
      <c r="Q3" s="29">
        <v>2.0299999999999998</v>
      </c>
      <c r="R3" s="173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6">
        <f t="shared" ref="S3:S66" si="5">1-U3+Z3</f>
        <v>1</v>
      </c>
      <c r="T3" s="176">
        <f t="shared" ref="T3:T66" si="6">IF(AND(L3=J3,M3=K3,N3&gt;=$B$20,R3="A"),1,0)</f>
        <v>1</v>
      </c>
      <c r="U3" s="176">
        <f t="shared" ref="U3:U66" si="7">IF(T3=1,0,1)</f>
        <v>0</v>
      </c>
      <c r="V3" s="180" t="str">
        <f t="shared" ref="V3:V66" si="8">L3&amp;" "&amp;M3</f>
        <v>Streptococcus equi_ssp_equi</v>
      </c>
      <c r="W3" s="180" t="str">
        <f t="shared" ref="W3:W66" si="9">O3&amp;" "&amp;P3</f>
        <v>Streptococcus equi_ssp_equi</v>
      </c>
      <c r="X3" s="176">
        <f t="shared" ref="X3:X66" si="10">IF(AND(V3=$B$1,N3&gt;=$B$20),1,0)</f>
        <v>0</v>
      </c>
      <c r="Y3" s="176">
        <f t="shared" ref="Y3:Y66" si="11">IF(AND(W3=$B$1,Q3&gt;=$B$20),1,0)</f>
        <v>0</v>
      </c>
      <c r="Z3" s="176">
        <f t="shared" ref="Z3:Z66" si="12">IF(AND(V3=$B$1,N3&gt;=$B$20,R3="A"),1,0)</f>
        <v>0</v>
      </c>
      <c r="AA3" s="176">
        <f t="shared" ref="AA3:AA66" si="13">IF(1-(X3+Y3)&gt;0,0,1)</f>
        <v>0</v>
      </c>
    </row>
    <row r="4" spans="1:28" ht="15" customHeight="1" x14ac:dyDescent="0.25">
      <c r="A4" s="119" t="s">
        <v>61</v>
      </c>
      <c r="B4" s="124">
        <f>SUM(S:S)</f>
        <v>265</v>
      </c>
      <c r="C4" s="42"/>
      <c r="D4" s="171">
        <v>1</v>
      </c>
      <c r="E4" s="171">
        <f t="shared" si="3"/>
        <v>1</v>
      </c>
      <c r="F4" s="28" t="s">
        <v>151</v>
      </c>
      <c r="G4" s="28" t="s">
        <v>152</v>
      </c>
      <c r="H4" s="28" t="s">
        <v>144</v>
      </c>
      <c r="I4" s="31">
        <v>42073</v>
      </c>
      <c r="J4" s="28" t="s">
        <v>108</v>
      </c>
      <c r="K4" s="28" t="s">
        <v>153</v>
      </c>
      <c r="L4" s="28" t="s">
        <v>108</v>
      </c>
      <c r="M4" s="28" t="s">
        <v>153</v>
      </c>
      <c r="N4" s="29">
        <v>2.4300000000000002</v>
      </c>
      <c r="O4" s="28" t="s">
        <v>108</v>
      </c>
      <c r="P4" s="28" t="s">
        <v>153</v>
      </c>
      <c r="Q4" s="29">
        <v>2.37</v>
      </c>
      <c r="R4" s="173" t="str">
        <f t="shared" si="4"/>
        <v>A</v>
      </c>
      <c r="S4" s="176">
        <f t="shared" si="5"/>
        <v>1</v>
      </c>
      <c r="T4" s="176">
        <f t="shared" si="6"/>
        <v>1</v>
      </c>
      <c r="U4" s="176">
        <f t="shared" si="7"/>
        <v>0</v>
      </c>
      <c r="V4" s="180" t="str">
        <f t="shared" si="8"/>
        <v>Streptococcus agalactiae</v>
      </c>
      <c r="W4" s="180" t="str">
        <f t="shared" si="9"/>
        <v>Streptococcus agalactiae</v>
      </c>
      <c r="X4" s="176">
        <f t="shared" si="10"/>
        <v>0</v>
      </c>
      <c r="Y4" s="176">
        <f t="shared" si="11"/>
        <v>0</v>
      </c>
      <c r="Z4" s="176">
        <f t="shared" si="12"/>
        <v>0</v>
      </c>
      <c r="AA4" s="176">
        <f t="shared" si="13"/>
        <v>0</v>
      </c>
    </row>
    <row r="5" spans="1:28" ht="15" customHeight="1" x14ac:dyDescent="0.25">
      <c r="A5" s="1" t="s">
        <v>84</v>
      </c>
      <c r="D5" s="171">
        <v>1</v>
      </c>
      <c r="E5" s="171">
        <f t="shared" si="3"/>
        <v>1</v>
      </c>
      <c r="F5" s="28" t="s">
        <v>154</v>
      </c>
      <c r="G5" s="28" t="s">
        <v>152</v>
      </c>
      <c r="H5" s="28" t="s">
        <v>144</v>
      </c>
      <c r="I5" s="31">
        <v>42073</v>
      </c>
      <c r="J5" s="28" t="s">
        <v>108</v>
      </c>
      <c r="K5" s="28" t="s">
        <v>153</v>
      </c>
      <c r="L5" s="28" t="s">
        <v>108</v>
      </c>
      <c r="M5" s="28" t="s">
        <v>153</v>
      </c>
      <c r="N5" s="29">
        <v>2.58</v>
      </c>
      <c r="O5" s="28" t="s">
        <v>108</v>
      </c>
      <c r="P5" s="28" t="s">
        <v>153</v>
      </c>
      <c r="Q5" s="29">
        <v>2.4500000000000002</v>
      </c>
      <c r="R5" s="173" t="str">
        <f t="shared" si="4"/>
        <v>A</v>
      </c>
      <c r="S5" s="176">
        <f t="shared" si="5"/>
        <v>1</v>
      </c>
      <c r="T5" s="176">
        <f t="shared" si="6"/>
        <v>1</v>
      </c>
      <c r="U5" s="176">
        <f t="shared" si="7"/>
        <v>0</v>
      </c>
      <c r="V5" s="180" t="str">
        <f t="shared" si="8"/>
        <v>Streptococcus agalactiae</v>
      </c>
      <c r="W5" s="180" t="str">
        <f t="shared" si="9"/>
        <v>Streptococcus agalactiae</v>
      </c>
      <c r="X5" s="176">
        <f t="shared" si="10"/>
        <v>0</v>
      </c>
      <c r="Y5" s="176">
        <f t="shared" si="11"/>
        <v>0</v>
      </c>
      <c r="Z5" s="176">
        <f t="shared" si="12"/>
        <v>0</v>
      </c>
      <c r="AA5" s="176">
        <f t="shared" si="13"/>
        <v>0</v>
      </c>
    </row>
    <row r="6" spans="1:28" ht="15" customHeight="1" x14ac:dyDescent="0.25">
      <c r="A6" s="7" t="s">
        <v>44</v>
      </c>
      <c r="B6" s="126">
        <f>SUM(T:T)</f>
        <v>265</v>
      </c>
      <c r="D6" s="171">
        <v>1</v>
      </c>
      <c r="E6" s="171">
        <f t="shared" si="3"/>
        <v>1</v>
      </c>
      <c r="F6" s="28" t="s">
        <v>155</v>
      </c>
      <c r="G6" s="28" t="s">
        <v>156</v>
      </c>
      <c r="H6" s="28" t="s">
        <v>125</v>
      </c>
      <c r="I6" s="31">
        <v>42073</v>
      </c>
      <c r="J6" s="28" t="s">
        <v>108</v>
      </c>
      <c r="K6" s="28" t="s">
        <v>153</v>
      </c>
      <c r="L6" s="28" t="s">
        <v>108</v>
      </c>
      <c r="M6" s="28" t="s">
        <v>153</v>
      </c>
      <c r="N6" s="29">
        <v>2.21</v>
      </c>
      <c r="O6" s="28" t="s">
        <v>108</v>
      </c>
      <c r="P6" s="28" t="s">
        <v>153</v>
      </c>
      <c r="Q6" s="29">
        <v>2.16</v>
      </c>
      <c r="R6" s="173" t="str">
        <f t="shared" si="4"/>
        <v>A</v>
      </c>
      <c r="S6" s="176">
        <f t="shared" si="5"/>
        <v>1</v>
      </c>
      <c r="T6" s="176">
        <f t="shared" si="6"/>
        <v>1</v>
      </c>
      <c r="U6" s="176">
        <f t="shared" si="7"/>
        <v>0</v>
      </c>
      <c r="V6" s="180" t="str">
        <f t="shared" si="8"/>
        <v>Streptococcus agalactiae</v>
      </c>
      <c r="W6" s="180" t="str">
        <f t="shared" si="9"/>
        <v>Streptococcus agalactiae</v>
      </c>
      <c r="X6" s="176">
        <f t="shared" si="10"/>
        <v>0</v>
      </c>
      <c r="Y6" s="176">
        <f t="shared" si="11"/>
        <v>0</v>
      </c>
      <c r="Z6" s="176">
        <f t="shared" si="12"/>
        <v>0</v>
      </c>
      <c r="AA6" s="176">
        <f t="shared" si="13"/>
        <v>0</v>
      </c>
    </row>
    <row r="7" spans="1:28" ht="15" customHeight="1" x14ac:dyDescent="0.25">
      <c r="A7" s="195" t="s">
        <v>42</v>
      </c>
      <c r="B7" s="121">
        <f>SUM(Z:Z)</f>
        <v>0</v>
      </c>
      <c r="D7" s="171">
        <v>1</v>
      </c>
      <c r="E7" s="171">
        <f t="shared" si="3"/>
        <v>1</v>
      </c>
      <c r="F7" s="28" t="s">
        <v>157</v>
      </c>
      <c r="G7" s="28" t="s">
        <v>152</v>
      </c>
      <c r="H7" s="28" t="s">
        <v>144</v>
      </c>
      <c r="I7" s="31">
        <v>42073</v>
      </c>
      <c r="J7" s="28" t="s">
        <v>108</v>
      </c>
      <c r="K7" s="28" t="s">
        <v>153</v>
      </c>
      <c r="L7" s="28" t="s">
        <v>108</v>
      </c>
      <c r="M7" s="28" t="s">
        <v>153</v>
      </c>
      <c r="N7" s="29">
        <v>2.2599999999999998</v>
      </c>
      <c r="O7" s="28" t="s">
        <v>108</v>
      </c>
      <c r="P7" s="28" t="s">
        <v>153</v>
      </c>
      <c r="Q7" s="29">
        <v>2.2400000000000002</v>
      </c>
      <c r="R7" s="173" t="str">
        <f t="shared" si="4"/>
        <v>A</v>
      </c>
      <c r="S7" s="176">
        <f t="shared" si="5"/>
        <v>1</v>
      </c>
      <c r="T7" s="176">
        <f t="shared" si="6"/>
        <v>1</v>
      </c>
      <c r="U7" s="176">
        <f t="shared" si="7"/>
        <v>0</v>
      </c>
      <c r="V7" s="180" t="str">
        <f t="shared" si="8"/>
        <v>Streptococcus agalactiae</v>
      </c>
      <c r="W7" s="180" t="str">
        <f t="shared" si="9"/>
        <v>Streptococcus agalactiae</v>
      </c>
      <c r="X7" s="176">
        <f t="shared" si="10"/>
        <v>0</v>
      </c>
      <c r="Y7" s="176">
        <f t="shared" si="11"/>
        <v>0</v>
      </c>
      <c r="Z7" s="176">
        <f t="shared" si="12"/>
        <v>0</v>
      </c>
      <c r="AA7" s="176">
        <f t="shared" si="13"/>
        <v>0</v>
      </c>
    </row>
    <row r="8" spans="1:28" ht="15" customHeight="1" x14ac:dyDescent="0.25">
      <c r="A8" s="196"/>
      <c r="B8" s="122"/>
      <c r="D8" s="171">
        <v>1</v>
      </c>
      <c r="E8" s="171">
        <f t="shared" si="3"/>
        <v>1</v>
      </c>
      <c r="F8" s="28" t="s">
        <v>158</v>
      </c>
      <c r="G8" s="28" t="s">
        <v>159</v>
      </c>
      <c r="H8" s="28" t="s">
        <v>144</v>
      </c>
      <c r="I8" s="31">
        <v>42073</v>
      </c>
      <c r="J8" s="28" t="s">
        <v>108</v>
      </c>
      <c r="K8" s="28" t="s">
        <v>153</v>
      </c>
      <c r="L8" s="28" t="s">
        <v>108</v>
      </c>
      <c r="M8" s="28" t="s">
        <v>153</v>
      </c>
      <c r="N8" s="29">
        <v>2.4900000000000002</v>
      </c>
      <c r="O8" s="28" t="s">
        <v>108</v>
      </c>
      <c r="P8" s="28" t="s">
        <v>153</v>
      </c>
      <c r="Q8" s="29">
        <v>2.39</v>
      </c>
      <c r="R8" s="173" t="str">
        <f t="shared" si="4"/>
        <v>A</v>
      </c>
      <c r="S8" s="176">
        <f t="shared" si="5"/>
        <v>1</v>
      </c>
      <c r="T8" s="176">
        <f t="shared" si="6"/>
        <v>1</v>
      </c>
      <c r="U8" s="176">
        <f t="shared" si="7"/>
        <v>0</v>
      </c>
      <c r="V8" s="180" t="str">
        <f t="shared" si="8"/>
        <v>Streptococcus agalactiae</v>
      </c>
      <c r="W8" s="180" t="str">
        <f t="shared" si="9"/>
        <v>Streptococcus agalactiae</v>
      </c>
      <c r="X8" s="176">
        <f t="shared" si="10"/>
        <v>0</v>
      </c>
      <c r="Y8" s="176">
        <f t="shared" si="11"/>
        <v>0</v>
      </c>
      <c r="Z8" s="176">
        <f t="shared" si="12"/>
        <v>0</v>
      </c>
      <c r="AA8" s="176">
        <f t="shared" si="13"/>
        <v>0</v>
      </c>
    </row>
    <row r="9" spans="1:28" ht="15" customHeight="1" x14ac:dyDescent="0.25">
      <c r="D9" s="171">
        <v>1</v>
      </c>
      <c r="E9" s="171">
        <f t="shared" si="3"/>
        <v>1</v>
      </c>
      <c r="F9" s="28" t="s">
        <v>160</v>
      </c>
      <c r="G9" s="28" t="s">
        <v>152</v>
      </c>
      <c r="H9" s="28" t="s">
        <v>144</v>
      </c>
      <c r="I9" s="31">
        <v>42073</v>
      </c>
      <c r="J9" s="28" t="s">
        <v>108</v>
      </c>
      <c r="K9" s="28" t="s">
        <v>153</v>
      </c>
      <c r="L9" s="28" t="s">
        <v>108</v>
      </c>
      <c r="M9" s="28" t="s">
        <v>153</v>
      </c>
      <c r="N9" s="29">
        <v>2.41</v>
      </c>
      <c r="O9" s="28" t="s">
        <v>108</v>
      </c>
      <c r="P9" s="28" t="s">
        <v>153</v>
      </c>
      <c r="Q9" s="29">
        <v>2.38</v>
      </c>
      <c r="R9" s="173" t="str">
        <f t="shared" si="4"/>
        <v>A</v>
      </c>
      <c r="S9" s="176">
        <f t="shared" si="5"/>
        <v>1</v>
      </c>
      <c r="T9" s="176">
        <f t="shared" si="6"/>
        <v>1</v>
      </c>
      <c r="U9" s="176">
        <f t="shared" si="7"/>
        <v>0</v>
      </c>
      <c r="V9" s="180" t="str">
        <f t="shared" si="8"/>
        <v>Streptococcus agalactiae</v>
      </c>
      <c r="W9" s="180" t="str">
        <f t="shared" si="9"/>
        <v>Streptococcus agalactiae</v>
      </c>
      <c r="X9" s="176">
        <f t="shared" si="10"/>
        <v>0</v>
      </c>
      <c r="Y9" s="176">
        <f t="shared" si="11"/>
        <v>0</v>
      </c>
      <c r="Z9" s="176">
        <f t="shared" si="12"/>
        <v>0</v>
      </c>
      <c r="AA9" s="176">
        <f t="shared" si="13"/>
        <v>0</v>
      </c>
    </row>
    <row r="10" spans="1:28" ht="15" customHeight="1" x14ac:dyDescent="0.25">
      <c r="D10" s="171">
        <v>1</v>
      </c>
      <c r="E10" s="171">
        <f t="shared" si="3"/>
        <v>1</v>
      </c>
      <c r="F10" s="28" t="s">
        <v>161</v>
      </c>
      <c r="G10" s="28" t="s">
        <v>162</v>
      </c>
      <c r="H10" s="28" t="s">
        <v>125</v>
      </c>
      <c r="I10" s="31">
        <v>42073</v>
      </c>
      <c r="J10" s="28" t="s">
        <v>108</v>
      </c>
      <c r="K10" s="28" t="s">
        <v>153</v>
      </c>
      <c r="L10" s="28" t="s">
        <v>108</v>
      </c>
      <c r="M10" s="28" t="s">
        <v>153</v>
      </c>
      <c r="N10" s="29">
        <v>2.1800000000000002</v>
      </c>
      <c r="O10" s="28" t="s">
        <v>108</v>
      </c>
      <c r="P10" s="28" t="s">
        <v>153</v>
      </c>
      <c r="Q10" s="29">
        <v>2.13</v>
      </c>
      <c r="R10" s="173" t="str">
        <f t="shared" si="4"/>
        <v>A</v>
      </c>
      <c r="S10" s="176">
        <f t="shared" si="5"/>
        <v>1</v>
      </c>
      <c r="T10" s="176">
        <f t="shared" si="6"/>
        <v>1</v>
      </c>
      <c r="U10" s="176">
        <f t="shared" si="7"/>
        <v>0</v>
      </c>
      <c r="V10" s="180" t="str">
        <f t="shared" si="8"/>
        <v>Streptococcus agalactiae</v>
      </c>
      <c r="W10" s="180" t="str">
        <f t="shared" si="9"/>
        <v>Streptococcus agalactiae</v>
      </c>
      <c r="X10" s="176">
        <f t="shared" si="10"/>
        <v>0</v>
      </c>
      <c r="Y10" s="176">
        <f t="shared" si="11"/>
        <v>0</v>
      </c>
      <c r="Z10" s="176">
        <f t="shared" si="12"/>
        <v>0</v>
      </c>
      <c r="AA10" s="176">
        <f t="shared" si="13"/>
        <v>0</v>
      </c>
    </row>
    <row r="11" spans="1:28" ht="15" customHeight="1" x14ac:dyDescent="0.25">
      <c r="D11" s="171">
        <v>1</v>
      </c>
      <c r="E11" s="171">
        <f t="shared" si="3"/>
        <v>1</v>
      </c>
      <c r="F11" s="28" t="s">
        <v>163</v>
      </c>
      <c r="G11" s="28" t="s">
        <v>156</v>
      </c>
      <c r="H11" s="28" t="s">
        <v>144</v>
      </c>
      <c r="I11" s="31">
        <v>42073</v>
      </c>
      <c r="J11" s="28" t="s">
        <v>108</v>
      </c>
      <c r="K11" s="28" t="s">
        <v>153</v>
      </c>
      <c r="L11" s="28" t="s">
        <v>108</v>
      </c>
      <c r="M11" s="28" t="s">
        <v>153</v>
      </c>
      <c r="N11" s="29">
        <v>2.04</v>
      </c>
      <c r="O11" s="28" t="s">
        <v>108</v>
      </c>
      <c r="P11" s="28" t="s">
        <v>153</v>
      </c>
      <c r="Q11" s="29">
        <v>2.02</v>
      </c>
      <c r="R11" s="173" t="str">
        <f t="shared" si="4"/>
        <v>A</v>
      </c>
      <c r="S11" s="176">
        <f t="shared" si="5"/>
        <v>1</v>
      </c>
      <c r="T11" s="176">
        <f t="shared" si="6"/>
        <v>1</v>
      </c>
      <c r="U11" s="176">
        <f t="shared" si="7"/>
        <v>0</v>
      </c>
      <c r="V11" s="180" t="str">
        <f t="shared" si="8"/>
        <v>Streptococcus agalactiae</v>
      </c>
      <c r="W11" s="180" t="str">
        <f t="shared" si="9"/>
        <v>Streptococcus agalactiae</v>
      </c>
      <c r="X11" s="176">
        <f t="shared" si="10"/>
        <v>0</v>
      </c>
      <c r="Y11" s="176">
        <f t="shared" si="11"/>
        <v>0</v>
      </c>
      <c r="Z11" s="176">
        <f t="shared" si="12"/>
        <v>0</v>
      </c>
      <c r="AA11" s="176">
        <f t="shared" si="13"/>
        <v>0</v>
      </c>
    </row>
    <row r="12" spans="1:28" ht="15" customHeight="1" x14ac:dyDescent="0.25">
      <c r="A12" s="34" t="s">
        <v>39</v>
      </c>
      <c r="B12" s="35"/>
      <c r="D12" s="171">
        <v>1</v>
      </c>
      <c r="E12" s="171">
        <f t="shared" si="3"/>
        <v>1</v>
      </c>
      <c r="F12" s="28" t="s">
        <v>164</v>
      </c>
      <c r="G12" s="28" t="s">
        <v>152</v>
      </c>
      <c r="H12" s="28" t="s">
        <v>144</v>
      </c>
      <c r="I12" s="31">
        <v>42073</v>
      </c>
      <c r="J12" s="28" t="s">
        <v>108</v>
      </c>
      <c r="K12" s="28" t="s">
        <v>153</v>
      </c>
      <c r="L12" s="28" t="s">
        <v>108</v>
      </c>
      <c r="M12" s="28" t="s">
        <v>153</v>
      </c>
      <c r="N12" s="29">
        <v>2.42</v>
      </c>
      <c r="O12" s="28" t="s">
        <v>108</v>
      </c>
      <c r="P12" s="28" t="s">
        <v>153</v>
      </c>
      <c r="Q12" s="29">
        <v>2.36</v>
      </c>
      <c r="R12" s="173" t="str">
        <f t="shared" si="4"/>
        <v>A</v>
      </c>
      <c r="S12" s="176">
        <f t="shared" si="5"/>
        <v>1</v>
      </c>
      <c r="T12" s="176">
        <f t="shared" si="6"/>
        <v>1</v>
      </c>
      <c r="U12" s="176">
        <f t="shared" si="7"/>
        <v>0</v>
      </c>
      <c r="V12" s="180" t="str">
        <f t="shared" si="8"/>
        <v>Streptococcus agalactiae</v>
      </c>
      <c r="W12" s="180" t="str">
        <f t="shared" si="9"/>
        <v>Streptococcus agalactiae</v>
      </c>
      <c r="X12" s="176">
        <f t="shared" si="10"/>
        <v>0</v>
      </c>
      <c r="Y12" s="176">
        <f t="shared" si="11"/>
        <v>0</v>
      </c>
      <c r="Z12" s="176">
        <f t="shared" si="12"/>
        <v>0</v>
      </c>
      <c r="AA12" s="176">
        <f t="shared" si="13"/>
        <v>0</v>
      </c>
    </row>
    <row r="13" spans="1:28" ht="15" customHeight="1" x14ac:dyDescent="0.25">
      <c r="A13" s="36"/>
      <c r="B13" s="37"/>
      <c r="D13" s="171">
        <v>1</v>
      </c>
      <c r="E13" s="171">
        <f t="shared" si="3"/>
        <v>1</v>
      </c>
      <c r="F13" s="28" t="s">
        <v>165</v>
      </c>
      <c r="G13" s="28" t="s">
        <v>152</v>
      </c>
      <c r="H13" s="28" t="s">
        <v>144</v>
      </c>
      <c r="I13" s="31">
        <v>42073</v>
      </c>
      <c r="J13" s="28" t="s">
        <v>108</v>
      </c>
      <c r="K13" s="28" t="s">
        <v>153</v>
      </c>
      <c r="L13" s="28" t="s">
        <v>108</v>
      </c>
      <c r="M13" s="28" t="s">
        <v>153</v>
      </c>
      <c r="N13" s="29">
        <v>2.5</v>
      </c>
      <c r="O13" s="28" t="s">
        <v>108</v>
      </c>
      <c r="P13" s="28" t="s">
        <v>153</v>
      </c>
      <c r="Q13" s="29">
        <v>2.4700000000000002</v>
      </c>
      <c r="R13" s="173" t="str">
        <f t="shared" si="4"/>
        <v>A</v>
      </c>
      <c r="S13" s="176">
        <f t="shared" si="5"/>
        <v>1</v>
      </c>
      <c r="T13" s="176">
        <f t="shared" si="6"/>
        <v>1</v>
      </c>
      <c r="U13" s="176">
        <f t="shared" si="7"/>
        <v>0</v>
      </c>
      <c r="V13" s="180" t="str">
        <f t="shared" si="8"/>
        <v>Streptococcus agalactiae</v>
      </c>
      <c r="W13" s="180" t="str">
        <f t="shared" si="9"/>
        <v>Streptococcus agalactiae</v>
      </c>
      <c r="X13" s="176">
        <f t="shared" si="10"/>
        <v>0</v>
      </c>
      <c r="Y13" s="176">
        <f t="shared" si="11"/>
        <v>0</v>
      </c>
      <c r="Z13" s="176">
        <f t="shared" si="12"/>
        <v>0</v>
      </c>
      <c r="AA13" s="176">
        <f t="shared" si="13"/>
        <v>0</v>
      </c>
    </row>
    <row r="14" spans="1:28" ht="15" customHeight="1" x14ac:dyDescent="0.25">
      <c r="A14" s="39" t="str">
        <f>X1</f>
        <v>1. Hit Treffer Parameter</v>
      </c>
      <c r="B14" s="130">
        <f>SUM(X:X)</f>
        <v>0</v>
      </c>
      <c r="D14" s="171">
        <v>1</v>
      </c>
      <c r="E14" s="171">
        <f t="shared" si="3"/>
        <v>1</v>
      </c>
      <c r="F14" s="28" t="s">
        <v>166</v>
      </c>
      <c r="G14" s="28" t="s">
        <v>167</v>
      </c>
      <c r="H14" s="28" t="s">
        <v>144</v>
      </c>
      <c r="I14" s="31">
        <v>42074</v>
      </c>
      <c r="J14" s="28" t="s">
        <v>108</v>
      </c>
      <c r="K14" s="28" t="s">
        <v>153</v>
      </c>
      <c r="L14" s="28" t="s">
        <v>108</v>
      </c>
      <c r="M14" s="28" t="s">
        <v>153</v>
      </c>
      <c r="N14" s="29">
        <v>2.41</v>
      </c>
      <c r="O14" s="28" t="s">
        <v>108</v>
      </c>
      <c r="P14" s="28" t="s">
        <v>153</v>
      </c>
      <c r="Q14" s="29">
        <v>2.38</v>
      </c>
      <c r="R14" s="173" t="str">
        <f t="shared" si="4"/>
        <v>A</v>
      </c>
      <c r="S14" s="176">
        <f t="shared" si="5"/>
        <v>1</v>
      </c>
      <c r="T14" s="176">
        <f t="shared" si="6"/>
        <v>1</v>
      </c>
      <c r="U14" s="176">
        <f t="shared" si="7"/>
        <v>0</v>
      </c>
      <c r="V14" s="180" t="str">
        <f t="shared" si="8"/>
        <v>Streptococcus agalactiae</v>
      </c>
      <c r="W14" s="180" t="str">
        <f t="shared" si="9"/>
        <v>Streptococcus agalactiae</v>
      </c>
      <c r="X14" s="176">
        <f t="shared" si="10"/>
        <v>0</v>
      </c>
      <c r="Y14" s="176">
        <f t="shared" si="11"/>
        <v>0</v>
      </c>
      <c r="Z14" s="176">
        <f t="shared" si="12"/>
        <v>0</v>
      </c>
      <c r="AA14" s="176">
        <f t="shared" si="13"/>
        <v>0</v>
      </c>
    </row>
    <row r="15" spans="1:28" ht="15" customHeight="1" x14ac:dyDescent="0.25">
      <c r="A15" s="40" t="str">
        <f>Y1</f>
        <v>2. Hit Treffer Parameter</v>
      </c>
      <c r="B15" s="131">
        <f>SUM(Y:Y)</f>
        <v>0</v>
      </c>
      <c r="D15" s="171">
        <v>1</v>
      </c>
      <c r="E15" s="171">
        <f t="shared" si="3"/>
        <v>1</v>
      </c>
      <c r="F15" s="28" t="s">
        <v>168</v>
      </c>
      <c r="G15" s="28" t="s">
        <v>167</v>
      </c>
      <c r="H15" s="28" t="s">
        <v>125</v>
      </c>
      <c r="I15" s="31" t="s">
        <v>169</v>
      </c>
      <c r="J15" s="28" t="s">
        <v>108</v>
      </c>
      <c r="K15" s="28" t="s">
        <v>153</v>
      </c>
      <c r="L15" s="28" t="s">
        <v>108</v>
      </c>
      <c r="M15" s="28" t="s">
        <v>153</v>
      </c>
      <c r="N15" s="29">
        <v>2.35</v>
      </c>
      <c r="O15" s="28" t="s">
        <v>108</v>
      </c>
      <c r="P15" s="28" t="s">
        <v>153</v>
      </c>
      <c r="Q15" s="29">
        <v>2.3199999999999998</v>
      </c>
      <c r="R15" s="173" t="str">
        <f t="shared" si="4"/>
        <v>A</v>
      </c>
      <c r="S15" s="176">
        <f t="shared" si="5"/>
        <v>1</v>
      </c>
      <c r="T15" s="176">
        <f t="shared" si="6"/>
        <v>1</v>
      </c>
      <c r="U15" s="176">
        <f t="shared" si="7"/>
        <v>0</v>
      </c>
      <c r="V15" s="180" t="str">
        <f t="shared" si="8"/>
        <v>Streptococcus agalactiae</v>
      </c>
      <c r="W15" s="180" t="str">
        <f t="shared" si="9"/>
        <v>Streptococcus agalactiae</v>
      </c>
      <c r="X15" s="176">
        <f t="shared" si="10"/>
        <v>0</v>
      </c>
      <c r="Y15" s="176">
        <f t="shared" si="11"/>
        <v>0</v>
      </c>
      <c r="Z15" s="176">
        <f t="shared" si="12"/>
        <v>0</v>
      </c>
      <c r="AA15" s="176">
        <f t="shared" si="13"/>
        <v>0</v>
      </c>
    </row>
    <row r="16" spans="1:28" ht="15" customHeight="1" x14ac:dyDescent="0.25">
      <c r="A16" s="132" t="s">
        <v>86</v>
      </c>
      <c r="B16" s="133">
        <f>SUM(AA:AA)</f>
        <v>0</v>
      </c>
      <c r="D16" s="171">
        <v>1</v>
      </c>
      <c r="E16" s="171">
        <f t="shared" si="3"/>
        <v>1</v>
      </c>
      <c r="F16" s="28" t="s">
        <v>170</v>
      </c>
      <c r="G16" s="28" t="s">
        <v>171</v>
      </c>
      <c r="H16" s="28" t="s">
        <v>144</v>
      </c>
      <c r="I16" s="31">
        <v>42073</v>
      </c>
      <c r="J16" s="28" t="s">
        <v>108</v>
      </c>
      <c r="K16" s="28" t="s">
        <v>153</v>
      </c>
      <c r="L16" s="28" t="s">
        <v>108</v>
      </c>
      <c r="M16" s="28" t="s">
        <v>153</v>
      </c>
      <c r="N16" s="29">
        <v>2.41</v>
      </c>
      <c r="O16" s="28" t="s">
        <v>108</v>
      </c>
      <c r="P16" s="28" t="s">
        <v>153</v>
      </c>
      <c r="Q16" s="29">
        <v>2.36</v>
      </c>
      <c r="R16" s="173" t="str">
        <f t="shared" si="4"/>
        <v>A</v>
      </c>
      <c r="S16" s="176">
        <f t="shared" si="5"/>
        <v>1</v>
      </c>
      <c r="T16" s="176">
        <f t="shared" si="6"/>
        <v>1</v>
      </c>
      <c r="U16" s="176">
        <f t="shared" si="7"/>
        <v>0</v>
      </c>
      <c r="V16" s="180" t="str">
        <f t="shared" si="8"/>
        <v>Streptococcus agalactiae</v>
      </c>
      <c r="W16" s="180" t="str">
        <f t="shared" si="9"/>
        <v>Streptococcus agalactiae</v>
      </c>
      <c r="X16" s="176">
        <f t="shared" si="10"/>
        <v>0</v>
      </c>
      <c r="Y16" s="176">
        <f t="shared" si="11"/>
        <v>0</v>
      </c>
      <c r="Z16" s="176">
        <f t="shared" si="12"/>
        <v>0</v>
      </c>
      <c r="AA16" s="176">
        <f t="shared" si="13"/>
        <v>0</v>
      </c>
    </row>
    <row r="17" spans="1:27" ht="15" customHeight="1" x14ac:dyDescent="0.25">
      <c r="A17" s="136" t="s">
        <v>89</v>
      </c>
      <c r="B17" s="137">
        <f>B16/B4</f>
        <v>0</v>
      </c>
      <c r="D17" s="171">
        <v>1</v>
      </c>
      <c r="E17" s="171">
        <f t="shared" si="3"/>
        <v>1</v>
      </c>
      <c r="F17" s="28" t="s">
        <v>172</v>
      </c>
      <c r="G17" s="28" t="s">
        <v>156</v>
      </c>
      <c r="H17" s="28" t="s">
        <v>144</v>
      </c>
      <c r="I17" s="31">
        <v>42073</v>
      </c>
      <c r="J17" s="28" t="s">
        <v>108</v>
      </c>
      <c r="K17" s="28" t="s">
        <v>153</v>
      </c>
      <c r="L17" s="28" t="s">
        <v>108</v>
      </c>
      <c r="M17" s="28" t="s">
        <v>153</v>
      </c>
      <c r="N17" s="29">
        <v>2.35</v>
      </c>
      <c r="O17" s="28" t="s">
        <v>108</v>
      </c>
      <c r="P17" s="28" t="s">
        <v>153</v>
      </c>
      <c r="Q17" s="29">
        <v>2.33</v>
      </c>
      <c r="R17" s="173" t="str">
        <f t="shared" si="4"/>
        <v>A</v>
      </c>
      <c r="S17" s="176">
        <f t="shared" si="5"/>
        <v>1</v>
      </c>
      <c r="T17" s="176">
        <f t="shared" si="6"/>
        <v>1</v>
      </c>
      <c r="U17" s="176">
        <f t="shared" si="7"/>
        <v>0</v>
      </c>
      <c r="V17" s="180" t="str">
        <f t="shared" si="8"/>
        <v>Streptococcus agalactiae</v>
      </c>
      <c r="W17" s="180" t="str">
        <f t="shared" si="9"/>
        <v>Streptococcus agalactiae</v>
      </c>
      <c r="X17" s="176">
        <f t="shared" si="10"/>
        <v>0</v>
      </c>
      <c r="Y17" s="176">
        <f t="shared" si="11"/>
        <v>0</v>
      </c>
      <c r="Z17" s="176">
        <f t="shared" si="12"/>
        <v>0</v>
      </c>
      <c r="AA17" s="176">
        <f t="shared" si="13"/>
        <v>0</v>
      </c>
    </row>
    <row r="18" spans="1:27" ht="15" customHeight="1" x14ac:dyDescent="0.25">
      <c r="D18" s="171">
        <v>1</v>
      </c>
      <c r="E18" s="171">
        <f t="shared" si="3"/>
        <v>1</v>
      </c>
      <c r="F18" s="28" t="s">
        <v>173</v>
      </c>
      <c r="G18" s="28" t="s">
        <v>156</v>
      </c>
      <c r="H18" s="28" t="s">
        <v>144</v>
      </c>
      <c r="I18" s="31">
        <v>42073</v>
      </c>
      <c r="J18" s="28" t="s">
        <v>108</v>
      </c>
      <c r="K18" s="28" t="s">
        <v>153</v>
      </c>
      <c r="L18" s="28" t="s">
        <v>108</v>
      </c>
      <c r="M18" s="28" t="s">
        <v>153</v>
      </c>
      <c r="N18" s="29">
        <v>2.38</v>
      </c>
      <c r="O18" s="28" t="s">
        <v>108</v>
      </c>
      <c r="P18" s="28" t="s">
        <v>153</v>
      </c>
      <c r="Q18" s="29">
        <v>2.37</v>
      </c>
      <c r="R18" s="173" t="str">
        <f t="shared" si="4"/>
        <v>A</v>
      </c>
      <c r="S18" s="176">
        <f t="shared" si="5"/>
        <v>1</v>
      </c>
      <c r="T18" s="176">
        <f t="shared" si="6"/>
        <v>1</v>
      </c>
      <c r="U18" s="176">
        <f t="shared" si="7"/>
        <v>0</v>
      </c>
      <c r="V18" s="180" t="str">
        <f t="shared" si="8"/>
        <v>Streptococcus agalactiae</v>
      </c>
      <c r="W18" s="180" t="str">
        <f t="shared" si="9"/>
        <v>Streptococcus agalactiae</v>
      </c>
      <c r="X18" s="176">
        <f t="shared" si="10"/>
        <v>0</v>
      </c>
      <c r="Y18" s="176">
        <f t="shared" si="11"/>
        <v>0</v>
      </c>
      <c r="Z18" s="176">
        <f t="shared" si="12"/>
        <v>0</v>
      </c>
      <c r="AA18" s="176">
        <f t="shared" si="13"/>
        <v>0</v>
      </c>
    </row>
    <row r="19" spans="1:27" ht="15" customHeight="1" x14ac:dyDescent="0.25">
      <c r="D19" s="171">
        <v>1</v>
      </c>
      <c r="E19" s="171">
        <f t="shared" si="3"/>
        <v>1</v>
      </c>
      <c r="F19" s="28" t="s">
        <v>174</v>
      </c>
      <c r="G19" s="28" t="s">
        <v>156</v>
      </c>
      <c r="H19" s="28" t="s">
        <v>125</v>
      </c>
      <c r="I19" s="31">
        <v>42073</v>
      </c>
      <c r="J19" s="28" t="s">
        <v>108</v>
      </c>
      <c r="K19" s="28" t="s">
        <v>153</v>
      </c>
      <c r="L19" s="28" t="s">
        <v>108</v>
      </c>
      <c r="M19" s="28" t="s">
        <v>153</v>
      </c>
      <c r="N19" s="29">
        <v>2.0699999999999998</v>
      </c>
      <c r="O19" s="28" t="s">
        <v>108</v>
      </c>
      <c r="P19" s="28" t="s">
        <v>153</v>
      </c>
      <c r="Q19" s="29">
        <v>2.04</v>
      </c>
      <c r="R19" s="173" t="str">
        <f t="shared" si="4"/>
        <v>A</v>
      </c>
      <c r="S19" s="176">
        <f t="shared" si="5"/>
        <v>1</v>
      </c>
      <c r="T19" s="176">
        <f t="shared" si="6"/>
        <v>1</v>
      </c>
      <c r="U19" s="176">
        <f t="shared" si="7"/>
        <v>0</v>
      </c>
      <c r="V19" s="180" t="str">
        <f t="shared" si="8"/>
        <v>Streptococcus agalactiae</v>
      </c>
      <c r="W19" s="180" t="str">
        <f t="shared" si="9"/>
        <v>Streptococcus agalactiae</v>
      </c>
      <c r="X19" s="176">
        <f t="shared" si="10"/>
        <v>0</v>
      </c>
      <c r="Y19" s="176">
        <f t="shared" si="11"/>
        <v>0</v>
      </c>
      <c r="Z19" s="176">
        <f t="shared" si="12"/>
        <v>0</v>
      </c>
      <c r="AA19" s="176">
        <f t="shared" si="13"/>
        <v>0</v>
      </c>
    </row>
    <row r="20" spans="1:27" ht="15" customHeight="1" x14ac:dyDescent="0.25">
      <c r="A20" s="145" t="s">
        <v>91</v>
      </c>
      <c r="B20" s="163">
        <f>Settings!F10</f>
        <v>2</v>
      </c>
      <c r="C20" s="1" t="s">
        <v>92</v>
      </c>
      <c r="D20" s="171">
        <v>1</v>
      </c>
      <c r="E20" s="171">
        <f t="shared" si="3"/>
        <v>1</v>
      </c>
      <c r="F20" s="28">
        <v>80</v>
      </c>
      <c r="G20" s="28" t="s">
        <v>175</v>
      </c>
      <c r="H20" s="28" t="s">
        <v>144</v>
      </c>
      <c r="I20" s="31">
        <v>44449</v>
      </c>
      <c r="J20" s="28" t="s">
        <v>108</v>
      </c>
      <c r="K20" s="28" t="s">
        <v>176</v>
      </c>
      <c r="L20" s="28" t="s">
        <v>108</v>
      </c>
      <c r="M20" s="28" t="s">
        <v>176</v>
      </c>
      <c r="N20" s="29">
        <v>2.5299999999999998</v>
      </c>
      <c r="O20" s="28" t="s">
        <v>108</v>
      </c>
      <c r="P20" s="28" t="s">
        <v>176</v>
      </c>
      <c r="Q20" s="29">
        <v>2.46</v>
      </c>
      <c r="R20" s="173" t="str">
        <f t="shared" si="4"/>
        <v>A</v>
      </c>
      <c r="S20" s="176">
        <f t="shared" si="5"/>
        <v>1</v>
      </c>
      <c r="T20" s="176">
        <f t="shared" si="6"/>
        <v>1</v>
      </c>
      <c r="U20" s="176">
        <f t="shared" si="7"/>
        <v>0</v>
      </c>
      <c r="V20" s="180" t="str">
        <f t="shared" si="8"/>
        <v>Streptococcus canis</v>
      </c>
      <c r="W20" s="180" t="str">
        <f t="shared" si="9"/>
        <v>Streptococcus canis</v>
      </c>
      <c r="X20" s="176">
        <f t="shared" si="10"/>
        <v>0</v>
      </c>
      <c r="Y20" s="176">
        <f t="shared" si="11"/>
        <v>0</v>
      </c>
      <c r="Z20" s="176">
        <f t="shared" si="12"/>
        <v>0</v>
      </c>
      <c r="AA20" s="176">
        <f t="shared" si="13"/>
        <v>0</v>
      </c>
    </row>
    <row r="21" spans="1:27" ht="15" customHeight="1" x14ac:dyDescent="0.25">
      <c r="A21" s="147"/>
      <c r="B21" s="164">
        <f>Settings!D10</f>
        <v>1.7</v>
      </c>
      <c r="C21" s="1" t="s">
        <v>93</v>
      </c>
      <c r="D21" s="171">
        <v>1</v>
      </c>
      <c r="E21" s="171">
        <f t="shared" si="3"/>
        <v>1</v>
      </c>
      <c r="F21" s="28" t="s">
        <v>177</v>
      </c>
      <c r="G21" s="28" t="s">
        <v>178</v>
      </c>
      <c r="H21" s="28" t="s">
        <v>112</v>
      </c>
      <c r="I21" s="31">
        <v>41380</v>
      </c>
      <c r="J21" s="28" t="s">
        <v>108</v>
      </c>
      <c r="K21" s="28" t="s">
        <v>176</v>
      </c>
      <c r="L21" s="28" t="s">
        <v>108</v>
      </c>
      <c r="M21" s="28" t="s">
        <v>176</v>
      </c>
      <c r="N21" s="29">
        <v>2.5299999999999998</v>
      </c>
      <c r="O21" s="28" t="s">
        <v>108</v>
      </c>
      <c r="P21" s="28" t="s">
        <v>176</v>
      </c>
      <c r="Q21" s="29">
        <v>2.41</v>
      </c>
      <c r="R21" s="173" t="str">
        <f t="shared" si="4"/>
        <v>A</v>
      </c>
      <c r="S21" s="176">
        <f t="shared" si="5"/>
        <v>1</v>
      </c>
      <c r="T21" s="176">
        <f t="shared" si="6"/>
        <v>1</v>
      </c>
      <c r="U21" s="176">
        <f t="shared" si="7"/>
        <v>0</v>
      </c>
      <c r="V21" s="180" t="str">
        <f t="shared" si="8"/>
        <v>Streptococcus canis</v>
      </c>
      <c r="W21" s="180" t="str">
        <f t="shared" si="9"/>
        <v>Streptococcus canis</v>
      </c>
      <c r="X21" s="176">
        <f t="shared" si="10"/>
        <v>0</v>
      </c>
      <c r="Y21" s="176">
        <f t="shared" si="11"/>
        <v>0</v>
      </c>
      <c r="Z21" s="176">
        <f t="shared" si="12"/>
        <v>0</v>
      </c>
      <c r="AA21" s="176">
        <f t="shared" si="13"/>
        <v>0</v>
      </c>
    </row>
    <row r="22" spans="1:27" ht="15" customHeight="1" x14ac:dyDescent="0.25">
      <c r="A22" s="1" t="s">
        <v>106</v>
      </c>
      <c r="D22" s="171">
        <v>1</v>
      </c>
      <c r="E22" s="171">
        <f t="shared" si="3"/>
        <v>1</v>
      </c>
      <c r="F22" s="28" t="s">
        <v>179</v>
      </c>
      <c r="G22" s="28" t="s">
        <v>180</v>
      </c>
      <c r="H22" s="28" t="s">
        <v>112</v>
      </c>
      <c r="I22" s="31">
        <v>41325</v>
      </c>
      <c r="J22" s="28" t="s">
        <v>108</v>
      </c>
      <c r="K22" s="28" t="s">
        <v>176</v>
      </c>
      <c r="L22" s="28" t="s">
        <v>108</v>
      </c>
      <c r="M22" s="28" t="s">
        <v>176</v>
      </c>
      <c r="N22" s="29">
        <v>2.42</v>
      </c>
      <c r="O22" s="28" t="s">
        <v>108</v>
      </c>
      <c r="P22" s="28" t="s">
        <v>176</v>
      </c>
      <c r="Q22" s="29">
        <v>2.35</v>
      </c>
      <c r="R22" s="173" t="str">
        <f t="shared" si="4"/>
        <v>A</v>
      </c>
      <c r="S22" s="176">
        <f t="shared" si="5"/>
        <v>1</v>
      </c>
      <c r="T22" s="176">
        <f t="shared" si="6"/>
        <v>1</v>
      </c>
      <c r="U22" s="176">
        <f t="shared" si="7"/>
        <v>0</v>
      </c>
      <c r="V22" s="180" t="str">
        <f t="shared" si="8"/>
        <v>Streptococcus canis</v>
      </c>
      <c r="W22" s="180" t="str">
        <f t="shared" si="9"/>
        <v>Streptococcus canis</v>
      </c>
      <c r="X22" s="176">
        <f t="shared" si="10"/>
        <v>0</v>
      </c>
      <c r="Y22" s="176">
        <f t="shared" si="11"/>
        <v>0</v>
      </c>
      <c r="Z22" s="176">
        <f t="shared" si="12"/>
        <v>0</v>
      </c>
      <c r="AA22" s="176">
        <f t="shared" si="13"/>
        <v>0</v>
      </c>
    </row>
    <row r="23" spans="1:27" ht="15" customHeight="1" x14ac:dyDescent="0.25">
      <c r="D23" s="171">
        <v>1</v>
      </c>
      <c r="E23" s="171">
        <f t="shared" si="3"/>
        <v>1</v>
      </c>
      <c r="F23" s="28" t="s">
        <v>181</v>
      </c>
      <c r="G23" s="28" t="s">
        <v>182</v>
      </c>
      <c r="H23" s="28" t="s">
        <v>125</v>
      </c>
      <c r="I23" s="31">
        <v>42123</v>
      </c>
      <c r="J23" s="28" t="s">
        <v>108</v>
      </c>
      <c r="K23" s="28" t="s">
        <v>176</v>
      </c>
      <c r="L23" s="28" t="s">
        <v>108</v>
      </c>
      <c r="M23" s="28" t="s">
        <v>176</v>
      </c>
      <c r="N23" s="29">
        <v>2.36</v>
      </c>
      <c r="O23" s="28" t="s">
        <v>108</v>
      </c>
      <c r="P23" s="28" t="s">
        <v>176</v>
      </c>
      <c r="Q23" s="29">
        <v>2.36</v>
      </c>
      <c r="R23" s="173" t="str">
        <f t="shared" si="4"/>
        <v>A</v>
      </c>
      <c r="S23" s="176">
        <f t="shared" si="5"/>
        <v>1</v>
      </c>
      <c r="T23" s="176">
        <f t="shared" si="6"/>
        <v>1</v>
      </c>
      <c r="U23" s="176">
        <f t="shared" si="7"/>
        <v>0</v>
      </c>
      <c r="V23" s="180" t="str">
        <f t="shared" si="8"/>
        <v>Streptococcus canis</v>
      </c>
      <c r="W23" s="180" t="str">
        <f t="shared" si="9"/>
        <v>Streptococcus canis</v>
      </c>
      <c r="X23" s="176">
        <f t="shared" si="10"/>
        <v>0</v>
      </c>
      <c r="Y23" s="176">
        <f t="shared" si="11"/>
        <v>0</v>
      </c>
      <c r="Z23" s="176">
        <f t="shared" si="12"/>
        <v>0</v>
      </c>
      <c r="AA23" s="176">
        <f t="shared" si="13"/>
        <v>0</v>
      </c>
    </row>
    <row r="24" spans="1:27" ht="15" customHeight="1" x14ac:dyDescent="0.25">
      <c r="A24" s="51" t="s">
        <v>69</v>
      </c>
      <c r="B24" s="47">
        <f>B4</f>
        <v>265</v>
      </c>
      <c r="D24" s="171">
        <v>1</v>
      </c>
      <c r="E24" s="171">
        <f t="shared" si="3"/>
        <v>1</v>
      </c>
      <c r="F24" s="28" t="s">
        <v>183</v>
      </c>
      <c r="G24" s="28" t="s">
        <v>184</v>
      </c>
      <c r="H24" s="28" t="s">
        <v>125</v>
      </c>
      <c r="I24" s="31">
        <v>42983</v>
      </c>
      <c r="J24" s="28" t="s">
        <v>108</v>
      </c>
      <c r="K24" s="28" t="s">
        <v>176</v>
      </c>
      <c r="L24" s="28" t="s">
        <v>108</v>
      </c>
      <c r="M24" s="28" t="s">
        <v>176</v>
      </c>
      <c r="N24" s="29">
        <v>2.44</v>
      </c>
      <c r="O24" s="28" t="s">
        <v>108</v>
      </c>
      <c r="P24" s="28" t="s">
        <v>176</v>
      </c>
      <c r="Q24" s="29">
        <v>2.42</v>
      </c>
      <c r="R24" s="173" t="str">
        <f t="shared" si="4"/>
        <v>A</v>
      </c>
      <c r="S24" s="176">
        <f t="shared" si="5"/>
        <v>1</v>
      </c>
      <c r="T24" s="176">
        <f t="shared" si="6"/>
        <v>1</v>
      </c>
      <c r="U24" s="176">
        <f t="shared" si="7"/>
        <v>0</v>
      </c>
      <c r="V24" s="180" t="str">
        <f t="shared" si="8"/>
        <v>Streptococcus canis</v>
      </c>
      <c r="W24" s="180" t="str">
        <f t="shared" si="9"/>
        <v>Streptococcus canis</v>
      </c>
      <c r="X24" s="176">
        <f t="shared" si="10"/>
        <v>0</v>
      </c>
      <c r="Y24" s="176">
        <f t="shared" si="11"/>
        <v>0</v>
      </c>
      <c r="Z24" s="176">
        <f t="shared" si="12"/>
        <v>0</v>
      </c>
      <c r="AA24" s="176">
        <f t="shared" si="13"/>
        <v>0</v>
      </c>
    </row>
    <row r="25" spans="1:27" ht="15" customHeight="1" x14ac:dyDescent="0.25">
      <c r="A25" s="60" t="s">
        <v>78</v>
      </c>
      <c r="B25" s="100">
        <f>B6</f>
        <v>265</v>
      </c>
      <c r="D25" s="171">
        <v>1</v>
      </c>
      <c r="E25" s="171">
        <f t="shared" si="3"/>
        <v>1</v>
      </c>
      <c r="F25" s="28" t="s">
        <v>185</v>
      </c>
      <c r="G25" s="28" t="s">
        <v>182</v>
      </c>
      <c r="H25" s="28" t="s">
        <v>125</v>
      </c>
      <c r="I25" s="31">
        <v>43719</v>
      </c>
      <c r="J25" s="28" t="s">
        <v>108</v>
      </c>
      <c r="K25" s="28" t="s">
        <v>176</v>
      </c>
      <c r="L25" s="28" t="s">
        <v>108</v>
      </c>
      <c r="M25" s="28" t="s">
        <v>176</v>
      </c>
      <c r="N25" s="29">
        <v>2.59</v>
      </c>
      <c r="O25" s="28" t="s">
        <v>108</v>
      </c>
      <c r="P25" s="28" t="s">
        <v>176</v>
      </c>
      <c r="Q25" s="29">
        <v>2.48</v>
      </c>
      <c r="R25" s="173" t="str">
        <f t="shared" si="4"/>
        <v>A</v>
      </c>
      <c r="S25" s="176">
        <f t="shared" si="5"/>
        <v>1</v>
      </c>
      <c r="T25" s="176">
        <f t="shared" si="6"/>
        <v>1</v>
      </c>
      <c r="U25" s="176">
        <f t="shared" si="7"/>
        <v>0</v>
      </c>
      <c r="V25" s="180" t="str">
        <f t="shared" si="8"/>
        <v>Streptococcus canis</v>
      </c>
      <c r="W25" s="180" t="str">
        <f t="shared" si="9"/>
        <v>Streptococcus canis</v>
      </c>
      <c r="X25" s="176">
        <f t="shared" si="10"/>
        <v>0</v>
      </c>
      <c r="Y25" s="176">
        <f t="shared" si="11"/>
        <v>0</v>
      </c>
      <c r="Z25" s="176">
        <f t="shared" si="12"/>
        <v>0</v>
      </c>
      <c r="AA25" s="176">
        <f t="shared" si="13"/>
        <v>0</v>
      </c>
    </row>
    <row r="26" spans="1:27" ht="15" customHeight="1" x14ac:dyDescent="0.25">
      <c r="A26" s="64" t="s">
        <v>76</v>
      </c>
      <c r="B26" s="97">
        <f>B7</f>
        <v>0</v>
      </c>
      <c r="D26" s="171">
        <v>1</v>
      </c>
      <c r="E26" s="171">
        <f t="shared" si="3"/>
        <v>1</v>
      </c>
      <c r="F26" s="28" t="s">
        <v>186</v>
      </c>
      <c r="G26" s="28" t="s">
        <v>182</v>
      </c>
      <c r="H26" s="28" t="s">
        <v>125</v>
      </c>
      <c r="I26" s="31">
        <v>43088</v>
      </c>
      <c r="J26" s="28" t="s">
        <v>108</v>
      </c>
      <c r="K26" s="28" t="s">
        <v>176</v>
      </c>
      <c r="L26" s="28" t="s">
        <v>108</v>
      </c>
      <c r="M26" s="28" t="s">
        <v>176</v>
      </c>
      <c r="N26" s="29">
        <v>2.17</v>
      </c>
      <c r="O26" s="28" t="s">
        <v>108</v>
      </c>
      <c r="P26" s="28" t="s">
        <v>176</v>
      </c>
      <c r="Q26" s="29">
        <v>2.17</v>
      </c>
      <c r="R26" s="173" t="str">
        <f t="shared" si="4"/>
        <v>A</v>
      </c>
      <c r="S26" s="176">
        <f t="shared" si="5"/>
        <v>1</v>
      </c>
      <c r="T26" s="176">
        <f t="shared" si="6"/>
        <v>1</v>
      </c>
      <c r="U26" s="176">
        <f t="shared" si="7"/>
        <v>0</v>
      </c>
      <c r="V26" s="180" t="str">
        <f t="shared" si="8"/>
        <v>Streptococcus canis</v>
      </c>
      <c r="W26" s="180" t="str">
        <f t="shared" si="9"/>
        <v>Streptococcus canis</v>
      </c>
      <c r="X26" s="176">
        <f t="shared" si="10"/>
        <v>0</v>
      </c>
      <c r="Y26" s="176">
        <f t="shared" si="11"/>
        <v>0</v>
      </c>
      <c r="Z26" s="176">
        <f t="shared" si="12"/>
        <v>0</v>
      </c>
      <c r="AA26" s="176">
        <f t="shared" si="13"/>
        <v>0</v>
      </c>
    </row>
    <row r="27" spans="1:27" ht="15" customHeight="1" x14ac:dyDescent="0.25">
      <c r="D27" s="171">
        <v>1</v>
      </c>
      <c r="E27" s="171">
        <f t="shared" si="3"/>
        <v>1</v>
      </c>
      <c r="F27" s="28" t="s">
        <v>187</v>
      </c>
      <c r="G27" s="28" t="s">
        <v>182</v>
      </c>
      <c r="H27" s="28" t="s">
        <v>125</v>
      </c>
      <c r="I27" s="31">
        <v>43088</v>
      </c>
      <c r="J27" s="28" t="s">
        <v>108</v>
      </c>
      <c r="K27" s="28" t="s">
        <v>176</v>
      </c>
      <c r="L27" s="28" t="s">
        <v>108</v>
      </c>
      <c r="M27" s="28" t="s">
        <v>176</v>
      </c>
      <c r="N27" s="29">
        <v>2.2799999999999998</v>
      </c>
      <c r="O27" s="28" t="s">
        <v>108</v>
      </c>
      <c r="P27" s="28" t="s">
        <v>176</v>
      </c>
      <c r="Q27" s="29">
        <v>2.27</v>
      </c>
      <c r="R27" s="173" t="str">
        <f t="shared" si="4"/>
        <v>A</v>
      </c>
      <c r="S27" s="176">
        <f t="shared" si="5"/>
        <v>1</v>
      </c>
      <c r="T27" s="176">
        <f t="shared" si="6"/>
        <v>1</v>
      </c>
      <c r="U27" s="176">
        <f t="shared" si="7"/>
        <v>0</v>
      </c>
      <c r="V27" s="180" t="str">
        <f t="shared" si="8"/>
        <v>Streptococcus canis</v>
      </c>
      <c r="W27" s="180" t="str">
        <f t="shared" si="9"/>
        <v>Streptococcus canis</v>
      </c>
      <c r="X27" s="176">
        <f t="shared" si="10"/>
        <v>0</v>
      </c>
      <c r="Y27" s="176">
        <f t="shared" si="11"/>
        <v>0</v>
      </c>
      <c r="Z27" s="176">
        <f t="shared" si="12"/>
        <v>0</v>
      </c>
      <c r="AA27" s="176">
        <f t="shared" si="13"/>
        <v>0</v>
      </c>
    </row>
    <row r="28" spans="1:27" ht="15" customHeight="1" x14ac:dyDescent="0.25">
      <c r="A28" s="1" t="s">
        <v>87</v>
      </c>
      <c r="B28" s="43">
        <f>1-(B4/B3)</f>
        <v>0.20180722891566261</v>
      </c>
      <c r="D28" s="171">
        <v>1</v>
      </c>
      <c r="E28" s="171">
        <f t="shared" si="3"/>
        <v>1</v>
      </c>
      <c r="F28" s="28" t="s">
        <v>188</v>
      </c>
      <c r="G28" s="28" t="s">
        <v>182</v>
      </c>
      <c r="H28" s="28" t="s">
        <v>125</v>
      </c>
      <c r="I28" s="31">
        <v>43088</v>
      </c>
      <c r="J28" s="28" t="s">
        <v>108</v>
      </c>
      <c r="K28" s="28" t="s">
        <v>176</v>
      </c>
      <c r="L28" s="28" t="s">
        <v>108</v>
      </c>
      <c r="M28" s="28" t="s">
        <v>176</v>
      </c>
      <c r="N28" s="29">
        <v>2.64</v>
      </c>
      <c r="O28" s="28" t="s">
        <v>108</v>
      </c>
      <c r="P28" s="28" t="s">
        <v>176</v>
      </c>
      <c r="Q28" s="29">
        <v>2.57</v>
      </c>
      <c r="R28" s="173" t="str">
        <f t="shared" si="4"/>
        <v>A</v>
      </c>
      <c r="S28" s="176">
        <f t="shared" si="5"/>
        <v>1</v>
      </c>
      <c r="T28" s="176">
        <f t="shared" si="6"/>
        <v>1</v>
      </c>
      <c r="U28" s="176">
        <f t="shared" si="7"/>
        <v>0</v>
      </c>
      <c r="V28" s="180" t="str">
        <f t="shared" si="8"/>
        <v>Streptococcus canis</v>
      </c>
      <c r="W28" s="180" t="str">
        <f t="shared" si="9"/>
        <v>Streptococcus canis</v>
      </c>
      <c r="X28" s="176">
        <f t="shared" si="10"/>
        <v>0</v>
      </c>
      <c r="Y28" s="176">
        <f t="shared" si="11"/>
        <v>0</v>
      </c>
      <c r="Z28" s="176">
        <f t="shared" si="12"/>
        <v>0</v>
      </c>
      <c r="AA28" s="176">
        <f t="shared" si="13"/>
        <v>0</v>
      </c>
    </row>
    <row r="29" spans="1:27" ht="15" customHeight="1" x14ac:dyDescent="0.25">
      <c r="A29" s="134" t="s">
        <v>88</v>
      </c>
      <c r="B29" s="135">
        <f>B26/B4</f>
        <v>0</v>
      </c>
      <c r="D29" s="171">
        <v>1</v>
      </c>
      <c r="E29" s="171">
        <f t="shared" si="3"/>
        <v>1</v>
      </c>
      <c r="F29" s="28" t="s">
        <v>189</v>
      </c>
      <c r="G29" s="28" t="s">
        <v>167</v>
      </c>
      <c r="H29" s="28" t="s">
        <v>112</v>
      </c>
      <c r="I29" s="31">
        <v>41325</v>
      </c>
      <c r="J29" s="28" t="s">
        <v>108</v>
      </c>
      <c r="K29" s="28" t="s">
        <v>176</v>
      </c>
      <c r="L29" s="28" t="s">
        <v>108</v>
      </c>
      <c r="M29" s="28" t="s">
        <v>176</v>
      </c>
      <c r="N29" s="29">
        <v>2.46</v>
      </c>
      <c r="O29" s="28" t="s">
        <v>108</v>
      </c>
      <c r="P29" s="28" t="s">
        <v>176</v>
      </c>
      <c r="Q29" s="29">
        <v>2.31</v>
      </c>
      <c r="R29" s="173" t="str">
        <f t="shared" si="4"/>
        <v>A</v>
      </c>
      <c r="S29" s="176">
        <f t="shared" si="5"/>
        <v>1</v>
      </c>
      <c r="T29" s="176">
        <f t="shared" si="6"/>
        <v>1</v>
      </c>
      <c r="U29" s="176">
        <f t="shared" si="7"/>
        <v>0</v>
      </c>
      <c r="V29" s="180" t="str">
        <f t="shared" si="8"/>
        <v>Streptococcus canis</v>
      </c>
      <c r="W29" s="180" t="str">
        <f t="shared" si="9"/>
        <v>Streptococcus canis</v>
      </c>
      <c r="X29" s="176">
        <f t="shared" si="10"/>
        <v>0</v>
      </c>
      <c r="Y29" s="176">
        <f t="shared" si="11"/>
        <v>0</v>
      </c>
      <c r="Z29" s="176">
        <f t="shared" si="12"/>
        <v>0</v>
      </c>
      <c r="AA29" s="176">
        <f t="shared" si="13"/>
        <v>0</v>
      </c>
    </row>
    <row r="30" spans="1:27" ht="15" customHeight="1" x14ac:dyDescent="0.25">
      <c r="D30" s="171">
        <v>1</v>
      </c>
      <c r="E30" s="171">
        <f t="shared" si="3"/>
        <v>1</v>
      </c>
      <c r="F30" s="28" t="s">
        <v>190</v>
      </c>
      <c r="G30" s="28" t="s">
        <v>182</v>
      </c>
      <c r="H30" s="28" t="s">
        <v>125</v>
      </c>
      <c r="I30" s="31">
        <v>42523</v>
      </c>
      <c r="J30" s="28" t="s">
        <v>108</v>
      </c>
      <c r="K30" s="28" t="s">
        <v>176</v>
      </c>
      <c r="L30" s="28" t="s">
        <v>108</v>
      </c>
      <c r="M30" s="28" t="s">
        <v>176</v>
      </c>
      <c r="N30" s="29">
        <v>2.46</v>
      </c>
      <c r="O30" s="28" t="s">
        <v>108</v>
      </c>
      <c r="P30" s="28" t="s">
        <v>176</v>
      </c>
      <c r="Q30" s="29">
        <v>2.39</v>
      </c>
      <c r="R30" s="173" t="str">
        <f t="shared" si="4"/>
        <v>A</v>
      </c>
      <c r="S30" s="176">
        <f t="shared" si="5"/>
        <v>1</v>
      </c>
      <c r="T30" s="176">
        <f t="shared" si="6"/>
        <v>1</v>
      </c>
      <c r="U30" s="176">
        <f t="shared" si="7"/>
        <v>0</v>
      </c>
      <c r="V30" s="180" t="str">
        <f t="shared" si="8"/>
        <v>Streptococcus canis</v>
      </c>
      <c r="W30" s="180" t="str">
        <f t="shared" si="9"/>
        <v>Streptococcus canis</v>
      </c>
      <c r="X30" s="176">
        <f t="shared" si="10"/>
        <v>0</v>
      </c>
      <c r="Y30" s="176">
        <f t="shared" si="11"/>
        <v>0</v>
      </c>
      <c r="Z30" s="176">
        <f t="shared" si="12"/>
        <v>0</v>
      </c>
      <c r="AA30" s="176">
        <f t="shared" si="13"/>
        <v>0</v>
      </c>
    </row>
    <row r="31" spans="1:27" ht="15" customHeight="1" x14ac:dyDescent="0.25">
      <c r="D31" s="171">
        <v>1</v>
      </c>
      <c r="E31" s="171">
        <f t="shared" si="3"/>
        <v>1</v>
      </c>
      <c r="F31" s="28" t="s">
        <v>191</v>
      </c>
      <c r="G31" s="28" t="s">
        <v>182</v>
      </c>
      <c r="H31" s="28" t="s">
        <v>125</v>
      </c>
      <c r="I31" s="31">
        <v>42785</v>
      </c>
      <c r="J31" s="28" t="s">
        <v>108</v>
      </c>
      <c r="K31" s="28" t="s">
        <v>176</v>
      </c>
      <c r="L31" s="28" t="s">
        <v>108</v>
      </c>
      <c r="M31" s="28" t="s">
        <v>176</v>
      </c>
      <c r="N31" s="29">
        <v>2.5099999999999998</v>
      </c>
      <c r="O31" s="28" t="s">
        <v>108</v>
      </c>
      <c r="P31" s="28" t="s">
        <v>176</v>
      </c>
      <c r="Q31" s="29">
        <v>2.4900000000000002</v>
      </c>
      <c r="R31" s="173" t="str">
        <f t="shared" si="4"/>
        <v>A</v>
      </c>
      <c r="S31" s="176">
        <f t="shared" si="5"/>
        <v>1</v>
      </c>
      <c r="T31" s="176">
        <f t="shared" si="6"/>
        <v>1</v>
      </c>
      <c r="U31" s="176">
        <f t="shared" si="7"/>
        <v>0</v>
      </c>
      <c r="V31" s="180" t="str">
        <f t="shared" si="8"/>
        <v>Streptococcus canis</v>
      </c>
      <c r="W31" s="180" t="str">
        <f t="shared" si="9"/>
        <v>Streptococcus canis</v>
      </c>
      <c r="X31" s="176">
        <f t="shared" si="10"/>
        <v>0</v>
      </c>
      <c r="Y31" s="176">
        <f t="shared" si="11"/>
        <v>0</v>
      </c>
      <c r="Z31" s="176">
        <f t="shared" si="12"/>
        <v>0</v>
      </c>
      <c r="AA31" s="176">
        <f t="shared" si="13"/>
        <v>0</v>
      </c>
    </row>
    <row r="32" spans="1:27" ht="15" customHeight="1" x14ac:dyDescent="0.25">
      <c r="D32" s="171">
        <v>1</v>
      </c>
      <c r="E32" s="171">
        <f t="shared" si="3"/>
        <v>1</v>
      </c>
      <c r="F32" s="28" t="s">
        <v>192</v>
      </c>
      <c r="G32" s="28" t="s">
        <v>184</v>
      </c>
      <c r="H32" s="28" t="s">
        <v>125</v>
      </c>
      <c r="I32" s="31">
        <v>43139</v>
      </c>
      <c r="J32" s="28" t="s">
        <v>108</v>
      </c>
      <c r="K32" s="28" t="s">
        <v>176</v>
      </c>
      <c r="L32" s="28" t="s">
        <v>108</v>
      </c>
      <c r="M32" s="28" t="s">
        <v>176</v>
      </c>
      <c r="N32" s="29">
        <v>2.56</v>
      </c>
      <c r="O32" s="28" t="s">
        <v>108</v>
      </c>
      <c r="P32" s="28" t="s">
        <v>176</v>
      </c>
      <c r="Q32" s="29">
        <v>2.5</v>
      </c>
      <c r="R32" s="173" t="str">
        <f t="shared" si="4"/>
        <v>A</v>
      </c>
      <c r="S32" s="176">
        <f t="shared" si="5"/>
        <v>1</v>
      </c>
      <c r="T32" s="176">
        <f t="shared" si="6"/>
        <v>1</v>
      </c>
      <c r="U32" s="176">
        <f t="shared" si="7"/>
        <v>0</v>
      </c>
      <c r="V32" s="180" t="str">
        <f t="shared" si="8"/>
        <v>Streptococcus canis</v>
      </c>
      <c r="W32" s="180" t="str">
        <f t="shared" si="9"/>
        <v>Streptococcus canis</v>
      </c>
      <c r="X32" s="176">
        <f t="shared" si="10"/>
        <v>0</v>
      </c>
      <c r="Y32" s="176">
        <f t="shared" si="11"/>
        <v>0</v>
      </c>
      <c r="Z32" s="176">
        <f t="shared" si="12"/>
        <v>0</v>
      </c>
      <c r="AA32" s="176">
        <f t="shared" si="13"/>
        <v>0</v>
      </c>
    </row>
    <row r="33" spans="4:27" ht="15" customHeight="1" x14ac:dyDescent="0.25">
      <c r="D33" s="171">
        <v>1</v>
      </c>
      <c r="E33" s="171">
        <f t="shared" si="3"/>
        <v>1</v>
      </c>
      <c r="F33" s="28" t="s">
        <v>193</v>
      </c>
      <c r="G33" s="28" t="s">
        <v>182</v>
      </c>
      <c r="H33" s="28" t="s">
        <v>125</v>
      </c>
      <c r="I33" s="31">
        <v>42983</v>
      </c>
      <c r="J33" s="28" t="s">
        <v>108</v>
      </c>
      <c r="K33" s="28" t="s">
        <v>176</v>
      </c>
      <c r="L33" s="28" t="s">
        <v>108</v>
      </c>
      <c r="M33" s="28" t="s">
        <v>176</v>
      </c>
      <c r="N33" s="29">
        <v>2.54</v>
      </c>
      <c r="O33" s="28" t="s">
        <v>108</v>
      </c>
      <c r="P33" s="28" t="s">
        <v>176</v>
      </c>
      <c r="Q33" s="29">
        <v>2.46</v>
      </c>
      <c r="R33" s="173" t="str">
        <f t="shared" si="4"/>
        <v>A</v>
      </c>
      <c r="S33" s="176">
        <f t="shared" si="5"/>
        <v>1</v>
      </c>
      <c r="T33" s="176">
        <f t="shared" si="6"/>
        <v>1</v>
      </c>
      <c r="U33" s="176">
        <f t="shared" si="7"/>
        <v>0</v>
      </c>
      <c r="V33" s="180" t="str">
        <f t="shared" si="8"/>
        <v>Streptococcus canis</v>
      </c>
      <c r="W33" s="180" t="str">
        <f t="shared" si="9"/>
        <v>Streptococcus canis</v>
      </c>
      <c r="X33" s="176">
        <f t="shared" si="10"/>
        <v>0</v>
      </c>
      <c r="Y33" s="176">
        <f t="shared" si="11"/>
        <v>0</v>
      </c>
      <c r="Z33" s="176">
        <f t="shared" si="12"/>
        <v>0</v>
      </c>
      <c r="AA33" s="176">
        <f t="shared" si="13"/>
        <v>0</v>
      </c>
    </row>
    <row r="34" spans="4:27" ht="15" customHeight="1" x14ac:dyDescent="0.25">
      <c r="D34" s="171">
        <v>1</v>
      </c>
      <c r="E34" s="171">
        <f t="shared" si="3"/>
        <v>1</v>
      </c>
      <c r="F34" s="28" t="s">
        <v>194</v>
      </c>
      <c r="G34" s="28" t="s">
        <v>184</v>
      </c>
      <c r="H34" s="28" t="s">
        <v>125</v>
      </c>
      <c r="I34" s="31">
        <v>42983</v>
      </c>
      <c r="J34" s="28" t="s">
        <v>108</v>
      </c>
      <c r="K34" s="28" t="s">
        <v>176</v>
      </c>
      <c r="L34" s="28" t="s">
        <v>108</v>
      </c>
      <c r="M34" s="28" t="s">
        <v>176</v>
      </c>
      <c r="N34" s="29">
        <v>2.41</v>
      </c>
      <c r="O34" s="28" t="s">
        <v>108</v>
      </c>
      <c r="P34" s="28" t="s">
        <v>176</v>
      </c>
      <c r="Q34" s="29">
        <v>2.2999999999999998</v>
      </c>
      <c r="R34" s="173" t="str">
        <f t="shared" si="4"/>
        <v>A</v>
      </c>
      <c r="S34" s="176">
        <f t="shared" si="5"/>
        <v>1</v>
      </c>
      <c r="T34" s="176">
        <f t="shared" si="6"/>
        <v>1</v>
      </c>
      <c r="U34" s="176">
        <f t="shared" si="7"/>
        <v>0</v>
      </c>
      <c r="V34" s="180" t="str">
        <f t="shared" si="8"/>
        <v>Streptococcus canis</v>
      </c>
      <c r="W34" s="180" t="str">
        <f t="shared" si="9"/>
        <v>Streptococcus canis</v>
      </c>
      <c r="X34" s="176">
        <f t="shared" si="10"/>
        <v>0</v>
      </c>
      <c r="Y34" s="176">
        <f t="shared" si="11"/>
        <v>0</v>
      </c>
      <c r="Z34" s="176">
        <f t="shared" si="12"/>
        <v>0</v>
      </c>
      <c r="AA34" s="176">
        <f t="shared" si="13"/>
        <v>0</v>
      </c>
    </row>
    <row r="35" spans="4:27" ht="15" customHeight="1" x14ac:dyDescent="0.25">
      <c r="D35" s="171">
        <v>1</v>
      </c>
      <c r="E35" s="171">
        <f t="shared" si="3"/>
        <v>1</v>
      </c>
      <c r="F35" s="28" t="s">
        <v>195</v>
      </c>
      <c r="G35" s="28" t="s">
        <v>184</v>
      </c>
      <c r="H35" s="28" t="s">
        <v>125</v>
      </c>
      <c r="I35" s="31">
        <v>43139</v>
      </c>
      <c r="J35" s="28" t="s">
        <v>108</v>
      </c>
      <c r="K35" s="28" t="s">
        <v>176</v>
      </c>
      <c r="L35" s="28" t="s">
        <v>108</v>
      </c>
      <c r="M35" s="28" t="s">
        <v>176</v>
      </c>
      <c r="N35" s="29">
        <v>2.64</v>
      </c>
      <c r="O35" s="28" t="s">
        <v>108</v>
      </c>
      <c r="P35" s="28" t="s">
        <v>176</v>
      </c>
      <c r="Q35" s="29">
        <v>2.61</v>
      </c>
      <c r="R35" s="173" t="str">
        <f t="shared" si="4"/>
        <v>A</v>
      </c>
      <c r="S35" s="176">
        <f t="shared" si="5"/>
        <v>1</v>
      </c>
      <c r="T35" s="176">
        <f t="shared" si="6"/>
        <v>1</v>
      </c>
      <c r="U35" s="176">
        <f t="shared" si="7"/>
        <v>0</v>
      </c>
      <c r="V35" s="180" t="str">
        <f t="shared" si="8"/>
        <v>Streptococcus canis</v>
      </c>
      <c r="W35" s="180" t="str">
        <f t="shared" si="9"/>
        <v>Streptococcus canis</v>
      </c>
      <c r="X35" s="176">
        <f t="shared" si="10"/>
        <v>0</v>
      </c>
      <c r="Y35" s="176">
        <f t="shared" si="11"/>
        <v>0</v>
      </c>
      <c r="Z35" s="176">
        <f t="shared" si="12"/>
        <v>0</v>
      </c>
      <c r="AA35" s="176">
        <f t="shared" si="13"/>
        <v>0</v>
      </c>
    </row>
    <row r="36" spans="4:27" ht="15" customHeight="1" x14ac:dyDescent="0.25">
      <c r="D36" s="171">
        <v>1</v>
      </c>
      <c r="E36" s="171">
        <f t="shared" si="3"/>
        <v>1</v>
      </c>
      <c r="F36" s="28" t="s">
        <v>196</v>
      </c>
      <c r="G36" s="28" t="s">
        <v>197</v>
      </c>
      <c r="H36" s="28" t="s">
        <v>144</v>
      </c>
      <c r="I36" s="31">
        <v>42123</v>
      </c>
      <c r="J36" s="28" t="s">
        <v>108</v>
      </c>
      <c r="K36" s="28" t="s">
        <v>198</v>
      </c>
      <c r="L36" s="28" t="s">
        <v>108</v>
      </c>
      <c r="M36" s="28" t="s">
        <v>198</v>
      </c>
      <c r="N36" s="29">
        <v>2.15</v>
      </c>
      <c r="O36" s="28" t="s">
        <v>108</v>
      </c>
      <c r="P36" s="28" t="s">
        <v>198</v>
      </c>
      <c r="Q36" s="29">
        <v>2.14</v>
      </c>
      <c r="R36" s="173" t="str">
        <f t="shared" si="4"/>
        <v>A</v>
      </c>
      <c r="S36" s="176">
        <f t="shared" si="5"/>
        <v>1</v>
      </c>
      <c r="T36" s="176">
        <f t="shared" si="6"/>
        <v>1</v>
      </c>
      <c r="U36" s="176">
        <f t="shared" si="7"/>
        <v>0</v>
      </c>
      <c r="V36" s="180" t="str">
        <f t="shared" si="8"/>
        <v>Streptococcus dysgalactiae</v>
      </c>
      <c r="W36" s="180" t="str">
        <f t="shared" si="9"/>
        <v>Streptococcus dysgalactiae</v>
      </c>
      <c r="X36" s="176">
        <f t="shared" si="10"/>
        <v>0</v>
      </c>
      <c r="Y36" s="176">
        <f t="shared" si="11"/>
        <v>0</v>
      </c>
      <c r="Z36" s="176">
        <f t="shared" si="12"/>
        <v>0</v>
      </c>
      <c r="AA36" s="176">
        <f t="shared" si="13"/>
        <v>0</v>
      </c>
    </row>
    <row r="37" spans="4:27" ht="15" customHeight="1" x14ac:dyDescent="0.25">
      <c r="D37" s="171">
        <v>1</v>
      </c>
      <c r="E37" s="171">
        <f t="shared" si="3"/>
        <v>1</v>
      </c>
      <c r="F37" s="28" t="s">
        <v>199</v>
      </c>
      <c r="G37" s="28" t="s">
        <v>182</v>
      </c>
      <c r="H37" s="28" t="s">
        <v>112</v>
      </c>
      <c r="I37" s="31">
        <v>41325</v>
      </c>
      <c r="J37" s="28" t="s">
        <v>108</v>
      </c>
      <c r="K37" s="28" t="s">
        <v>198</v>
      </c>
      <c r="L37" s="28" t="s">
        <v>108</v>
      </c>
      <c r="M37" s="28" t="s">
        <v>198</v>
      </c>
      <c r="N37" s="29">
        <v>2.2599999999999998</v>
      </c>
      <c r="O37" s="28" t="s">
        <v>108</v>
      </c>
      <c r="P37" s="28" t="s">
        <v>198</v>
      </c>
      <c r="Q37" s="29">
        <v>2.12</v>
      </c>
      <c r="R37" s="173" t="str">
        <f t="shared" si="4"/>
        <v>A</v>
      </c>
      <c r="S37" s="176">
        <f t="shared" si="5"/>
        <v>1</v>
      </c>
      <c r="T37" s="176">
        <f t="shared" si="6"/>
        <v>1</v>
      </c>
      <c r="U37" s="176">
        <f t="shared" si="7"/>
        <v>0</v>
      </c>
      <c r="V37" s="180" t="str">
        <f t="shared" si="8"/>
        <v>Streptococcus dysgalactiae</v>
      </c>
      <c r="W37" s="180" t="str">
        <f t="shared" si="9"/>
        <v>Streptococcus dysgalactiae</v>
      </c>
      <c r="X37" s="176">
        <f t="shared" si="10"/>
        <v>0</v>
      </c>
      <c r="Y37" s="176">
        <f t="shared" si="11"/>
        <v>0</v>
      </c>
      <c r="Z37" s="176">
        <f t="shared" si="12"/>
        <v>0</v>
      </c>
      <c r="AA37" s="176">
        <f t="shared" si="13"/>
        <v>0</v>
      </c>
    </row>
    <row r="38" spans="4:27" ht="15" customHeight="1" x14ac:dyDescent="0.25">
      <c r="D38" s="171">
        <v>1</v>
      </c>
      <c r="E38" s="171">
        <f t="shared" si="3"/>
        <v>1</v>
      </c>
      <c r="F38" s="28" t="s">
        <v>200</v>
      </c>
      <c r="G38" s="28" t="s">
        <v>201</v>
      </c>
      <c r="H38" s="28" t="s">
        <v>112</v>
      </c>
      <c r="I38" s="31">
        <v>41324</v>
      </c>
      <c r="J38" s="28" t="s">
        <v>108</v>
      </c>
      <c r="K38" s="28" t="s">
        <v>198</v>
      </c>
      <c r="L38" s="28" t="s">
        <v>108</v>
      </c>
      <c r="M38" s="28" t="s">
        <v>198</v>
      </c>
      <c r="N38" s="29">
        <v>2.5299999999999998</v>
      </c>
      <c r="O38" s="28" t="s">
        <v>108</v>
      </c>
      <c r="P38" s="28" t="s">
        <v>198</v>
      </c>
      <c r="Q38" s="29">
        <v>2.27</v>
      </c>
      <c r="R38" s="173" t="str">
        <f t="shared" si="4"/>
        <v>A</v>
      </c>
      <c r="S38" s="176">
        <f t="shared" si="5"/>
        <v>1</v>
      </c>
      <c r="T38" s="176">
        <f t="shared" si="6"/>
        <v>1</v>
      </c>
      <c r="U38" s="176">
        <f t="shared" si="7"/>
        <v>0</v>
      </c>
      <c r="V38" s="180" t="str">
        <f t="shared" si="8"/>
        <v>Streptococcus dysgalactiae</v>
      </c>
      <c r="W38" s="180" t="str">
        <f t="shared" si="9"/>
        <v>Streptococcus dysgalactiae</v>
      </c>
      <c r="X38" s="176">
        <f t="shared" si="10"/>
        <v>0</v>
      </c>
      <c r="Y38" s="176">
        <f t="shared" si="11"/>
        <v>0</v>
      </c>
      <c r="Z38" s="176">
        <f t="shared" si="12"/>
        <v>0</v>
      </c>
      <c r="AA38" s="176">
        <f t="shared" si="13"/>
        <v>0</v>
      </c>
    </row>
    <row r="39" spans="4:27" ht="15" customHeight="1" x14ac:dyDescent="0.25">
      <c r="D39" s="171">
        <v>1</v>
      </c>
      <c r="E39" s="171">
        <f t="shared" si="3"/>
        <v>0</v>
      </c>
      <c r="F39" s="28" t="s">
        <v>202</v>
      </c>
      <c r="G39" s="28" t="s">
        <v>182</v>
      </c>
      <c r="H39" s="28" t="s">
        <v>125</v>
      </c>
      <c r="I39" s="31">
        <v>43179</v>
      </c>
      <c r="J39" s="28" t="s">
        <v>108</v>
      </c>
      <c r="K39" s="28" t="s">
        <v>198</v>
      </c>
      <c r="L39" s="28" t="s">
        <v>108</v>
      </c>
      <c r="M39" s="28" t="s">
        <v>198</v>
      </c>
      <c r="N39" s="29">
        <v>2.2999999999999998</v>
      </c>
      <c r="O39" s="28" t="s">
        <v>108</v>
      </c>
      <c r="P39" s="28" t="s">
        <v>176</v>
      </c>
      <c r="Q39" s="29">
        <v>2.2400000000000002</v>
      </c>
      <c r="R39" s="173" t="str">
        <f t="shared" si="4"/>
        <v>B</v>
      </c>
      <c r="S39" s="176">
        <f t="shared" si="5"/>
        <v>0</v>
      </c>
      <c r="T39" s="176">
        <f t="shared" si="6"/>
        <v>0</v>
      </c>
      <c r="U39" s="176">
        <f t="shared" si="7"/>
        <v>1</v>
      </c>
      <c r="V39" s="180" t="str">
        <f t="shared" si="8"/>
        <v>Streptococcus dysgalactiae</v>
      </c>
      <c r="W39" s="180" t="str">
        <f t="shared" si="9"/>
        <v>Streptococcus canis</v>
      </c>
      <c r="X39" s="176">
        <f t="shared" si="10"/>
        <v>0</v>
      </c>
      <c r="Y39" s="176">
        <f t="shared" si="11"/>
        <v>0</v>
      </c>
      <c r="Z39" s="176">
        <f t="shared" si="12"/>
        <v>0</v>
      </c>
      <c r="AA39" s="176">
        <f t="shared" si="13"/>
        <v>0</v>
      </c>
    </row>
    <row r="40" spans="4:27" ht="15" customHeight="1" x14ac:dyDescent="0.25">
      <c r="D40" s="171">
        <v>1</v>
      </c>
      <c r="E40" s="171">
        <f t="shared" si="3"/>
        <v>1</v>
      </c>
      <c r="F40" s="28" t="s">
        <v>203</v>
      </c>
      <c r="G40" s="28" t="s">
        <v>204</v>
      </c>
      <c r="H40" s="28" t="s">
        <v>112</v>
      </c>
      <c r="I40" s="31">
        <v>41324</v>
      </c>
      <c r="J40" s="28" t="s">
        <v>108</v>
      </c>
      <c r="K40" s="28" t="s">
        <v>198</v>
      </c>
      <c r="L40" s="28" t="s">
        <v>108</v>
      </c>
      <c r="M40" s="28" t="s">
        <v>198</v>
      </c>
      <c r="N40" s="29">
        <v>2.4300000000000002</v>
      </c>
      <c r="O40" s="28" t="s">
        <v>108</v>
      </c>
      <c r="P40" s="28" t="s">
        <v>198</v>
      </c>
      <c r="Q40" s="29">
        <v>2.35</v>
      </c>
      <c r="R40" s="173" t="str">
        <f t="shared" si="4"/>
        <v>A</v>
      </c>
      <c r="S40" s="176">
        <f t="shared" si="5"/>
        <v>1</v>
      </c>
      <c r="T40" s="176">
        <f t="shared" si="6"/>
        <v>1</v>
      </c>
      <c r="U40" s="176">
        <f t="shared" si="7"/>
        <v>0</v>
      </c>
      <c r="V40" s="180" t="str">
        <f t="shared" si="8"/>
        <v>Streptococcus dysgalactiae</v>
      </c>
      <c r="W40" s="180" t="str">
        <f t="shared" si="9"/>
        <v>Streptococcus dysgalactiae</v>
      </c>
      <c r="X40" s="176">
        <f t="shared" si="10"/>
        <v>0</v>
      </c>
      <c r="Y40" s="176">
        <f t="shared" si="11"/>
        <v>0</v>
      </c>
      <c r="Z40" s="176">
        <f t="shared" si="12"/>
        <v>0</v>
      </c>
      <c r="AA40" s="176">
        <f t="shared" si="13"/>
        <v>0</v>
      </c>
    </row>
    <row r="41" spans="4:27" ht="15" customHeight="1" x14ac:dyDescent="0.25">
      <c r="D41" s="171">
        <v>1</v>
      </c>
      <c r="E41" s="171">
        <f t="shared" si="3"/>
        <v>1</v>
      </c>
      <c r="F41" s="28" t="s">
        <v>205</v>
      </c>
      <c r="G41" s="28" t="s">
        <v>182</v>
      </c>
      <c r="H41" s="28" t="s">
        <v>112</v>
      </c>
      <c r="I41" s="31">
        <v>41325</v>
      </c>
      <c r="J41" s="28" t="s">
        <v>108</v>
      </c>
      <c r="K41" s="28" t="s">
        <v>198</v>
      </c>
      <c r="L41" s="28" t="s">
        <v>108</v>
      </c>
      <c r="M41" s="28" t="s">
        <v>198</v>
      </c>
      <c r="N41" s="29">
        <v>2.46</v>
      </c>
      <c r="O41" s="28" t="s">
        <v>108</v>
      </c>
      <c r="P41" s="28" t="s">
        <v>198</v>
      </c>
      <c r="Q41" s="29">
        <v>2.33</v>
      </c>
      <c r="R41" s="173" t="str">
        <f t="shared" si="4"/>
        <v>A</v>
      </c>
      <c r="S41" s="176">
        <f t="shared" si="5"/>
        <v>1</v>
      </c>
      <c r="T41" s="176">
        <f t="shared" si="6"/>
        <v>1</v>
      </c>
      <c r="U41" s="176">
        <f t="shared" si="7"/>
        <v>0</v>
      </c>
      <c r="V41" s="180" t="str">
        <f t="shared" si="8"/>
        <v>Streptococcus dysgalactiae</v>
      </c>
      <c r="W41" s="180" t="str">
        <f t="shared" si="9"/>
        <v>Streptococcus dysgalactiae</v>
      </c>
      <c r="X41" s="176">
        <f t="shared" si="10"/>
        <v>0</v>
      </c>
      <c r="Y41" s="176">
        <f t="shared" si="11"/>
        <v>0</v>
      </c>
      <c r="Z41" s="176">
        <f t="shared" si="12"/>
        <v>0</v>
      </c>
      <c r="AA41" s="176">
        <f t="shared" si="13"/>
        <v>0</v>
      </c>
    </row>
    <row r="42" spans="4:27" ht="15" customHeight="1" x14ac:dyDescent="0.25">
      <c r="D42" s="171">
        <v>1</v>
      </c>
      <c r="E42" s="171">
        <f t="shared" si="3"/>
        <v>1</v>
      </c>
      <c r="F42" s="28" t="s">
        <v>206</v>
      </c>
      <c r="G42" s="28" t="s">
        <v>182</v>
      </c>
      <c r="H42" s="28" t="s">
        <v>125</v>
      </c>
      <c r="I42" s="31">
        <v>43179</v>
      </c>
      <c r="J42" s="28" t="s">
        <v>108</v>
      </c>
      <c r="K42" s="28" t="s">
        <v>198</v>
      </c>
      <c r="L42" s="28" t="s">
        <v>108</v>
      </c>
      <c r="M42" s="28" t="s">
        <v>198</v>
      </c>
      <c r="N42" s="29">
        <v>2.2999999999999998</v>
      </c>
      <c r="O42" s="28" t="s">
        <v>108</v>
      </c>
      <c r="P42" s="28" t="s">
        <v>198</v>
      </c>
      <c r="Q42" s="29">
        <v>2.27</v>
      </c>
      <c r="R42" s="173" t="str">
        <f t="shared" si="4"/>
        <v>A</v>
      </c>
      <c r="S42" s="176">
        <f t="shared" si="5"/>
        <v>1</v>
      </c>
      <c r="T42" s="176">
        <f t="shared" si="6"/>
        <v>1</v>
      </c>
      <c r="U42" s="176">
        <f t="shared" si="7"/>
        <v>0</v>
      </c>
      <c r="V42" s="180" t="str">
        <f t="shared" si="8"/>
        <v>Streptococcus dysgalactiae</v>
      </c>
      <c r="W42" s="180" t="str">
        <f t="shared" si="9"/>
        <v>Streptococcus dysgalactiae</v>
      </c>
      <c r="X42" s="176">
        <f t="shared" si="10"/>
        <v>0</v>
      </c>
      <c r="Y42" s="176">
        <f t="shared" si="11"/>
        <v>0</v>
      </c>
      <c r="Z42" s="176">
        <f t="shared" si="12"/>
        <v>0</v>
      </c>
      <c r="AA42" s="176">
        <f t="shared" si="13"/>
        <v>0</v>
      </c>
    </row>
    <row r="43" spans="4:27" ht="15" customHeight="1" x14ac:dyDescent="0.25">
      <c r="D43" s="171">
        <v>1</v>
      </c>
      <c r="E43" s="171">
        <f t="shared" si="3"/>
        <v>1</v>
      </c>
      <c r="F43" s="28" t="s">
        <v>207</v>
      </c>
      <c r="G43" s="28" t="s">
        <v>182</v>
      </c>
      <c r="H43" s="28" t="s">
        <v>125</v>
      </c>
      <c r="I43" s="31">
        <v>43179</v>
      </c>
      <c r="J43" s="28" t="s">
        <v>108</v>
      </c>
      <c r="K43" s="28" t="s">
        <v>198</v>
      </c>
      <c r="L43" s="28" t="s">
        <v>108</v>
      </c>
      <c r="M43" s="28" t="s">
        <v>198</v>
      </c>
      <c r="N43" s="29">
        <v>2.46</v>
      </c>
      <c r="O43" s="28" t="s">
        <v>108</v>
      </c>
      <c r="P43" s="28" t="s">
        <v>198</v>
      </c>
      <c r="Q43" s="29">
        <v>2.44</v>
      </c>
      <c r="R43" s="173" t="str">
        <f t="shared" si="4"/>
        <v>A</v>
      </c>
      <c r="S43" s="176">
        <f t="shared" si="5"/>
        <v>1</v>
      </c>
      <c r="T43" s="176">
        <f t="shared" si="6"/>
        <v>1</v>
      </c>
      <c r="U43" s="176">
        <f t="shared" si="7"/>
        <v>0</v>
      </c>
      <c r="V43" s="180" t="str">
        <f t="shared" si="8"/>
        <v>Streptococcus dysgalactiae</v>
      </c>
      <c r="W43" s="180" t="str">
        <f t="shared" si="9"/>
        <v>Streptococcus dysgalactiae</v>
      </c>
      <c r="X43" s="176">
        <f t="shared" si="10"/>
        <v>0</v>
      </c>
      <c r="Y43" s="176">
        <f t="shared" si="11"/>
        <v>0</v>
      </c>
      <c r="Z43" s="176">
        <f t="shared" si="12"/>
        <v>0</v>
      </c>
      <c r="AA43" s="176">
        <f t="shared" si="13"/>
        <v>0</v>
      </c>
    </row>
    <row r="44" spans="4:27" ht="15" customHeight="1" x14ac:dyDescent="0.25">
      <c r="D44" s="171">
        <v>1</v>
      </c>
      <c r="E44" s="171">
        <f t="shared" si="3"/>
        <v>0</v>
      </c>
      <c r="F44" s="28" t="s">
        <v>208</v>
      </c>
      <c r="G44" s="28" t="s">
        <v>182</v>
      </c>
      <c r="H44" s="28" t="s">
        <v>125</v>
      </c>
      <c r="I44" s="31">
        <v>43179</v>
      </c>
      <c r="J44" s="28" t="s">
        <v>108</v>
      </c>
      <c r="K44" s="28" t="s">
        <v>198</v>
      </c>
      <c r="L44" s="28" t="s">
        <v>108</v>
      </c>
      <c r="M44" s="28" t="s">
        <v>198</v>
      </c>
      <c r="N44" s="29">
        <v>2.21</v>
      </c>
      <c r="O44" s="28" t="s">
        <v>108</v>
      </c>
      <c r="P44" s="28" t="s">
        <v>176</v>
      </c>
      <c r="Q44" s="29">
        <v>2.2000000000000002</v>
      </c>
      <c r="R44" s="173" t="str">
        <f t="shared" si="4"/>
        <v>B</v>
      </c>
      <c r="S44" s="176">
        <f t="shared" si="5"/>
        <v>0</v>
      </c>
      <c r="T44" s="176">
        <f t="shared" si="6"/>
        <v>0</v>
      </c>
      <c r="U44" s="176">
        <f t="shared" si="7"/>
        <v>1</v>
      </c>
      <c r="V44" s="180" t="str">
        <f t="shared" si="8"/>
        <v>Streptococcus dysgalactiae</v>
      </c>
      <c r="W44" s="180" t="str">
        <f t="shared" si="9"/>
        <v>Streptococcus canis</v>
      </c>
      <c r="X44" s="176">
        <f t="shared" si="10"/>
        <v>0</v>
      </c>
      <c r="Y44" s="176">
        <f t="shared" si="11"/>
        <v>0</v>
      </c>
      <c r="Z44" s="176">
        <f t="shared" si="12"/>
        <v>0</v>
      </c>
      <c r="AA44" s="176">
        <f t="shared" si="13"/>
        <v>0</v>
      </c>
    </row>
    <row r="45" spans="4:27" ht="15" customHeight="1" x14ac:dyDescent="0.25">
      <c r="D45" s="171">
        <v>1</v>
      </c>
      <c r="E45" s="171">
        <f t="shared" si="3"/>
        <v>1</v>
      </c>
      <c r="F45" s="28" t="s">
        <v>209</v>
      </c>
      <c r="G45" s="28" t="s">
        <v>210</v>
      </c>
      <c r="H45" s="28" t="s">
        <v>112</v>
      </c>
      <c r="I45" s="31">
        <v>41314</v>
      </c>
      <c r="J45" s="28" t="s">
        <v>108</v>
      </c>
      <c r="K45" s="28" t="s">
        <v>198</v>
      </c>
      <c r="L45" s="28" t="s">
        <v>108</v>
      </c>
      <c r="M45" s="28" t="s">
        <v>198</v>
      </c>
      <c r="N45" s="29">
        <v>2.4300000000000002</v>
      </c>
      <c r="O45" s="28" t="s">
        <v>108</v>
      </c>
      <c r="P45" s="28" t="s">
        <v>198</v>
      </c>
      <c r="Q45" s="29">
        <v>2.31</v>
      </c>
      <c r="R45" s="173" t="str">
        <f t="shared" si="4"/>
        <v>A</v>
      </c>
      <c r="S45" s="176">
        <f t="shared" si="5"/>
        <v>1</v>
      </c>
      <c r="T45" s="176">
        <f t="shared" si="6"/>
        <v>1</v>
      </c>
      <c r="U45" s="176">
        <f t="shared" si="7"/>
        <v>0</v>
      </c>
      <c r="V45" s="180" t="str">
        <f t="shared" si="8"/>
        <v>Streptococcus dysgalactiae</v>
      </c>
      <c r="W45" s="180" t="str">
        <f t="shared" si="9"/>
        <v>Streptococcus dysgalactiae</v>
      </c>
      <c r="X45" s="176">
        <f t="shared" si="10"/>
        <v>0</v>
      </c>
      <c r="Y45" s="176">
        <f t="shared" si="11"/>
        <v>0</v>
      </c>
      <c r="Z45" s="176">
        <f t="shared" si="12"/>
        <v>0</v>
      </c>
      <c r="AA45" s="176">
        <f t="shared" si="13"/>
        <v>0</v>
      </c>
    </row>
    <row r="46" spans="4:27" ht="15" customHeight="1" x14ac:dyDescent="0.25">
      <c r="D46" s="171">
        <v>1</v>
      </c>
      <c r="E46" s="171">
        <f t="shared" si="3"/>
        <v>1</v>
      </c>
      <c r="F46" s="28" t="s">
        <v>211</v>
      </c>
      <c r="G46" s="28" t="s">
        <v>182</v>
      </c>
      <c r="H46" s="28" t="s">
        <v>144</v>
      </c>
      <c r="I46" s="31">
        <v>43075</v>
      </c>
      <c r="J46" s="28" t="s">
        <v>108</v>
      </c>
      <c r="K46" s="28" t="s">
        <v>198</v>
      </c>
      <c r="L46" s="28" t="s">
        <v>108</v>
      </c>
      <c r="M46" s="28" t="s">
        <v>198</v>
      </c>
      <c r="N46" s="29">
        <v>2.73</v>
      </c>
      <c r="O46" s="28" t="s">
        <v>108</v>
      </c>
      <c r="P46" s="28" t="s">
        <v>198</v>
      </c>
      <c r="Q46" s="29">
        <v>2.6</v>
      </c>
      <c r="R46" s="173" t="str">
        <f t="shared" si="4"/>
        <v>A</v>
      </c>
      <c r="S46" s="176">
        <f t="shared" si="5"/>
        <v>1</v>
      </c>
      <c r="T46" s="176">
        <f t="shared" si="6"/>
        <v>1</v>
      </c>
      <c r="U46" s="176">
        <f t="shared" si="7"/>
        <v>0</v>
      </c>
      <c r="V46" s="180" t="str">
        <f t="shared" si="8"/>
        <v>Streptococcus dysgalactiae</v>
      </c>
      <c r="W46" s="180" t="str">
        <f t="shared" si="9"/>
        <v>Streptococcus dysgalactiae</v>
      </c>
      <c r="X46" s="176">
        <f t="shared" si="10"/>
        <v>0</v>
      </c>
      <c r="Y46" s="176">
        <f t="shared" si="11"/>
        <v>0</v>
      </c>
      <c r="Z46" s="176">
        <f t="shared" si="12"/>
        <v>0</v>
      </c>
      <c r="AA46" s="176">
        <f t="shared" si="13"/>
        <v>0</v>
      </c>
    </row>
    <row r="47" spans="4:27" ht="15" customHeight="1" x14ac:dyDescent="0.25">
      <c r="D47" s="171">
        <v>1</v>
      </c>
      <c r="E47" s="171">
        <f t="shared" si="3"/>
        <v>0</v>
      </c>
      <c r="F47" s="28" t="s">
        <v>212</v>
      </c>
      <c r="G47" s="28" t="s">
        <v>182</v>
      </c>
      <c r="H47" s="28" t="s">
        <v>112</v>
      </c>
      <c r="I47" s="31">
        <v>43422</v>
      </c>
      <c r="J47" s="28" t="s">
        <v>108</v>
      </c>
      <c r="K47" s="28" t="s">
        <v>198</v>
      </c>
      <c r="L47" s="28" t="s">
        <v>108</v>
      </c>
      <c r="M47" s="28" t="s">
        <v>176</v>
      </c>
      <c r="N47" s="29">
        <v>2.33</v>
      </c>
      <c r="O47" s="28" t="s">
        <v>108</v>
      </c>
      <c r="P47" s="28" t="s">
        <v>198</v>
      </c>
      <c r="Q47" s="29">
        <v>2.3199999999999998</v>
      </c>
      <c r="R47" s="173" t="str">
        <f t="shared" si="4"/>
        <v>B</v>
      </c>
      <c r="S47" s="176">
        <f t="shared" si="5"/>
        <v>0</v>
      </c>
      <c r="T47" s="176">
        <f t="shared" si="6"/>
        <v>0</v>
      </c>
      <c r="U47" s="176">
        <f t="shared" si="7"/>
        <v>1</v>
      </c>
      <c r="V47" s="180" t="str">
        <f t="shared" si="8"/>
        <v>Streptococcus canis</v>
      </c>
      <c r="W47" s="180" t="str">
        <f t="shared" si="9"/>
        <v>Streptococcus dysgalactiae</v>
      </c>
      <c r="X47" s="176">
        <f t="shared" si="10"/>
        <v>0</v>
      </c>
      <c r="Y47" s="176">
        <f t="shared" si="11"/>
        <v>0</v>
      </c>
      <c r="Z47" s="176">
        <f t="shared" si="12"/>
        <v>0</v>
      </c>
      <c r="AA47" s="176">
        <f t="shared" si="13"/>
        <v>0</v>
      </c>
    </row>
    <row r="48" spans="4:27" ht="15" customHeight="1" x14ac:dyDescent="0.25">
      <c r="D48" s="171">
        <v>1</v>
      </c>
      <c r="E48" s="171">
        <f t="shared" si="3"/>
        <v>1</v>
      </c>
      <c r="F48" s="28" t="s">
        <v>213</v>
      </c>
      <c r="G48" s="28" t="s">
        <v>182</v>
      </c>
      <c r="H48" s="28" t="s">
        <v>112</v>
      </c>
      <c r="I48" s="31">
        <v>43422</v>
      </c>
      <c r="J48" s="28" t="s">
        <v>108</v>
      </c>
      <c r="K48" s="28" t="s">
        <v>198</v>
      </c>
      <c r="L48" s="28" t="s">
        <v>108</v>
      </c>
      <c r="M48" s="28" t="s">
        <v>198</v>
      </c>
      <c r="N48" s="29">
        <v>2.4500000000000002</v>
      </c>
      <c r="O48" s="28" t="s">
        <v>108</v>
      </c>
      <c r="P48" s="28" t="s">
        <v>198</v>
      </c>
      <c r="Q48" s="29">
        <v>2.35</v>
      </c>
      <c r="R48" s="173" t="str">
        <f t="shared" si="4"/>
        <v>A</v>
      </c>
      <c r="S48" s="176">
        <f t="shared" si="5"/>
        <v>1</v>
      </c>
      <c r="T48" s="176">
        <f t="shared" si="6"/>
        <v>1</v>
      </c>
      <c r="U48" s="176">
        <f t="shared" si="7"/>
        <v>0</v>
      </c>
      <c r="V48" s="180" t="str">
        <f t="shared" si="8"/>
        <v>Streptococcus dysgalactiae</v>
      </c>
      <c r="W48" s="180" t="str">
        <f t="shared" si="9"/>
        <v>Streptococcus dysgalactiae</v>
      </c>
      <c r="X48" s="176">
        <f t="shared" si="10"/>
        <v>0</v>
      </c>
      <c r="Y48" s="176">
        <f t="shared" si="11"/>
        <v>0</v>
      </c>
      <c r="Z48" s="176">
        <f t="shared" si="12"/>
        <v>0</v>
      </c>
      <c r="AA48" s="176">
        <f t="shared" si="13"/>
        <v>0</v>
      </c>
    </row>
    <row r="49" spans="4:27" ht="15" customHeight="1" x14ac:dyDescent="0.25">
      <c r="D49" s="171">
        <v>1</v>
      </c>
      <c r="E49" s="171">
        <f t="shared" si="3"/>
        <v>1</v>
      </c>
      <c r="F49" s="28" t="s">
        <v>214</v>
      </c>
      <c r="G49" s="28" t="s">
        <v>182</v>
      </c>
      <c r="H49" s="28" t="s">
        <v>112</v>
      </c>
      <c r="I49" s="31">
        <v>43422</v>
      </c>
      <c r="J49" s="28" t="s">
        <v>108</v>
      </c>
      <c r="K49" s="28" t="s">
        <v>198</v>
      </c>
      <c r="L49" s="28" t="s">
        <v>108</v>
      </c>
      <c r="M49" s="28" t="s">
        <v>198</v>
      </c>
      <c r="N49" s="29">
        <v>2.58</v>
      </c>
      <c r="O49" s="28" t="s">
        <v>108</v>
      </c>
      <c r="P49" s="28" t="s">
        <v>198</v>
      </c>
      <c r="Q49" s="29">
        <v>2.4500000000000002</v>
      </c>
      <c r="R49" s="173" t="str">
        <f t="shared" si="4"/>
        <v>A</v>
      </c>
      <c r="S49" s="176">
        <f t="shared" si="5"/>
        <v>1</v>
      </c>
      <c r="T49" s="176">
        <f t="shared" si="6"/>
        <v>1</v>
      </c>
      <c r="U49" s="176">
        <f t="shared" si="7"/>
        <v>0</v>
      </c>
      <c r="V49" s="180" t="str">
        <f t="shared" si="8"/>
        <v>Streptococcus dysgalactiae</v>
      </c>
      <c r="W49" s="180" t="str">
        <f t="shared" si="9"/>
        <v>Streptococcus dysgalactiae</v>
      </c>
      <c r="X49" s="176">
        <f t="shared" si="10"/>
        <v>0</v>
      </c>
      <c r="Y49" s="176">
        <f t="shared" si="11"/>
        <v>0</v>
      </c>
      <c r="Z49" s="176">
        <f t="shared" si="12"/>
        <v>0</v>
      </c>
      <c r="AA49" s="176">
        <f t="shared" si="13"/>
        <v>0</v>
      </c>
    </row>
    <row r="50" spans="4:27" ht="15" customHeight="1" x14ac:dyDescent="0.25">
      <c r="D50" s="171">
        <v>1</v>
      </c>
      <c r="E50" s="171">
        <f t="shared" si="3"/>
        <v>1</v>
      </c>
      <c r="F50" s="28" t="s">
        <v>215</v>
      </c>
      <c r="G50" s="28" t="s">
        <v>182</v>
      </c>
      <c r="H50" s="28" t="s">
        <v>112</v>
      </c>
      <c r="I50" s="31">
        <v>43422</v>
      </c>
      <c r="J50" s="28" t="s">
        <v>108</v>
      </c>
      <c r="K50" s="28" t="s">
        <v>198</v>
      </c>
      <c r="L50" s="28" t="s">
        <v>108</v>
      </c>
      <c r="M50" s="28" t="s">
        <v>198</v>
      </c>
      <c r="N50" s="29">
        <v>2.38</v>
      </c>
      <c r="O50" s="28" t="s">
        <v>108</v>
      </c>
      <c r="P50" s="28" t="s">
        <v>198</v>
      </c>
      <c r="Q50" s="29">
        <v>2.29</v>
      </c>
      <c r="R50" s="173" t="str">
        <f t="shared" si="4"/>
        <v>A</v>
      </c>
      <c r="S50" s="176">
        <f t="shared" si="5"/>
        <v>1</v>
      </c>
      <c r="T50" s="176">
        <f t="shared" si="6"/>
        <v>1</v>
      </c>
      <c r="U50" s="176">
        <f t="shared" si="7"/>
        <v>0</v>
      </c>
      <c r="V50" s="180" t="str">
        <f t="shared" si="8"/>
        <v>Streptococcus dysgalactiae</v>
      </c>
      <c r="W50" s="180" t="str">
        <f t="shared" si="9"/>
        <v>Streptococcus dysgalactiae</v>
      </c>
      <c r="X50" s="176">
        <f t="shared" si="10"/>
        <v>0</v>
      </c>
      <c r="Y50" s="176">
        <f t="shared" si="11"/>
        <v>0</v>
      </c>
      <c r="Z50" s="176">
        <f t="shared" si="12"/>
        <v>0</v>
      </c>
      <c r="AA50" s="176">
        <f t="shared" si="13"/>
        <v>0</v>
      </c>
    </row>
    <row r="51" spans="4:27" ht="15" customHeight="1" x14ac:dyDescent="0.25">
      <c r="D51" s="171">
        <v>1</v>
      </c>
      <c r="E51" s="171">
        <f t="shared" si="3"/>
        <v>0</v>
      </c>
      <c r="F51" s="28" t="s">
        <v>216</v>
      </c>
      <c r="G51" s="28" t="s">
        <v>182</v>
      </c>
      <c r="H51" s="28" t="s">
        <v>125</v>
      </c>
      <c r="I51" s="31">
        <v>43417</v>
      </c>
      <c r="J51" s="28" t="s">
        <v>108</v>
      </c>
      <c r="K51" s="28" t="s">
        <v>198</v>
      </c>
      <c r="L51" s="28" t="s">
        <v>108</v>
      </c>
      <c r="M51" s="28" t="s">
        <v>198</v>
      </c>
      <c r="N51" s="29">
        <v>2.2000000000000002</v>
      </c>
      <c r="O51" s="28" t="s">
        <v>108</v>
      </c>
      <c r="P51" s="28" t="s">
        <v>176</v>
      </c>
      <c r="Q51" s="29">
        <v>2.11</v>
      </c>
      <c r="R51" s="173" t="str">
        <f t="shared" si="4"/>
        <v>B</v>
      </c>
      <c r="S51" s="176">
        <f t="shared" si="5"/>
        <v>0</v>
      </c>
      <c r="T51" s="176">
        <f t="shared" si="6"/>
        <v>0</v>
      </c>
      <c r="U51" s="176">
        <f t="shared" si="7"/>
        <v>1</v>
      </c>
      <c r="V51" s="180" t="str">
        <f t="shared" si="8"/>
        <v>Streptococcus dysgalactiae</v>
      </c>
      <c r="W51" s="180" t="str">
        <f t="shared" si="9"/>
        <v>Streptococcus canis</v>
      </c>
      <c r="X51" s="176">
        <f t="shared" si="10"/>
        <v>0</v>
      </c>
      <c r="Y51" s="176">
        <f t="shared" si="11"/>
        <v>0</v>
      </c>
      <c r="Z51" s="176">
        <f t="shared" si="12"/>
        <v>0</v>
      </c>
      <c r="AA51" s="176">
        <f t="shared" si="13"/>
        <v>0</v>
      </c>
    </row>
    <row r="52" spans="4:27" ht="15" customHeight="1" x14ac:dyDescent="0.25">
      <c r="D52" s="171">
        <v>1</v>
      </c>
      <c r="E52" s="171">
        <f t="shared" si="3"/>
        <v>0</v>
      </c>
      <c r="F52" s="28" t="s">
        <v>217</v>
      </c>
      <c r="G52" s="28" t="s">
        <v>182</v>
      </c>
      <c r="H52" s="28" t="s">
        <v>112</v>
      </c>
      <c r="I52" s="31">
        <v>43448</v>
      </c>
      <c r="J52" s="28" t="s">
        <v>108</v>
      </c>
      <c r="K52" s="28" t="s">
        <v>198</v>
      </c>
      <c r="L52" s="28" t="s">
        <v>108</v>
      </c>
      <c r="M52" s="28" t="s">
        <v>198</v>
      </c>
      <c r="N52" s="29">
        <v>2.5099999999999998</v>
      </c>
      <c r="O52" s="28" t="s">
        <v>108</v>
      </c>
      <c r="P52" s="28" t="s">
        <v>176</v>
      </c>
      <c r="Q52" s="29">
        <v>2.23</v>
      </c>
      <c r="R52" s="173" t="str">
        <f t="shared" si="4"/>
        <v>B</v>
      </c>
      <c r="S52" s="176">
        <f t="shared" si="5"/>
        <v>0</v>
      </c>
      <c r="T52" s="176">
        <f t="shared" si="6"/>
        <v>0</v>
      </c>
      <c r="U52" s="176">
        <f t="shared" si="7"/>
        <v>1</v>
      </c>
      <c r="V52" s="180" t="str">
        <f t="shared" si="8"/>
        <v>Streptococcus dysgalactiae</v>
      </c>
      <c r="W52" s="180" t="str">
        <f t="shared" si="9"/>
        <v>Streptococcus canis</v>
      </c>
      <c r="X52" s="176">
        <f t="shared" si="10"/>
        <v>0</v>
      </c>
      <c r="Y52" s="176">
        <f t="shared" si="11"/>
        <v>0</v>
      </c>
      <c r="Z52" s="176">
        <f t="shared" si="12"/>
        <v>0</v>
      </c>
      <c r="AA52" s="176">
        <f t="shared" si="13"/>
        <v>0</v>
      </c>
    </row>
    <row r="53" spans="4:27" ht="15" customHeight="1" x14ac:dyDescent="0.25">
      <c r="D53" s="171">
        <v>1</v>
      </c>
      <c r="E53" s="171">
        <f t="shared" si="3"/>
        <v>0</v>
      </c>
      <c r="F53" s="28" t="s">
        <v>218</v>
      </c>
      <c r="G53" s="28" t="s">
        <v>182</v>
      </c>
      <c r="H53" s="28" t="s">
        <v>112</v>
      </c>
      <c r="I53" s="31">
        <v>43452</v>
      </c>
      <c r="J53" s="28" t="s">
        <v>108</v>
      </c>
      <c r="K53" s="28" t="s">
        <v>198</v>
      </c>
      <c r="L53" s="28" t="s">
        <v>108</v>
      </c>
      <c r="M53" s="28" t="s">
        <v>198</v>
      </c>
      <c r="N53" s="29">
        <v>2.36</v>
      </c>
      <c r="O53" s="28" t="s">
        <v>108</v>
      </c>
      <c r="P53" s="28" t="s">
        <v>176</v>
      </c>
      <c r="Q53" s="29">
        <v>2.25</v>
      </c>
      <c r="R53" s="173" t="str">
        <f t="shared" si="4"/>
        <v>B</v>
      </c>
      <c r="S53" s="176">
        <f t="shared" si="5"/>
        <v>0</v>
      </c>
      <c r="T53" s="176">
        <f t="shared" si="6"/>
        <v>0</v>
      </c>
      <c r="U53" s="176">
        <f t="shared" si="7"/>
        <v>1</v>
      </c>
      <c r="V53" s="180" t="str">
        <f t="shared" si="8"/>
        <v>Streptococcus dysgalactiae</v>
      </c>
      <c r="W53" s="180" t="str">
        <f t="shared" si="9"/>
        <v>Streptococcus canis</v>
      </c>
      <c r="X53" s="176">
        <f t="shared" si="10"/>
        <v>0</v>
      </c>
      <c r="Y53" s="176">
        <f t="shared" si="11"/>
        <v>0</v>
      </c>
      <c r="Z53" s="176">
        <f t="shared" si="12"/>
        <v>0</v>
      </c>
      <c r="AA53" s="176">
        <f t="shared" si="13"/>
        <v>0</v>
      </c>
    </row>
    <row r="54" spans="4:27" ht="15" customHeight="1" x14ac:dyDescent="0.25">
      <c r="D54" s="171">
        <v>1</v>
      </c>
      <c r="E54" s="171">
        <f t="shared" si="3"/>
        <v>1</v>
      </c>
      <c r="F54" s="28" t="s">
        <v>219</v>
      </c>
      <c r="G54" s="28" t="s">
        <v>182</v>
      </c>
      <c r="H54" s="28" t="s">
        <v>112</v>
      </c>
      <c r="I54" s="31">
        <v>43448</v>
      </c>
      <c r="J54" s="28" t="s">
        <v>108</v>
      </c>
      <c r="K54" s="28" t="s">
        <v>198</v>
      </c>
      <c r="L54" s="28" t="s">
        <v>108</v>
      </c>
      <c r="M54" s="28" t="s">
        <v>198</v>
      </c>
      <c r="N54" s="29">
        <v>2.5</v>
      </c>
      <c r="O54" s="28" t="s">
        <v>108</v>
      </c>
      <c r="P54" s="28" t="s">
        <v>198</v>
      </c>
      <c r="Q54" s="29">
        <v>2.25</v>
      </c>
      <c r="R54" s="173" t="str">
        <f t="shared" si="4"/>
        <v>A</v>
      </c>
      <c r="S54" s="176">
        <f t="shared" si="5"/>
        <v>1</v>
      </c>
      <c r="T54" s="176">
        <f t="shared" si="6"/>
        <v>1</v>
      </c>
      <c r="U54" s="176">
        <f t="shared" si="7"/>
        <v>0</v>
      </c>
      <c r="V54" s="180" t="str">
        <f t="shared" si="8"/>
        <v>Streptococcus dysgalactiae</v>
      </c>
      <c r="W54" s="180" t="str">
        <f t="shared" si="9"/>
        <v>Streptococcus dysgalactiae</v>
      </c>
      <c r="X54" s="176">
        <f t="shared" si="10"/>
        <v>0</v>
      </c>
      <c r="Y54" s="176">
        <f t="shared" si="11"/>
        <v>0</v>
      </c>
      <c r="Z54" s="176">
        <f t="shared" si="12"/>
        <v>0</v>
      </c>
      <c r="AA54" s="176">
        <f t="shared" si="13"/>
        <v>0</v>
      </c>
    </row>
    <row r="55" spans="4:27" ht="15" customHeight="1" x14ac:dyDescent="0.25">
      <c r="D55" s="171">
        <v>1</v>
      </c>
      <c r="E55" s="171">
        <f t="shared" si="3"/>
        <v>1</v>
      </c>
      <c r="F55" s="28" t="s">
        <v>220</v>
      </c>
      <c r="G55" s="28" t="s">
        <v>182</v>
      </c>
      <c r="H55" s="28" t="s">
        <v>112</v>
      </c>
      <c r="I55" s="31">
        <v>43448</v>
      </c>
      <c r="J55" s="28" t="s">
        <v>108</v>
      </c>
      <c r="K55" s="28" t="s">
        <v>198</v>
      </c>
      <c r="L55" s="28" t="s">
        <v>108</v>
      </c>
      <c r="M55" s="28" t="s">
        <v>198</v>
      </c>
      <c r="N55" s="29">
        <v>2.42</v>
      </c>
      <c r="O55" s="28" t="s">
        <v>108</v>
      </c>
      <c r="P55" s="28" t="s">
        <v>198</v>
      </c>
      <c r="Q55" s="29">
        <v>2.2599999999999998</v>
      </c>
      <c r="R55" s="173" t="str">
        <f t="shared" si="4"/>
        <v>A</v>
      </c>
      <c r="S55" s="176">
        <f t="shared" si="5"/>
        <v>1</v>
      </c>
      <c r="T55" s="176">
        <f t="shared" si="6"/>
        <v>1</v>
      </c>
      <c r="U55" s="176">
        <f t="shared" si="7"/>
        <v>0</v>
      </c>
      <c r="V55" s="180" t="str">
        <f t="shared" si="8"/>
        <v>Streptococcus dysgalactiae</v>
      </c>
      <c r="W55" s="180" t="str">
        <f t="shared" si="9"/>
        <v>Streptococcus dysgalactiae</v>
      </c>
      <c r="X55" s="176">
        <f t="shared" si="10"/>
        <v>0</v>
      </c>
      <c r="Y55" s="176">
        <f t="shared" si="11"/>
        <v>0</v>
      </c>
      <c r="Z55" s="176">
        <f t="shared" si="12"/>
        <v>0</v>
      </c>
      <c r="AA55" s="176">
        <f t="shared" si="13"/>
        <v>0</v>
      </c>
    </row>
    <row r="56" spans="4:27" ht="15" customHeight="1" x14ac:dyDescent="0.25">
      <c r="D56" s="171">
        <v>1</v>
      </c>
      <c r="E56" s="171">
        <f t="shared" si="3"/>
        <v>1</v>
      </c>
      <c r="F56" s="28" t="s">
        <v>221</v>
      </c>
      <c r="G56" s="28" t="s">
        <v>182</v>
      </c>
      <c r="H56" s="28" t="s">
        <v>112</v>
      </c>
      <c r="I56" s="31">
        <v>43448</v>
      </c>
      <c r="J56" s="28" t="s">
        <v>108</v>
      </c>
      <c r="K56" s="28" t="s">
        <v>198</v>
      </c>
      <c r="L56" s="28" t="s">
        <v>108</v>
      </c>
      <c r="M56" s="28" t="s">
        <v>198</v>
      </c>
      <c r="N56" s="29">
        <v>2.42</v>
      </c>
      <c r="O56" s="28" t="s">
        <v>108</v>
      </c>
      <c r="P56" s="28" t="s">
        <v>198</v>
      </c>
      <c r="Q56" s="29">
        <v>2.23</v>
      </c>
      <c r="R56" s="173" t="str">
        <f t="shared" si="4"/>
        <v>A</v>
      </c>
      <c r="S56" s="176">
        <f t="shared" si="5"/>
        <v>1</v>
      </c>
      <c r="T56" s="176">
        <f t="shared" si="6"/>
        <v>1</v>
      </c>
      <c r="U56" s="176">
        <f t="shared" si="7"/>
        <v>0</v>
      </c>
      <c r="V56" s="180" t="str">
        <f t="shared" si="8"/>
        <v>Streptococcus dysgalactiae</v>
      </c>
      <c r="W56" s="180" t="str">
        <f t="shared" si="9"/>
        <v>Streptococcus dysgalactiae</v>
      </c>
      <c r="X56" s="176">
        <f t="shared" si="10"/>
        <v>0</v>
      </c>
      <c r="Y56" s="176">
        <f t="shared" si="11"/>
        <v>0</v>
      </c>
      <c r="Z56" s="176">
        <f t="shared" si="12"/>
        <v>0</v>
      </c>
      <c r="AA56" s="176">
        <f t="shared" si="13"/>
        <v>0</v>
      </c>
    </row>
    <row r="57" spans="4:27" ht="15" customHeight="1" x14ac:dyDescent="0.25">
      <c r="D57" s="171">
        <v>1</v>
      </c>
      <c r="E57" s="171">
        <f t="shared" si="3"/>
        <v>1</v>
      </c>
      <c r="F57" s="28" t="s">
        <v>222</v>
      </c>
      <c r="G57" s="28" t="s">
        <v>182</v>
      </c>
      <c r="H57" s="28" t="s">
        <v>112</v>
      </c>
      <c r="I57" s="31">
        <v>43448</v>
      </c>
      <c r="J57" s="28" t="s">
        <v>108</v>
      </c>
      <c r="K57" s="28" t="s">
        <v>198</v>
      </c>
      <c r="L57" s="28" t="s">
        <v>108</v>
      </c>
      <c r="M57" s="28" t="s">
        <v>198</v>
      </c>
      <c r="N57" s="29">
        <v>2.4700000000000002</v>
      </c>
      <c r="O57" s="28" t="s">
        <v>108</v>
      </c>
      <c r="P57" s="28" t="s">
        <v>198</v>
      </c>
      <c r="Q57" s="29">
        <v>2.2599999999999998</v>
      </c>
      <c r="R57" s="173" t="str">
        <f t="shared" si="4"/>
        <v>A</v>
      </c>
      <c r="S57" s="176">
        <f t="shared" si="5"/>
        <v>1</v>
      </c>
      <c r="T57" s="176">
        <f t="shared" si="6"/>
        <v>1</v>
      </c>
      <c r="U57" s="176">
        <f t="shared" si="7"/>
        <v>0</v>
      </c>
      <c r="V57" s="180" t="str">
        <f t="shared" si="8"/>
        <v>Streptococcus dysgalactiae</v>
      </c>
      <c r="W57" s="180" t="str">
        <f t="shared" si="9"/>
        <v>Streptococcus dysgalactiae</v>
      </c>
      <c r="X57" s="176">
        <f t="shared" si="10"/>
        <v>0</v>
      </c>
      <c r="Y57" s="176">
        <f t="shared" si="11"/>
        <v>0</v>
      </c>
      <c r="Z57" s="176">
        <f t="shared" si="12"/>
        <v>0</v>
      </c>
      <c r="AA57" s="176">
        <f t="shared" si="13"/>
        <v>0</v>
      </c>
    </row>
    <row r="58" spans="4:27" ht="15" customHeight="1" x14ac:dyDescent="0.25">
      <c r="D58" s="171">
        <v>1</v>
      </c>
      <c r="E58" s="171">
        <f t="shared" si="3"/>
        <v>1</v>
      </c>
      <c r="F58" s="28" t="s">
        <v>223</v>
      </c>
      <c r="G58" s="28" t="s">
        <v>182</v>
      </c>
      <c r="H58" s="28" t="s">
        <v>112</v>
      </c>
      <c r="I58" s="31">
        <v>43448</v>
      </c>
      <c r="J58" s="28" t="s">
        <v>108</v>
      </c>
      <c r="K58" s="28" t="s">
        <v>198</v>
      </c>
      <c r="L58" s="28" t="s">
        <v>108</v>
      </c>
      <c r="M58" s="28" t="s">
        <v>198</v>
      </c>
      <c r="N58" s="29">
        <v>2.34</v>
      </c>
      <c r="O58" s="28" t="s">
        <v>108</v>
      </c>
      <c r="P58" s="28" t="s">
        <v>198</v>
      </c>
      <c r="Q58" s="29">
        <v>2.0299999999999998</v>
      </c>
      <c r="R58" s="173" t="str">
        <f t="shared" si="4"/>
        <v>A</v>
      </c>
      <c r="S58" s="176">
        <f t="shared" si="5"/>
        <v>1</v>
      </c>
      <c r="T58" s="176">
        <f t="shared" si="6"/>
        <v>1</v>
      </c>
      <c r="U58" s="176">
        <f t="shared" si="7"/>
        <v>0</v>
      </c>
      <c r="V58" s="180" t="str">
        <f t="shared" si="8"/>
        <v>Streptococcus dysgalactiae</v>
      </c>
      <c r="W58" s="180" t="str">
        <f t="shared" si="9"/>
        <v>Streptococcus dysgalactiae</v>
      </c>
      <c r="X58" s="176">
        <f t="shared" si="10"/>
        <v>0</v>
      </c>
      <c r="Y58" s="176">
        <f t="shared" si="11"/>
        <v>0</v>
      </c>
      <c r="Z58" s="176">
        <f t="shared" si="12"/>
        <v>0</v>
      </c>
      <c r="AA58" s="176">
        <f t="shared" si="13"/>
        <v>0</v>
      </c>
    </row>
    <row r="59" spans="4:27" ht="15" customHeight="1" x14ac:dyDescent="0.25">
      <c r="D59" s="171">
        <v>1</v>
      </c>
      <c r="E59" s="171">
        <f t="shared" si="3"/>
        <v>1</v>
      </c>
      <c r="F59" s="28" t="s">
        <v>224</v>
      </c>
      <c r="G59" s="28" t="s">
        <v>182</v>
      </c>
      <c r="H59" s="28" t="s">
        <v>112</v>
      </c>
      <c r="I59" s="31">
        <v>43448</v>
      </c>
      <c r="J59" s="28" t="s">
        <v>108</v>
      </c>
      <c r="K59" s="28" t="s">
        <v>198</v>
      </c>
      <c r="L59" s="28" t="s">
        <v>108</v>
      </c>
      <c r="M59" s="28" t="s">
        <v>198</v>
      </c>
      <c r="N59" s="29">
        <v>2.5099999999999998</v>
      </c>
      <c r="O59" s="28" t="s">
        <v>108</v>
      </c>
      <c r="P59" s="28" t="s">
        <v>198</v>
      </c>
      <c r="Q59" s="29">
        <v>2.2200000000000002</v>
      </c>
      <c r="R59" s="173" t="str">
        <f t="shared" si="4"/>
        <v>A</v>
      </c>
      <c r="S59" s="176">
        <f t="shared" si="5"/>
        <v>1</v>
      </c>
      <c r="T59" s="176">
        <f t="shared" si="6"/>
        <v>1</v>
      </c>
      <c r="U59" s="176">
        <f t="shared" si="7"/>
        <v>0</v>
      </c>
      <c r="V59" s="180" t="str">
        <f t="shared" si="8"/>
        <v>Streptococcus dysgalactiae</v>
      </c>
      <c r="W59" s="180" t="str">
        <f t="shared" si="9"/>
        <v>Streptococcus dysgalactiae</v>
      </c>
      <c r="X59" s="176">
        <f t="shared" si="10"/>
        <v>0</v>
      </c>
      <c r="Y59" s="176">
        <f t="shared" si="11"/>
        <v>0</v>
      </c>
      <c r="Z59" s="176">
        <f t="shared" si="12"/>
        <v>0</v>
      </c>
      <c r="AA59" s="176">
        <f t="shared" si="13"/>
        <v>0</v>
      </c>
    </row>
    <row r="60" spans="4:27" ht="15" customHeight="1" x14ac:dyDescent="0.25">
      <c r="D60" s="171">
        <v>1</v>
      </c>
      <c r="E60" s="171">
        <f t="shared" si="3"/>
        <v>1</v>
      </c>
      <c r="F60" s="28" t="s">
        <v>225</v>
      </c>
      <c r="G60" s="28" t="s">
        <v>182</v>
      </c>
      <c r="H60" s="28" t="s">
        <v>112</v>
      </c>
      <c r="I60" s="31">
        <v>43448</v>
      </c>
      <c r="J60" s="28" t="s">
        <v>108</v>
      </c>
      <c r="K60" s="28" t="s">
        <v>198</v>
      </c>
      <c r="L60" s="28" t="s">
        <v>108</v>
      </c>
      <c r="M60" s="28" t="s">
        <v>198</v>
      </c>
      <c r="N60" s="29">
        <v>2.57</v>
      </c>
      <c r="O60" s="28" t="s">
        <v>108</v>
      </c>
      <c r="P60" s="28" t="s">
        <v>198</v>
      </c>
      <c r="Q60" s="29">
        <v>2.25</v>
      </c>
      <c r="R60" s="173" t="str">
        <f t="shared" si="4"/>
        <v>A</v>
      </c>
      <c r="S60" s="176">
        <f t="shared" si="5"/>
        <v>1</v>
      </c>
      <c r="T60" s="176">
        <f t="shared" si="6"/>
        <v>1</v>
      </c>
      <c r="U60" s="176">
        <f t="shared" si="7"/>
        <v>0</v>
      </c>
      <c r="V60" s="180" t="str">
        <f t="shared" si="8"/>
        <v>Streptococcus dysgalactiae</v>
      </c>
      <c r="W60" s="180" t="str">
        <f t="shared" si="9"/>
        <v>Streptococcus dysgalactiae</v>
      </c>
      <c r="X60" s="176">
        <f t="shared" si="10"/>
        <v>0</v>
      </c>
      <c r="Y60" s="176">
        <f t="shared" si="11"/>
        <v>0</v>
      </c>
      <c r="Z60" s="176">
        <f t="shared" si="12"/>
        <v>0</v>
      </c>
      <c r="AA60" s="176">
        <f t="shared" si="13"/>
        <v>0</v>
      </c>
    </row>
    <row r="61" spans="4:27" ht="15" customHeight="1" x14ac:dyDescent="0.25">
      <c r="D61" s="171">
        <v>1</v>
      </c>
      <c r="E61" s="171">
        <f t="shared" si="3"/>
        <v>0</v>
      </c>
      <c r="F61" s="28" t="s">
        <v>226</v>
      </c>
      <c r="G61" s="28" t="s">
        <v>182</v>
      </c>
      <c r="H61" s="28" t="s">
        <v>144</v>
      </c>
      <c r="I61" s="31">
        <v>43719</v>
      </c>
      <c r="J61" s="28" t="s">
        <v>108</v>
      </c>
      <c r="K61" s="28" t="s">
        <v>198</v>
      </c>
      <c r="L61" s="28" t="s">
        <v>108</v>
      </c>
      <c r="M61" s="28" t="s">
        <v>198</v>
      </c>
      <c r="N61" s="29">
        <v>2.68</v>
      </c>
      <c r="O61" s="28" t="s">
        <v>108</v>
      </c>
      <c r="P61" s="28" t="s">
        <v>176</v>
      </c>
      <c r="Q61" s="29">
        <v>2.31</v>
      </c>
      <c r="R61" s="173" t="str">
        <f t="shared" si="4"/>
        <v>B</v>
      </c>
      <c r="S61" s="176">
        <f t="shared" si="5"/>
        <v>0</v>
      </c>
      <c r="T61" s="176">
        <f t="shared" si="6"/>
        <v>0</v>
      </c>
      <c r="U61" s="176">
        <f t="shared" si="7"/>
        <v>1</v>
      </c>
      <c r="V61" s="180" t="str">
        <f t="shared" si="8"/>
        <v>Streptococcus dysgalactiae</v>
      </c>
      <c r="W61" s="180" t="str">
        <f t="shared" si="9"/>
        <v>Streptococcus canis</v>
      </c>
      <c r="X61" s="176">
        <f t="shared" si="10"/>
        <v>0</v>
      </c>
      <c r="Y61" s="176">
        <f t="shared" si="11"/>
        <v>0</v>
      </c>
      <c r="Z61" s="176">
        <f t="shared" si="12"/>
        <v>0</v>
      </c>
      <c r="AA61" s="176">
        <f t="shared" si="13"/>
        <v>0</v>
      </c>
    </row>
    <row r="62" spans="4:27" ht="15" customHeight="1" x14ac:dyDescent="0.25">
      <c r="D62" s="171">
        <v>1</v>
      </c>
      <c r="E62" s="171">
        <f t="shared" si="3"/>
        <v>0</v>
      </c>
      <c r="F62" s="28" t="s">
        <v>227</v>
      </c>
      <c r="G62" s="28" t="s">
        <v>182</v>
      </c>
      <c r="H62" s="28" t="s">
        <v>112</v>
      </c>
      <c r="I62" s="31">
        <v>44734</v>
      </c>
      <c r="J62" s="28" t="s">
        <v>108</v>
      </c>
      <c r="K62" s="28" t="s">
        <v>198</v>
      </c>
      <c r="L62" s="28" t="s">
        <v>108</v>
      </c>
      <c r="M62" s="28" t="s">
        <v>176</v>
      </c>
      <c r="N62" s="29">
        <v>2.15</v>
      </c>
      <c r="O62" s="28" t="s">
        <v>108</v>
      </c>
      <c r="P62" s="28" t="s">
        <v>198</v>
      </c>
      <c r="Q62" s="29">
        <v>2.08</v>
      </c>
      <c r="R62" s="173" t="str">
        <f t="shared" si="4"/>
        <v>B</v>
      </c>
      <c r="S62" s="176">
        <f t="shared" si="5"/>
        <v>0</v>
      </c>
      <c r="T62" s="176">
        <f t="shared" si="6"/>
        <v>0</v>
      </c>
      <c r="U62" s="176">
        <f t="shared" si="7"/>
        <v>1</v>
      </c>
      <c r="V62" s="180" t="str">
        <f t="shared" si="8"/>
        <v>Streptococcus canis</v>
      </c>
      <c r="W62" s="180" t="str">
        <f t="shared" si="9"/>
        <v>Streptococcus dysgalactiae</v>
      </c>
      <c r="X62" s="176">
        <f t="shared" si="10"/>
        <v>0</v>
      </c>
      <c r="Y62" s="176">
        <f t="shared" si="11"/>
        <v>0</v>
      </c>
      <c r="Z62" s="176">
        <f t="shared" si="12"/>
        <v>0</v>
      </c>
      <c r="AA62" s="176">
        <f t="shared" si="13"/>
        <v>0</v>
      </c>
    </row>
    <row r="63" spans="4:27" ht="15" customHeight="1" x14ac:dyDescent="0.25">
      <c r="D63" s="171">
        <v>1</v>
      </c>
      <c r="E63" s="171">
        <f t="shared" si="3"/>
        <v>1</v>
      </c>
      <c r="F63" s="28" t="s">
        <v>228</v>
      </c>
      <c r="G63" s="28" t="s">
        <v>229</v>
      </c>
      <c r="H63" s="28" t="s">
        <v>144</v>
      </c>
      <c r="I63" s="31">
        <v>42123</v>
      </c>
      <c r="J63" s="28" t="s">
        <v>108</v>
      </c>
      <c r="K63" s="28" t="s">
        <v>198</v>
      </c>
      <c r="L63" s="28" t="s">
        <v>108</v>
      </c>
      <c r="M63" s="28" t="s">
        <v>198</v>
      </c>
      <c r="N63" s="29">
        <v>2.48</v>
      </c>
      <c r="O63" s="28" t="s">
        <v>108</v>
      </c>
      <c r="P63" s="28" t="s">
        <v>198</v>
      </c>
      <c r="Q63" s="29">
        <v>2.38</v>
      </c>
      <c r="R63" s="173" t="str">
        <f t="shared" si="4"/>
        <v>A</v>
      </c>
      <c r="S63" s="176">
        <f t="shared" si="5"/>
        <v>1</v>
      </c>
      <c r="T63" s="176">
        <f t="shared" si="6"/>
        <v>1</v>
      </c>
      <c r="U63" s="176">
        <f t="shared" si="7"/>
        <v>0</v>
      </c>
      <c r="V63" s="180" t="str">
        <f t="shared" si="8"/>
        <v>Streptococcus dysgalactiae</v>
      </c>
      <c r="W63" s="180" t="str">
        <f t="shared" si="9"/>
        <v>Streptococcus dysgalactiae</v>
      </c>
      <c r="X63" s="176">
        <f t="shared" si="10"/>
        <v>0</v>
      </c>
      <c r="Y63" s="176">
        <f t="shared" si="11"/>
        <v>0</v>
      </c>
      <c r="Z63" s="176">
        <f t="shared" si="12"/>
        <v>0</v>
      </c>
      <c r="AA63" s="176">
        <f t="shared" si="13"/>
        <v>0</v>
      </c>
    </row>
    <row r="64" spans="4:27" ht="15" customHeight="1" x14ac:dyDescent="0.25">
      <c r="D64" s="171">
        <v>1</v>
      </c>
      <c r="E64" s="171">
        <f t="shared" si="3"/>
        <v>1</v>
      </c>
      <c r="F64" s="28" t="s">
        <v>230</v>
      </c>
      <c r="G64" s="28" t="s">
        <v>182</v>
      </c>
      <c r="H64" s="28" t="s">
        <v>125</v>
      </c>
      <c r="I64" s="31">
        <v>43179</v>
      </c>
      <c r="J64" s="28" t="s">
        <v>108</v>
      </c>
      <c r="K64" s="28" t="s">
        <v>198</v>
      </c>
      <c r="L64" s="28" t="s">
        <v>108</v>
      </c>
      <c r="M64" s="28" t="s">
        <v>198</v>
      </c>
      <c r="N64" s="29">
        <v>2.4500000000000002</v>
      </c>
      <c r="O64" s="28" t="s">
        <v>108</v>
      </c>
      <c r="P64" s="28" t="s">
        <v>198</v>
      </c>
      <c r="Q64" s="29">
        <v>2.39</v>
      </c>
      <c r="R64" s="173" t="str">
        <f t="shared" si="4"/>
        <v>A</v>
      </c>
      <c r="S64" s="176">
        <f t="shared" si="5"/>
        <v>1</v>
      </c>
      <c r="T64" s="176">
        <f t="shared" si="6"/>
        <v>1</v>
      </c>
      <c r="U64" s="176">
        <f t="shared" si="7"/>
        <v>0</v>
      </c>
      <c r="V64" s="180" t="str">
        <f t="shared" si="8"/>
        <v>Streptococcus dysgalactiae</v>
      </c>
      <c r="W64" s="180" t="str">
        <f t="shared" si="9"/>
        <v>Streptococcus dysgalactiae</v>
      </c>
      <c r="X64" s="176">
        <f t="shared" si="10"/>
        <v>0</v>
      </c>
      <c r="Y64" s="176">
        <f t="shared" si="11"/>
        <v>0</v>
      </c>
      <c r="Z64" s="176">
        <f t="shared" si="12"/>
        <v>0</v>
      </c>
      <c r="AA64" s="176">
        <f t="shared" si="13"/>
        <v>0</v>
      </c>
    </row>
    <row r="65" spans="4:27" ht="15" customHeight="1" x14ac:dyDescent="0.25">
      <c r="D65" s="171">
        <v>1</v>
      </c>
      <c r="E65" s="171">
        <f t="shared" si="3"/>
        <v>0</v>
      </c>
      <c r="F65" s="28" t="s">
        <v>231</v>
      </c>
      <c r="G65" s="28" t="s">
        <v>182</v>
      </c>
      <c r="H65" s="28" t="s">
        <v>112</v>
      </c>
      <c r="I65" s="31">
        <v>41374</v>
      </c>
      <c r="J65" s="28" t="s">
        <v>108</v>
      </c>
      <c r="K65" s="28" t="s">
        <v>198</v>
      </c>
      <c r="L65" s="28" t="s">
        <v>108</v>
      </c>
      <c r="M65" s="28" t="s">
        <v>198</v>
      </c>
      <c r="N65" s="29">
        <v>2.38</v>
      </c>
      <c r="O65" s="28" t="s">
        <v>108</v>
      </c>
      <c r="P65" s="28" t="s">
        <v>176</v>
      </c>
      <c r="Q65" s="29">
        <v>2.2599999999999998</v>
      </c>
      <c r="R65" s="173" t="str">
        <f t="shared" si="4"/>
        <v>B</v>
      </c>
      <c r="S65" s="176">
        <f t="shared" si="5"/>
        <v>0</v>
      </c>
      <c r="T65" s="176">
        <f t="shared" si="6"/>
        <v>0</v>
      </c>
      <c r="U65" s="176">
        <f t="shared" si="7"/>
        <v>1</v>
      </c>
      <c r="V65" s="180" t="str">
        <f t="shared" si="8"/>
        <v>Streptococcus dysgalactiae</v>
      </c>
      <c r="W65" s="180" t="str">
        <f t="shared" si="9"/>
        <v>Streptococcus canis</v>
      </c>
      <c r="X65" s="176">
        <f t="shared" si="10"/>
        <v>0</v>
      </c>
      <c r="Y65" s="176">
        <f t="shared" si="11"/>
        <v>0</v>
      </c>
      <c r="Z65" s="176">
        <f t="shared" si="12"/>
        <v>0</v>
      </c>
      <c r="AA65" s="176">
        <f t="shared" si="13"/>
        <v>0</v>
      </c>
    </row>
    <row r="66" spans="4:27" ht="15" customHeight="1" x14ac:dyDescent="0.25">
      <c r="D66" s="171">
        <v>1</v>
      </c>
      <c r="E66" s="171">
        <f t="shared" si="3"/>
        <v>1</v>
      </c>
      <c r="F66" s="28" t="s">
        <v>232</v>
      </c>
      <c r="G66" s="28" t="s">
        <v>233</v>
      </c>
      <c r="H66" s="28" t="s">
        <v>234</v>
      </c>
      <c r="I66" s="31">
        <v>42129</v>
      </c>
      <c r="J66" s="28" t="s">
        <v>108</v>
      </c>
      <c r="K66" s="28" t="s">
        <v>235</v>
      </c>
      <c r="L66" s="28" t="s">
        <v>108</v>
      </c>
      <c r="M66" s="28" t="s">
        <v>235</v>
      </c>
      <c r="N66" s="29">
        <v>2.02</v>
      </c>
      <c r="O66" s="28" t="s">
        <v>108</v>
      </c>
      <c r="P66" s="28" t="s">
        <v>235</v>
      </c>
      <c r="Q66" s="29">
        <v>1.89</v>
      </c>
      <c r="R66" s="173" t="str">
        <f t="shared" si="4"/>
        <v>A</v>
      </c>
      <c r="S66" s="176">
        <f t="shared" si="5"/>
        <v>1</v>
      </c>
      <c r="T66" s="176">
        <f t="shared" si="6"/>
        <v>1</v>
      </c>
      <c r="U66" s="176">
        <f t="shared" si="7"/>
        <v>0</v>
      </c>
      <c r="V66" s="180" t="str">
        <f t="shared" si="8"/>
        <v>Streptococcus iniae</v>
      </c>
      <c r="W66" s="180" t="str">
        <f t="shared" si="9"/>
        <v>Streptococcus iniae</v>
      </c>
      <c r="X66" s="176">
        <f t="shared" si="10"/>
        <v>0</v>
      </c>
      <c r="Y66" s="176">
        <f t="shared" si="11"/>
        <v>0</v>
      </c>
      <c r="Z66" s="176">
        <f t="shared" si="12"/>
        <v>0</v>
      </c>
      <c r="AA66" s="176">
        <f t="shared" si="13"/>
        <v>0</v>
      </c>
    </row>
    <row r="67" spans="4:27" ht="15" customHeight="1" x14ac:dyDescent="0.25">
      <c r="D67" s="171">
        <v>1</v>
      </c>
      <c r="E67" s="171">
        <f t="shared" ref="E67:E130" si="14">D67*S67</f>
        <v>1</v>
      </c>
      <c r="F67" s="28" t="s">
        <v>236</v>
      </c>
      <c r="G67" s="28" t="s">
        <v>237</v>
      </c>
      <c r="H67" s="28" t="s">
        <v>125</v>
      </c>
      <c r="I67" s="31">
        <v>41340</v>
      </c>
      <c r="J67" s="28" t="s">
        <v>108</v>
      </c>
      <c r="K67" s="28" t="s">
        <v>238</v>
      </c>
      <c r="L67" s="28" t="s">
        <v>108</v>
      </c>
      <c r="M67" s="28" t="s">
        <v>238</v>
      </c>
      <c r="N67" s="29">
        <v>2.86</v>
      </c>
      <c r="O67" s="28" t="s">
        <v>108</v>
      </c>
      <c r="P67" s="28" t="s">
        <v>238</v>
      </c>
      <c r="Q67" s="29">
        <v>2.44</v>
      </c>
      <c r="R67" s="173" t="str">
        <f t="shared" ref="R67:R125" si="15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6">
        <f t="shared" ref="S67:S125" si="16">1-U67+Z67</f>
        <v>1</v>
      </c>
      <c r="T67" s="176">
        <f t="shared" ref="T67:T125" si="17">IF(AND(L67=J67,M67=K67,N67&gt;=$B$20,R67="A"),1,0)</f>
        <v>1</v>
      </c>
      <c r="U67" s="176">
        <f t="shared" ref="U67:U125" si="18">IF(T67=1,0,1)</f>
        <v>0</v>
      </c>
      <c r="V67" s="180" t="str">
        <f t="shared" ref="V67:V125" si="19">L67&amp;" "&amp;M67</f>
        <v>Streptococcus orisasini</v>
      </c>
      <c r="W67" s="180" t="str">
        <f t="shared" ref="W67:W125" si="20">O67&amp;" "&amp;P67</f>
        <v>Streptococcus orisasini</v>
      </c>
      <c r="X67" s="176">
        <f t="shared" ref="X67:X125" si="21">IF(AND(V67=$B$1,N67&gt;=$B$20),1,0)</f>
        <v>0</v>
      </c>
      <c r="Y67" s="176">
        <f t="shared" ref="Y67:Y125" si="22">IF(AND(W67=$B$1,Q67&gt;=$B$20),1,0)</f>
        <v>0</v>
      </c>
      <c r="Z67" s="176">
        <f t="shared" ref="Z67:Z125" si="23">IF(AND(V67=$B$1,N67&gt;=$B$20,R67="A"),1,0)</f>
        <v>0</v>
      </c>
      <c r="AA67" s="176">
        <f t="shared" ref="AA67:AA125" si="24">IF(1-(X67+Y67)&gt;0,0,1)</f>
        <v>0</v>
      </c>
    </row>
    <row r="68" spans="4:27" ht="15" customHeight="1" x14ac:dyDescent="0.25">
      <c r="D68" s="171">
        <v>1</v>
      </c>
      <c r="E68" s="171">
        <f t="shared" si="14"/>
        <v>0</v>
      </c>
      <c r="F68" s="28" t="s">
        <v>239</v>
      </c>
      <c r="G68" s="28" t="s">
        <v>240</v>
      </c>
      <c r="H68" s="28" t="s">
        <v>112</v>
      </c>
      <c r="I68" s="31">
        <v>41325</v>
      </c>
      <c r="J68" s="28" t="s">
        <v>108</v>
      </c>
      <c r="K68" s="28" t="s">
        <v>241</v>
      </c>
      <c r="L68" s="28" t="s">
        <v>108</v>
      </c>
      <c r="M68" s="28" t="s">
        <v>242</v>
      </c>
      <c r="N68" s="29">
        <v>2.1800000000000002</v>
      </c>
      <c r="O68" s="28" t="s">
        <v>108</v>
      </c>
      <c r="P68" s="28" t="s">
        <v>241</v>
      </c>
      <c r="Q68" s="29">
        <v>2.1</v>
      </c>
      <c r="R68" s="173" t="str">
        <f t="shared" si="15"/>
        <v>B</v>
      </c>
      <c r="S68" s="176">
        <f t="shared" si="16"/>
        <v>0</v>
      </c>
      <c r="T68" s="176">
        <f t="shared" si="17"/>
        <v>0</v>
      </c>
      <c r="U68" s="176">
        <f t="shared" si="18"/>
        <v>1</v>
      </c>
      <c r="V68" s="180" t="str">
        <f t="shared" si="19"/>
        <v>Streptococcus parauberis_JRA_G+R-39</v>
      </c>
      <c r="W68" s="180" t="str">
        <f t="shared" si="20"/>
        <v>Streptococcus parauberis</v>
      </c>
      <c r="X68" s="176">
        <f t="shared" si="21"/>
        <v>0</v>
      </c>
      <c r="Y68" s="176">
        <f t="shared" si="22"/>
        <v>0</v>
      </c>
      <c r="Z68" s="176">
        <f t="shared" si="23"/>
        <v>0</v>
      </c>
      <c r="AA68" s="176">
        <f t="shared" si="24"/>
        <v>0</v>
      </c>
    </row>
    <row r="69" spans="4:27" ht="15" customHeight="1" x14ac:dyDescent="0.25">
      <c r="D69" s="171">
        <v>1</v>
      </c>
      <c r="E69" s="171">
        <f t="shared" si="14"/>
        <v>1</v>
      </c>
      <c r="F69" s="28" t="s">
        <v>243</v>
      </c>
      <c r="G69" s="28" t="s">
        <v>244</v>
      </c>
      <c r="H69" s="28" t="s">
        <v>125</v>
      </c>
      <c r="I69" s="31">
        <v>44491</v>
      </c>
      <c r="J69" s="28" t="s">
        <v>108</v>
      </c>
      <c r="K69" s="28" t="s">
        <v>245</v>
      </c>
      <c r="L69" s="28" t="s">
        <v>108</v>
      </c>
      <c r="M69" s="28" t="s">
        <v>245</v>
      </c>
      <c r="N69" s="29">
        <v>2.41</v>
      </c>
      <c r="O69" s="28" t="s">
        <v>108</v>
      </c>
      <c r="P69" s="28" t="s">
        <v>245</v>
      </c>
      <c r="Q69" s="29">
        <v>2.31</v>
      </c>
      <c r="R69" s="173" t="str">
        <f t="shared" si="15"/>
        <v>A</v>
      </c>
      <c r="S69" s="176">
        <f t="shared" si="16"/>
        <v>1</v>
      </c>
      <c r="T69" s="176">
        <f t="shared" si="17"/>
        <v>1</v>
      </c>
      <c r="U69" s="176">
        <f t="shared" si="18"/>
        <v>0</v>
      </c>
      <c r="V69" s="180" t="str">
        <f t="shared" si="19"/>
        <v>Streptococcus pneumoniae</v>
      </c>
      <c r="W69" s="180" t="str">
        <f t="shared" si="20"/>
        <v>Streptococcus pneumoniae</v>
      </c>
      <c r="X69" s="176">
        <f t="shared" si="21"/>
        <v>0</v>
      </c>
      <c r="Y69" s="176">
        <f t="shared" si="22"/>
        <v>0</v>
      </c>
      <c r="Z69" s="176">
        <f t="shared" si="23"/>
        <v>0</v>
      </c>
      <c r="AA69" s="176">
        <f t="shared" si="24"/>
        <v>0</v>
      </c>
    </row>
    <row r="70" spans="4:27" ht="15" customHeight="1" x14ac:dyDescent="0.25">
      <c r="D70" s="171">
        <v>1</v>
      </c>
      <c r="E70" s="171">
        <f t="shared" si="14"/>
        <v>1</v>
      </c>
      <c r="F70" s="28" t="s">
        <v>246</v>
      </c>
      <c r="G70" s="28" t="s">
        <v>247</v>
      </c>
      <c r="H70" s="28" t="s">
        <v>125</v>
      </c>
      <c r="I70" s="31">
        <v>44491</v>
      </c>
      <c r="J70" s="28" t="s">
        <v>108</v>
      </c>
      <c r="K70" s="28" t="s">
        <v>245</v>
      </c>
      <c r="L70" s="28" t="s">
        <v>108</v>
      </c>
      <c r="M70" s="28" t="s">
        <v>245</v>
      </c>
      <c r="N70" s="29">
        <v>2.35</v>
      </c>
      <c r="O70" s="28" t="s">
        <v>108</v>
      </c>
      <c r="P70" s="28" t="s">
        <v>245</v>
      </c>
      <c r="Q70" s="29">
        <v>2.2799999999999998</v>
      </c>
      <c r="R70" s="173" t="str">
        <f t="shared" si="15"/>
        <v>A</v>
      </c>
      <c r="S70" s="176">
        <f t="shared" si="16"/>
        <v>1</v>
      </c>
      <c r="T70" s="176">
        <f t="shared" si="17"/>
        <v>1</v>
      </c>
      <c r="U70" s="176">
        <f t="shared" si="18"/>
        <v>0</v>
      </c>
      <c r="V70" s="180" t="str">
        <f t="shared" si="19"/>
        <v>Streptococcus pneumoniae</v>
      </c>
      <c r="W70" s="180" t="str">
        <f t="shared" si="20"/>
        <v>Streptococcus pneumoniae</v>
      </c>
      <c r="X70" s="176">
        <f t="shared" si="21"/>
        <v>0</v>
      </c>
      <c r="Y70" s="176">
        <f t="shared" si="22"/>
        <v>0</v>
      </c>
      <c r="Z70" s="176">
        <f t="shared" si="23"/>
        <v>0</v>
      </c>
      <c r="AA70" s="176">
        <f t="shared" si="24"/>
        <v>0</v>
      </c>
    </row>
    <row r="71" spans="4:27" ht="15" customHeight="1" x14ac:dyDescent="0.25">
      <c r="D71" s="171">
        <v>1</v>
      </c>
      <c r="E71" s="171">
        <f t="shared" si="14"/>
        <v>1</v>
      </c>
      <c r="F71" s="28" t="s">
        <v>248</v>
      </c>
      <c r="G71" s="28" t="s">
        <v>247</v>
      </c>
      <c r="H71" s="28" t="s">
        <v>125</v>
      </c>
      <c r="I71" s="31">
        <v>44491</v>
      </c>
      <c r="J71" s="28" t="s">
        <v>108</v>
      </c>
      <c r="K71" s="28" t="s">
        <v>245</v>
      </c>
      <c r="L71" s="28" t="s">
        <v>108</v>
      </c>
      <c r="M71" s="28" t="s">
        <v>245</v>
      </c>
      <c r="N71" s="29">
        <v>2.48</v>
      </c>
      <c r="O71" s="28" t="s">
        <v>108</v>
      </c>
      <c r="P71" s="28" t="s">
        <v>245</v>
      </c>
      <c r="Q71" s="29">
        <v>2.44</v>
      </c>
      <c r="R71" s="173" t="str">
        <f t="shared" si="15"/>
        <v>A</v>
      </c>
      <c r="S71" s="176">
        <f t="shared" si="16"/>
        <v>1</v>
      </c>
      <c r="T71" s="176">
        <f t="shared" si="17"/>
        <v>1</v>
      </c>
      <c r="U71" s="176">
        <f t="shared" si="18"/>
        <v>0</v>
      </c>
      <c r="V71" s="180" t="str">
        <f t="shared" si="19"/>
        <v>Streptococcus pneumoniae</v>
      </c>
      <c r="W71" s="180" t="str">
        <f t="shared" si="20"/>
        <v>Streptococcus pneumoniae</v>
      </c>
      <c r="X71" s="176">
        <f t="shared" si="21"/>
        <v>0</v>
      </c>
      <c r="Y71" s="176">
        <f t="shared" si="22"/>
        <v>0</v>
      </c>
      <c r="Z71" s="176">
        <f t="shared" si="23"/>
        <v>0</v>
      </c>
      <c r="AA71" s="176">
        <f t="shared" si="24"/>
        <v>0</v>
      </c>
    </row>
    <row r="72" spans="4:27" ht="15" customHeight="1" x14ac:dyDescent="0.25">
      <c r="D72" s="171">
        <v>1</v>
      </c>
      <c r="E72" s="171">
        <f t="shared" si="14"/>
        <v>1</v>
      </c>
      <c r="F72" s="28" t="s">
        <v>249</v>
      </c>
      <c r="G72" s="28" t="s">
        <v>247</v>
      </c>
      <c r="H72" s="28" t="s">
        <v>125</v>
      </c>
      <c r="I72" s="31">
        <v>44491</v>
      </c>
      <c r="J72" s="28" t="s">
        <v>108</v>
      </c>
      <c r="K72" s="28" t="s">
        <v>245</v>
      </c>
      <c r="L72" s="28" t="s">
        <v>108</v>
      </c>
      <c r="M72" s="28" t="s">
        <v>245</v>
      </c>
      <c r="N72" s="29">
        <v>2.34</v>
      </c>
      <c r="O72" s="28" t="s">
        <v>108</v>
      </c>
      <c r="P72" s="28" t="s">
        <v>245</v>
      </c>
      <c r="Q72" s="29">
        <v>2.33</v>
      </c>
      <c r="R72" s="173" t="str">
        <f t="shared" si="15"/>
        <v>A</v>
      </c>
      <c r="S72" s="176">
        <f t="shared" si="16"/>
        <v>1</v>
      </c>
      <c r="T72" s="176">
        <f t="shared" si="17"/>
        <v>1</v>
      </c>
      <c r="U72" s="176">
        <f t="shared" si="18"/>
        <v>0</v>
      </c>
      <c r="V72" s="180" t="str">
        <f t="shared" si="19"/>
        <v>Streptococcus pneumoniae</v>
      </c>
      <c r="W72" s="180" t="str">
        <f t="shared" si="20"/>
        <v>Streptococcus pneumoniae</v>
      </c>
      <c r="X72" s="176">
        <f t="shared" si="21"/>
        <v>0</v>
      </c>
      <c r="Y72" s="176">
        <f t="shared" si="22"/>
        <v>0</v>
      </c>
      <c r="Z72" s="176">
        <f t="shared" si="23"/>
        <v>0</v>
      </c>
      <c r="AA72" s="176">
        <f t="shared" si="24"/>
        <v>0</v>
      </c>
    </row>
    <row r="73" spans="4:27" ht="15" customHeight="1" x14ac:dyDescent="0.25">
      <c r="D73" s="171">
        <v>1</v>
      </c>
      <c r="E73" s="171">
        <f t="shared" si="14"/>
        <v>1</v>
      </c>
      <c r="F73" s="28" t="s">
        <v>250</v>
      </c>
      <c r="G73" s="28" t="s">
        <v>244</v>
      </c>
      <c r="H73" s="28" t="s">
        <v>125</v>
      </c>
      <c r="I73" s="31">
        <v>41353</v>
      </c>
      <c r="J73" s="28" t="s">
        <v>108</v>
      </c>
      <c r="K73" s="28" t="s">
        <v>245</v>
      </c>
      <c r="L73" s="28" t="s">
        <v>108</v>
      </c>
      <c r="M73" s="28" t="s">
        <v>245</v>
      </c>
      <c r="N73" s="29">
        <v>2.35</v>
      </c>
      <c r="O73" s="28" t="s">
        <v>108</v>
      </c>
      <c r="P73" s="28" t="s">
        <v>245</v>
      </c>
      <c r="Q73" s="29">
        <v>2.34</v>
      </c>
      <c r="R73" s="173" t="str">
        <f t="shared" si="15"/>
        <v>A</v>
      </c>
      <c r="S73" s="176">
        <f t="shared" si="16"/>
        <v>1</v>
      </c>
      <c r="T73" s="176">
        <f t="shared" si="17"/>
        <v>1</v>
      </c>
      <c r="U73" s="176">
        <f t="shared" si="18"/>
        <v>0</v>
      </c>
      <c r="V73" s="180" t="str">
        <f t="shared" si="19"/>
        <v>Streptococcus pneumoniae</v>
      </c>
      <c r="W73" s="180" t="str">
        <f t="shared" si="20"/>
        <v>Streptococcus pneumoniae</v>
      </c>
      <c r="X73" s="176">
        <f t="shared" si="21"/>
        <v>0</v>
      </c>
      <c r="Y73" s="176">
        <f t="shared" si="22"/>
        <v>0</v>
      </c>
      <c r="Z73" s="176">
        <f t="shared" si="23"/>
        <v>0</v>
      </c>
      <c r="AA73" s="176">
        <f t="shared" si="24"/>
        <v>0</v>
      </c>
    </row>
    <row r="74" spans="4:27" ht="15" customHeight="1" x14ac:dyDescent="0.25">
      <c r="D74" s="171">
        <v>1</v>
      </c>
      <c r="E74" s="171">
        <f t="shared" si="14"/>
        <v>1</v>
      </c>
      <c r="F74" s="28" t="s">
        <v>251</v>
      </c>
      <c r="G74" s="28" t="s">
        <v>247</v>
      </c>
      <c r="H74" s="28" t="s">
        <v>125</v>
      </c>
      <c r="I74" s="31">
        <v>44491</v>
      </c>
      <c r="J74" s="28" t="s">
        <v>108</v>
      </c>
      <c r="K74" s="28" t="s">
        <v>245</v>
      </c>
      <c r="L74" s="28" t="s">
        <v>108</v>
      </c>
      <c r="M74" s="28" t="s">
        <v>245</v>
      </c>
      <c r="N74" s="29">
        <v>2.29</v>
      </c>
      <c r="O74" s="28" t="s">
        <v>108</v>
      </c>
      <c r="P74" s="28" t="s">
        <v>245</v>
      </c>
      <c r="Q74" s="29">
        <v>2.23</v>
      </c>
      <c r="R74" s="173" t="str">
        <f t="shared" si="15"/>
        <v>A</v>
      </c>
      <c r="S74" s="176">
        <f t="shared" si="16"/>
        <v>1</v>
      </c>
      <c r="T74" s="176">
        <f t="shared" si="17"/>
        <v>1</v>
      </c>
      <c r="U74" s="176">
        <f t="shared" si="18"/>
        <v>0</v>
      </c>
      <c r="V74" s="180" t="str">
        <f t="shared" si="19"/>
        <v>Streptococcus pneumoniae</v>
      </c>
      <c r="W74" s="180" t="str">
        <f t="shared" si="20"/>
        <v>Streptococcus pneumoniae</v>
      </c>
      <c r="X74" s="176">
        <f t="shared" si="21"/>
        <v>0</v>
      </c>
      <c r="Y74" s="176">
        <f t="shared" si="22"/>
        <v>0</v>
      </c>
      <c r="Z74" s="176">
        <f t="shared" si="23"/>
        <v>0</v>
      </c>
      <c r="AA74" s="176">
        <f t="shared" si="24"/>
        <v>0</v>
      </c>
    </row>
    <row r="75" spans="4:27" ht="15" customHeight="1" x14ac:dyDescent="0.25">
      <c r="D75" s="171">
        <v>1</v>
      </c>
      <c r="E75" s="171">
        <f t="shared" si="14"/>
        <v>1</v>
      </c>
      <c r="F75" s="28" t="s">
        <v>252</v>
      </c>
      <c r="G75" s="28" t="s">
        <v>182</v>
      </c>
      <c r="H75" s="28" t="s">
        <v>112</v>
      </c>
      <c r="I75" s="31">
        <v>41324</v>
      </c>
      <c r="J75" s="28" t="s">
        <v>108</v>
      </c>
      <c r="K75" s="28" t="s">
        <v>253</v>
      </c>
      <c r="L75" s="28" t="s">
        <v>108</v>
      </c>
      <c r="M75" s="28" t="s">
        <v>253</v>
      </c>
      <c r="N75" s="29">
        <v>2.27</v>
      </c>
      <c r="O75" s="28" t="s">
        <v>108</v>
      </c>
      <c r="P75" s="28" t="s">
        <v>253</v>
      </c>
      <c r="Q75" s="29">
        <v>2.1</v>
      </c>
      <c r="R75" s="173" t="str">
        <f t="shared" si="15"/>
        <v>A</v>
      </c>
      <c r="S75" s="176">
        <f t="shared" si="16"/>
        <v>1</v>
      </c>
      <c r="T75" s="176">
        <f t="shared" si="17"/>
        <v>1</v>
      </c>
      <c r="U75" s="176">
        <f t="shared" si="18"/>
        <v>0</v>
      </c>
      <c r="V75" s="180" t="str">
        <f t="shared" si="19"/>
        <v>Streptococcus porcinus</v>
      </c>
      <c r="W75" s="180" t="str">
        <f t="shared" si="20"/>
        <v>Streptococcus porcinus</v>
      </c>
      <c r="X75" s="176">
        <f t="shared" si="21"/>
        <v>0</v>
      </c>
      <c r="Y75" s="176">
        <f t="shared" si="22"/>
        <v>0</v>
      </c>
      <c r="Z75" s="176">
        <f t="shared" si="23"/>
        <v>0</v>
      </c>
      <c r="AA75" s="176">
        <f t="shared" si="24"/>
        <v>0</v>
      </c>
    </row>
    <row r="76" spans="4:27" ht="15" customHeight="1" x14ac:dyDescent="0.25">
      <c r="D76" s="171">
        <v>1</v>
      </c>
      <c r="E76" s="171">
        <f t="shared" si="14"/>
        <v>1</v>
      </c>
      <c r="F76" s="28" t="s">
        <v>254</v>
      </c>
      <c r="G76" s="28" t="s">
        <v>255</v>
      </c>
      <c r="H76" s="28" t="s">
        <v>144</v>
      </c>
      <c r="I76" s="31">
        <v>42697</v>
      </c>
      <c r="J76" s="28" t="s">
        <v>108</v>
      </c>
      <c r="K76" s="28" t="s">
        <v>256</v>
      </c>
      <c r="L76" s="28" t="s">
        <v>108</v>
      </c>
      <c r="M76" s="28" t="s">
        <v>256</v>
      </c>
      <c r="N76" s="29">
        <v>2.13</v>
      </c>
      <c r="O76" s="28" t="s">
        <v>108</v>
      </c>
      <c r="P76" s="28" t="s">
        <v>256</v>
      </c>
      <c r="Q76" s="29">
        <v>2.13</v>
      </c>
      <c r="R76" s="173" t="str">
        <f t="shared" si="15"/>
        <v>A</v>
      </c>
      <c r="S76" s="176">
        <f t="shared" si="16"/>
        <v>1</v>
      </c>
      <c r="T76" s="176">
        <f t="shared" si="17"/>
        <v>1</v>
      </c>
      <c r="U76" s="176">
        <f t="shared" si="18"/>
        <v>0</v>
      </c>
      <c r="V76" s="180" t="str">
        <f t="shared" si="19"/>
        <v>Streptococcus salivarius</v>
      </c>
      <c r="W76" s="180" t="str">
        <f t="shared" si="20"/>
        <v>Streptococcus salivarius</v>
      </c>
      <c r="X76" s="176">
        <f t="shared" si="21"/>
        <v>0</v>
      </c>
      <c r="Y76" s="176">
        <f t="shared" si="22"/>
        <v>0</v>
      </c>
      <c r="Z76" s="176">
        <f t="shared" si="23"/>
        <v>0</v>
      </c>
      <c r="AA76" s="176">
        <f t="shared" si="24"/>
        <v>0</v>
      </c>
    </row>
    <row r="77" spans="4:27" ht="15" customHeight="1" x14ac:dyDescent="0.25">
      <c r="D77" s="171">
        <v>1</v>
      </c>
      <c r="E77" s="171">
        <f t="shared" si="14"/>
        <v>1</v>
      </c>
      <c r="F77" s="28" t="s">
        <v>257</v>
      </c>
      <c r="G77" s="28" t="s">
        <v>182</v>
      </c>
      <c r="H77" s="28" t="s">
        <v>125</v>
      </c>
      <c r="I77" s="31">
        <v>43987</v>
      </c>
      <c r="J77" s="28" t="s">
        <v>108</v>
      </c>
      <c r="K77" s="28" t="s">
        <v>258</v>
      </c>
      <c r="L77" s="28" t="s">
        <v>108</v>
      </c>
      <c r="M77" s="28" t="s">
        <v>258</v>
      </c>
      <c r="N77" s="29">
        <v>2.58</v>
      </c>
      <c r="O77" s="28" t="s">
        <v>108</v>
      </c>
      <c r="P77" s="28" t="s">
        <v>198</v>
      </c>
      <c r="Q77" s="29">
        <v>1.52</v>
      </c>
      <c r="R77" s="173" t="str">
        <f t="shared" si="15"/>
        <v>A</v>
      </c>
      <c r="S77" s="176">
        <f t="shared" si="16"/>
        <v>1</v>
      </c>
      <c r="T77" s="176">
        <f t="shared" si="17"/>
        <v>1</v>
      </c>
      <c r="U77" s="176">
        <f t="shared" si="18"/>
        <v>0</v>
      </c>
      <c r="V77" s="180" t="str">
        <f t="shared" si="19"/>
        <v>Streptococcus sp-CVUAS-32349</v>
      </c>
      <c r="W77" s="180" t="str">
        <f t="shared" si="20"/>
        <v>Streptococcus dysgalactiae</v>
      </c>
      <c r="X77" s="176">
        <f t="shared" si="21"/>
        <v>0</v>
      </c>
      <c r="Y77" s="176">
        <f t="shared" si="22"/>
        <v>0</v>
      </c>
      <c r="Z77" s="176">
        <f t="shared" si="23"/>
        <v>0</v>
      </c>
      <c r="AA77" s="176">
        <f t="shared" si="24"/>
        <v>0</v>
      </c>
    </row>
    <row r="78" spans="4:27" ht="15" customHeight="1" x14ac:dyDescent="0.25">
      <c r="D78" s="171">
        <v>1</v>
      </c>
      <c r="E78" s="171">
        <f t="shared" si="14"/>
        <v>1</v>
      </c>
      <c r="F78" s="28" t="s">
        <v>259</v>
      </c>
      <c r="G78" s="28" t="s">
        <v>182</v>
      </c>
      <c r="H78" s="28" t="s">
        <v>125</v>
      </c>
      <c r="I78" s="31">
        <v>44355</v>
      </c>
      <c r="J78" s="28" t="s">
        <v>108</v>
      </c>
      <c r="K78" s="28" t="s">
        <v>260</v>
      </c>
      <c r="L78" s="28" t="s">
        <v>108</v>
      </c>
      <c r="M78" s="28" t="s">
        <v>260</v>
      </c>
      <c r="N78" s="29">
        <v>2.52</v>
      </c>
      <c r="O78" s="28" t="s">
        <v>108</v>
      </c>
      <c r="P78" s="28" t="s">
        <v>260</v>
      </c>
      <c r="Q78" s="29">
        <v>2.21</v>
      </c>
      <c r="R78" s="173" t="str">
        <f t="shared" si="15"/>
        <v>A</v>
      </c>
      <c r="S78" s="176">
        <f t="shared" si="16"/>
        <v>1</v>
      </c>
      <c r="T78" s="176">
        <f t="shared" si="17"/>
        <v>1</v>
      </c>
      <c r="U78" s="176">
        <f t="shared" si="18"/>
        <v>0</v>
      </c>
      <c r="V78" s="180" t="str">
        <f t="shared" si="19"/>
        <v>Streptococcus troglodytidis</v>
      </c>
      <c r="W78" s="180" t="str">
        <f t="shared" si="20"/>
        <v>Streptococcus troglodytidis</v>
      </c>
      <c r="X78" s="176">
        <f t="shared" si="21"/>
        <v>0</v>
      </c>
      <c r="Y78" s="176">
        <f t="shared" si="22"/>
        <v>0</v>
      </c>
      <c r="Z78" s="176">
        <f t="shared" si="23"/>
        <v>0</v>
      </c>
      <c r="AA78" s="176">
        <f t="shared" si="24"/>
        <v>0</v>
      </c>
    </row>
    <row r="79" spans="4:27" ht="15" customHeight="1" x14ac:dyDescent="0.25">
      <c r="D79" s="171">
        <v>1</v>
      </c>
      <c r="E79" s="171">
        <f t="shared" si="14"/>
        <v>1</v>
      </c>
      <c r="F79" s="28" t="s">
        <v>261</v>
      </c>
      <c r="G79" s="28" t="s">
        <v>262</v>
      </c>
      <c r="H79" s="28" t="s">
        <v>112</v>
      </c>
      <c r="I79" s="31">
        <v>42166</v>
      </c>
      <c r="J79" s="28" t="s">
        <v>108</v>
      </c>
      <c r="K79" s="28" t="s">
        <v>260</v>
      </c>
      <c r="L79" s="28" t="s">
        <v>108</v>
      </c>
      <c r="M79" s="28" t="s">
        <v>260</v>
      </c>
      <c r="N79" s="29">
        <v>2.35</v>
      </c>
      <c r="O79" s="28" t="s">
        <v>108</v>
      </c>
      <c r="P79" s="28" t="s">
        <v>260</v>
      </c>
      <c r="Q79" s="29">
        <v>2.13</v>
      </c>
      <c r="R79" s="173" t="str">
        <f t="shared" si="15"/>
        <v>A</v>
      </c>
      <c r="S79" s="176">
        <f t="shared" si="16"/>
        <v>1</v>
      </c>
      <c r="T79" s="176">
        <f t="shared" si="17"/>
        <v>1</v>
      </c>
      <c r="U79" s="176">
        <f t="shared" si="18"/>
        <v>0</v>
      </c>
      <c r="V79" s="180" t="str">
        <f t="shared" si="19"/>
        <v>Streptococcus troglodytidis</v>
      </c>
      <c r="W79" s="180" t="str">
        <f t="shared" si="20"/>
        <v>Streptococcus troglodytidis</v>
      </c>
      <c r="X79" s="176">
        <f t="shared" si="21"/>
        <v>0</v>
      </c>
      <c r="Y79" s="176">
        <f t="shared" si="22"/>
        <v>0</v>
      </c>
      <c r="Z79" s="176">
        <f t="shared" si="23"/>
        <v>0</v>
      </c>
      <c r="AA79" s="176">
        <f t="shared" si="24"/>
        <v>0</v>
      </c>
    </row>
    <row r="80" spans="4:27" ht="15" customHeight="1" x14ac:dyDescent="0.25">
      <c r="D80" s="171">
        <v>1</v>
      </c>
      <c r="E80" s="171">
        <f t="shared" si="14"/>
        <v>1</v>
      </c>
      <c r="F80" s="28" t="s">
        <v>263</v>
      </c>
      <c r="G80" s="28" t="s">
        <v>264</v>
      </c>
      <c r="H80" s="28" t="s">
        <v>112</v>
      </c>
      <c r="I80" s="31">
        <v>41325</v>
      </c>
      <c r="J80" s="28" t="s">
        <v>108</v>
      </c>
      <c r="K80" s="28" t="s">
        <v>265</v>
      </c>
      <c r="L80" s="28" t="s">
        <v>108</v>
      </c>
      <c r="M80" s="28" t="s">
        <v>265</v>
      </c>
      <c r="N80" s="29">
        <v>2.0299999999999998</v>
      </c>
      <c r="O80" s="28" t="s">
        <v>108</v>
      </c>
      <c r="P80" s="28" t="s">
        <v>265</v>
      </c>
      <c r="Q80" s="29">
        <v>1.81</v>
      </c>
      <c r="R80" s="173" t="str">
        <f t="shared" si="15"/>
        <v>A</v>
      </c>
      <c r="S80" s="176">
        <f t="shared" si="16"/>
        <v>1</v>
      </c>
      <c r="T80" s="176">
        <f t="shared" si="17"/>
        <v>1</v>
      </c>
      <c r="U80" s="176">
        <f t="shared" si="18"/>
        <v>0</v>
      </c>
      <c r="V80" s="180" t="str">
        <f t="shared" si="19"/>
        <v>Streptococcus uberis</v>
      </c>
      <c r="W80" s="180" t="str">
        <f t="shared" si="20"/>
        <v>Streptococcus uberis</v>
      </c>
      <c r="X80" s="176">
        <f t="shared" si="21"/>
        <v>0</v>
      </c>
      <c r="Y80" s="176">
        <f t="shared" si="22"/>
        <v>0</v>
      </c>
      <c r="Z80" s="176">
        <f t="shared" si="23"/>
        <v>0</v>
      </c>
      <c r="AA80" s="176">
        <f t="shared" si="24"/>
        <v>0</v>
      </c>
    </row>
    <row r="81" spans="4:27" ht="15" customHeight="1" x14ac:dyDescent="0.25">
      <c r="D81" s="171">
        <v>1</v>
      </c>
      <c r="E81" s="171">
        <f t="shared" si="14"/>
        <v>1</v>
      </c>
      <c r="F81" s="28" t="s">
        <v>266</v>
      </c>
      <c r="G81" s="28" t="s">
        <v>264</v>
      </c>
      <c r="H81" s="28" t="s">
        <v>112</v>
      </c>
      <c r="I81" s="31">
        <v>41325</v>
      </c>
      <c r="J81" s="28" t="s">
        <v>108</v>
      </c>
      <c r="K81" s="28" t="s">
        <v>265</v>
      </c>
      <c r="L81" s="28" t="s">
        <v>108</v>
      </c>
      <c r="M81" s="28" t="s">
        <v>265</v>
      </c>
      <c r="N81" s="29">
        <v>2.02</v>
      </c>
      <c r="O81" s="28" t="s">
        <v>108</v>
      </c>
      <c r="P81" s="28" t="s">
        <v>265</v>
      </c>
      <c r="Q81" s="29">
        <v>1.94</v>
      </c>
      <c r="R81" s="173" t="str">
        <f t="shared" si="15"/>
        <v>A</v>
      </c>
      <c r="S81" s="176">
        <f t="shared" si="16"/>
        <v>1</v>
      </c>
      <c r="T81" s="176">
        <f t="shared" si="17"/>
        <v>1</v>
      </c>
      <c r="U81" s="176">
        <f t="shared" si="18"/>
        <v>0</v>
      </c>
      <c r="V81" s="180" t="str">
        <f t="shared" si="19"/>
        <v>Streptococcus uberis</v>
      </c>
      <c r="W81" s="180" t="str">
        <f t="shared" si="20"/>
        <v>Streptococcus uberis</v>
      </c>
      <c r="X81" s="176">
        <f t="shared" si="21"/>
        <v>0</v>
      </c>
      <c r="Y81" s="176">
        <f t="shared" si="22"/>
        <v>0</v>
      </c>
      <c r="Z81" s="176">
        <f t="shared" si="23"/>
        <v>0</v>
      </c>
      <c r="AA81" s="176">
        <f t="shared" si="24"/>
        <v>0</v>
      </c>
    </row>
    <row r="82" spans="4:27" ht="15" customHeight="1" x14ac:dyDescent="0.25">
      <c r="D82" s="171">
        <v>1</v>
      </c>
      <c r="E82" s="171">
        <f t="shared" si="14"/>
        <v>1</v>
      </c>
      <c r="F82" s="28" t="s">
        <v>267</v>
      </c>
      <c r="G82" s="28" t="s">
        <v>264</v>
      </c>
      <c r="H82" s="28" t="s">
        <v>112</v>
      </c>
      <c r="I82" s="31">
        <v>41325</v>
      </c>
      <c r="J82" s="28" t="s">
        <v>108</v>
      </c>
      <c r="K82" s="28" t="s">
        <v>265</v>
      </c>
      <c r="L82" s="28" t="s">
        <v>108</v>
      </c>
      <c r="M82" s="28" t="s">
        <v>265</v>
      </c>
      <c r="N82" s="29">
        <v>2.23</v>
      </c>
      <c r="O82" s="28" t="s">
        <v>108</v>
      </c>
      <c r="P82" s="28" t="s">
        <v>265</v>
      </c>
      <c r="Q82" s="29">
        <v>2.1800000000000002</v>
      </c>
      <c r="R82" s="173" t="str">
        <f t="shared" si="15"/>
        <v>A</v>
      </c>
      <c r="S82" s="176">
        <f t="shared" si="16"/>
        <v>1</v>
      </c>
      <c r="T82" s="176">
        <f t="shared" si="17"/>
        <v>1</v>
      </c>
      <c r="U82" s="176">
        <f t="shared" si="18"/>
        <v>0</v>
      </c>
      <c r="V82" s="180" t="str">
        <f t="shared" si="19"/>
        <v>Streptococcus uberis</v>
      </c>
      <c r="W82" s="180" t="str">
        <f t="shared" si="20"/>
        <v>Streptococcus uberis</v>
      </c>
      <c r="X82" s="176">
        <f t="shared" si="21"/>
        <v>0</v>
      </c>
      <c r="Y82" s="176">
        <f t="shared" si="22"/>
        <v>0</v>
      </c>
      <c r="Z82" s="176">
        <f t="shared" si="23"/>
        <v>0</v>
      </c>
      <c r="AA82" s="176">
        <f t="shared" si="24"/>
        <v>0</v>
      </c>
    </row>
    <row r="83" spans="4:27" ht="15" customHeight="1" x14ac:dyDescent="0.25">
      <c r="D83" s="171">
        <v>1</v>
      </c>
      <c r="E83" s="171">
        <f t="shared" si="14"/>
        <v>1</v>
      </c>
      <c r="F83" s="28" t="s">
        <v>131</v>
      </c>
      <c r="G83" s="28" t="s">
        <v>111</v>
      </c>
      <c r="H83" s="28" t="s">
        <v>125</v>
      </c>
      <c r="I83" s="31">
        <v>44082</v>
      </c>
      <c r="J83" s="28" t="s">
        <v>108</v>
      </c>
      <c r="K83" s="28" t="s">
        <v>114</v>
      </c>
      <c r="L83" s="28" t="s">
        <v>108</v>
      </c>
      <c r="M83" s="28" t="s">
        <v>114</v>
      </c>
      <c r="N83" s="29">
        <v>2.61</v>
      </c>
      <c r="O83" s="28" t="s">
        <v>108</v>
      </c>
      <c r="P83" s="28" t="s">
        <v>114</v>
      </c>
      <c r="Q83" s="29">
        <v>2.58</v>
      </c>
      <c r="R83" s="173" t="str">
        <f t="shared" si="15"/>
        <v>A</v>
      </c>
      <c r="S83" s="176">
        <f t="shared" si="16"/>
        <v>1</v>
      </c>
      <c r="T83" s="176">
        <f t="shared" si="17"/>
        <v>1</v>
      </c>
      <c r="U83" s="176">
        <f t="shared" si="18"/>
        <v>0</v>
      </c>
      <c r="V83" s="180" t="str">
        <f t="shared" si="19"/>
        <v>Streptococcus equi_ssp_equi</v>
      </c>
      <c r="W83" s="180" t="str">
        <f t="shared" si="20"/>
        <v>Streptococcus equi_ssp_equi</v>
      </c>
      <c r="X83" s="176">
        <f t="shared" si="21"/>
        <v>0</v>
      </c>
      <c r="Y83" s="176">
        <f t="shared" si="22"/>
        <v>0</v>
      </c>
      <c r="Z83" s="176">
        <f t="shared" si="23"/>
        <v>0</v>
      </c>
      <c r="AA83" s="176">
        <f t="shared" si="24"/>
        <v>0</v>
      </c>
    </row>
    <row r="84" spans="4:27" ht="15" customHeight="1" x14ac:dyDescent="0.25">
      <c r="D84" s="171">
        <v>1</v>
      </c>
      <c r="E84" s="171">
        <f t="shared" si="14"/>
        <v>1</v>
      </c>
      <c r="F84" s="28" t="s">
        <v>284</v>
      </c>
      <c r="G84" s="28" t="s">
        <v>285</v>
      </c>
      <c r="H84" s="28" t="s">
        <v>144</v>
      </c>
      <c r="I84" s="31">
        <v>43217</v>
      </c>
      <c r="J84" s="28" t="s">
        <v>108</v>
      </c>
      <c r="K84" s="28" t="s">
        <v>286</v>
      </c>
      <c r="L84" s="28" t="s">
        <v>108</v>
      </c>
      <c r="M84" s="28" t="s">
        <v>286</v>
      </c>
      <c r="N84" s="29">
        <v>2.66</v>
      </c>
      <c r="O84" s="28" t="s">
        <v>108</v>
      </c>
      <c r="P84" s="28" t="s">
        <v>286</v>
      </c>
      <c r="Q84" s="29">
        <v>2.6</v>
      </c>
      <c r="R84" s="173" t="str">
        <f t="shared" si="15"/>
        <v>A</v>
      </c>
      <c r="S84" s="176">
        <f t="shared" si="16"/>
        <v>1</v>
      </c>
      <c r="T84" s="176">
        <f t="shared" si="17"/>
        <v>1</v>
      </c>
      <c r="U84" s="176">
        <f t="shared" si="18"/>
        <v>0</v>
      </c>
      <c r="V84" s="180" t="str">
        <f t="shared" si="19"/>
        <v>Streptococcus castoreus</v>
      </c>
      <c r="W84" s="180" t="str">
        <f t="shared" si="20"/>
        <v>Streptococcus castoreus</v>
      </c>
      <c r="X84" s="176">
        <f t="shared" si="21"/>
        <v>0</v>
      </c>
      <c r="Y84" s="176">
        <f t="shared" si="22"/>
        <v>0</v>
      </c>
      <c r="Z84" s="176">
        <f t="shared" si="23"/>
        <v>0</v>
      </c>
      <c r="AA84" s="176">
        <f t="shared" si="24"/>
        <v>0</v>
      </c>
    </row>
    <row r="85" spans="4:27" ht="15" customHeight="1" x14ac:dyDescent="0.25">
      <c r="D85" s="171">
        <v>1</v>
      </c>
      <c r="E85" s="171">
        <f t="shared" si="14"/>
        <v>1</v>
      </c>
      <c r="F85" s="28" t="s">
        <v>287</v>
      </c>
      <c r="G85" s="28" t="s">
        <v>288</v>
      </c>
      <c r="H85" s="28" t="s">
        <v>125</v>
      </c>
      <c r="I85" s="31">
        <v>42074</v>
      </c>
      <c r="J85" s="28" t="s">
        <v>108</v>
      </c>
      <c r="K85" s="28" t="s">
        <v>153</v>
      </c>
      <c r="L85" s="28" t="s">
        <v>108</v>
      </c>
      <c r="M85" s="28" t="s">
        <v>153</v>
      </c>
      <c r="N85" s="29">
        <v>2.6</v>
      </c>
      <c r="O85" s="28" t="s">
        <v>108</v>
      </c>
      <c r="P85" s="28" t="s">
        <v>153</v>
      </c>
      <c r="Q85" s="29">
        <v>2.56</v>
      </c>
      <c r="R85" s="173" t="str">
        <f t="shared" si="15"/>
        <v>A</v>
      </c>
      <c r="S85" s="176">
        <f t="shared" si="16"/>
        <v>1</v>
      </c>
      <c r="T85" s="176">
        <f t="shared" si="17"/>
        <v>1</v>
      </c>
      <c r="U85" s="176">
        <f t="shared" si="18"/>
        <v>0</v>
      </c>
      <c r="V85" s="180" t="str">
        <f t="shared" si="19"/>
        <v>Streptococcus agalactiae</v>
      </c>
      <c r="W85" s="180" t="str">
        <f t="shared" si="20"/>
        <v>Streptococcus agalactiae</v>
      </c>
      <c r="X85" s="176">
        <f t="shared" si="21"/>
        <v>0</v>
      </c>
      <c r="Y85" s="176">
        <f t="shared" si="22"/>
        <v>0</v>
      </c>
      <c r="Z85" s="176">
        <f t="shared" si="23"/>
        <v>0</v>
      </c>
      <c r="AA85" s="176">
        <f t="shared" si="24"/>
        <v>0</v>
      </c>
    </row>
    <row r="86" spans="4:27" ht="15" customHeight="1" x14ac:dyDescent="0.25">
      <c r="D86" s="171">
        <v>1</v>
      </c>
      <c r="E86" s="171">
        <f t="shared" si="14"/>
        <v>0</v>
      </c>
      <c r="F86" s="28" t="s">
        <v>289</v>
      </c>
      <c r="G86" s="28" t="s">
        <v>167</v>
      </c>
      <c r="H86" s="28" t="s">
        <v>144</v>
      </c>
      <c r="I86" s="31">
        <v>43217</v>
      </c>
      <c r="J86" s="28" t="s">
        <v>108</v>
      </c>
      <c r="K86" s="28" t="s">
        <v>286</v>
      </c>
      <c r="L86" s="28" t="s">
        <v>108</v>
      </c>
      <c r="M86" s="28" t="s">
        <v>286</v>
      </c>
      <c r="N86" s="29">
        <v>1.81</v>
      </c>
      <c r="O86" s="28" t="s">
        <v>108</v>
      </c>
      <c r="P86" s="28" t="s">
        <v>286</v>
      </c>
      <c r="Q86" s="29">
        <v>1.7</v>
      </c>
      <c r="R86" s="173" t="str">
        <f t="shared" si="15"/>
        <v>B</v>
      </c>
      <c r="S86" s="176">
        <f t="shared" si="16"/>
        <v>0</v>
      </c>
      <c r="T86" s="176">
        <f t="shared" si="17"/>
        <v>0</v>
      </c>
      <c r="U86" s="176">
        <f t="shared" si="18"/>
        <v>1</v>
      </c>
      <c r="V86" s="180" t="str">
        <f t="shared" si="19"/>
        <v>Streptococcus castoreus</v>
      </c>
      <c r="W86" s="180" t="str">
        <f t="shared" si="20"/>
        <v>Streptococcus castoreus</v>
      </c>
      <c r="X86" s="176">
        <f t="shared" si="21"/>
        <v>0</v>
      </c>
      <c r="Y86" s="176">
        <f t="shared" si="22"/>
        <v>0</v>
      </c>
      <c r="Z86" s="176">
        <f t="shared" si="23"/>
        <v>0</v>
      </c>
      <c r="AA86" s="176">
        <f t="shared" si="24"/>
        <v>0</v>
      </c>
    </row>
    <row r="87" spans="4:27" ht="15" customHeight="1" x14ac:dyDescent="0.25">
      <c r="D87" s="171">
        <v>1</v>
      </c>
      <c r="E87" s="171">
        <f t="shared" si="14"/>
        <v>1</v>
      </c>
      <c r="F87" s="28">
        <v>171004429</v>
      </c>
      <c r="G87" s="28" t="s">
        <v>285</v>
      </c>
      <c r="H87" s="28" t="s">
        <v>144</v>
      </c>
      <c r="I87" s="31">
        <v>43223</v>
      </c>
      <c r="J87" s="28" t="s">
        <v>108</v>
      </c>
      <c r="K87" s="28" t="s">
        <v>286</v>
      </c>
      <c r="L87" s="28" t="s">
        <v>108</v>
      </c>
      <c r="M87" s="28" t="s">
        <v>286</v>
      </c>
      <c r="N87" s="29">
        <v>2.61</v>
      </c>
      <c r="O87" s="28" t="s">
        <v>108</v>
      </c>
      <c r="P87" s="28" t="s">
        <v>286</v>
      </c>
      <c r="Q87" s="29">
        <v>2.59</v>
      </c>
      <c r="R87" s="173" t="str">
        <f t="shared" si="15"/>
        <v>A</v>
      </c>
      <c r="S87" s="176">
        <f t="shared" si="16"/>
        <v>1</v>
      </c>
      <c r="T87" s="176">
        <f t="shared" si="17"/>
        <v>1</v>
      </c>
      <c r="U87" s="176">
        <f t="shared" si="18"/>
        <v>0</v>
      </c>
      <c r="V87" s="180" t="str">
        <f t="shared" si="19"/>
        <v>Streptococcus castoreus</v>
      </c>
      <c r="W87" s="180" t="str">
        <f t="shared" si="20"/>
        <v>Streptococcus castoreus</v>
      </c>
      <c r="X87" s="176">
        <f t="shared" si="21"/>
        <v>0</v>
      </c>
      <c r="Y87" s="176">
        <f t="shared" si="22"/>
        <v>0</v>
      </c>
      <c r="Z87" s="176">
        <f t="shared" si="23"/>
        <v>0</v>
      </c>
      <c r="AA87" s="176">
        <f t="shared" si="24"/>
        <v>0</v>
      </c>
    </row>
    <row r="88" spans="4:27" ht="15" customHeight="1" x14ac:dyDescent="0.25">
      <c r="D88" s="171">
        <v>1</v>
      </c>
      <c r="E88" s="171">
        <f t="shared" si="14"/>
        <v>1</v>
      </c>
      <c r="F88" s="28" t="s">
        <v>290</v>
      </c>
      <c r="G88" s="28" t="s">
        <v>156</v>
      </c>
      <c r="H88" s="28" t="s">
        <v>125</v>
      </c>
      <c r="I88" s="31">
        <v>42074</v>
      </c>
      <c r="J88" s="28" t="s">
        <v>108</v>
      </c>
      <c r="K88" s="28" t="s">
        <v>153</v>
      </c>
      <c r="L88" s="28" t="s">
        <v>108</v>
      </c>
      <c r="M88" s="28" t="s">
        <v>153</v>
      </c>
      <c r="N88" s="29">
        <v>2.0499999999999998</v>
      </c>
      <c r="O88" s="28" t="s">
        <v>108</v>
      </c>
      <c r="P88" s="28" t="s">
        <v>153</v>
      </c>
      <c r="Q88" s="29">
        <v>2.04</v>
      </c>
      <c r="R88" s="173" t="str">
        <f t="shared" si="15"/>
        <v>A</v>
      </c>
      <c r="S88" s="176">
        <f t="shared" si="16"/>
        <v>1</v>
      </c>
      <c r="T88" s="176">
        <f t="shared" si="17"/>
        <v>1</v>
      </c>
      <c r="U88" s="176">
        <f t="shared" si="18"/>
        <v>0</v>
      </c>
      <c r="V88" s="180" t="str">
        <f t="shared" si="19"/>
        <v>Streptococcus agalactiae</v>
      </c>
      <c r="W88" s="180" t="str">
        <f t="shared" si="20"/>
        <v>Streptococcus agalactiae</v>
      </c>
      <c r="X88" s="176">
        <f t="shared" si="21"/>
        <v>0</v>
      </c>
      <c r="Y88" s="176">
        <f t="shared" si="22"/>
        <v>0</v>
      </c>
      <c r="Z88" s="176">
        <f t="shared" si="23"/>
        <v>0</v>
      </c>
      <c r="AA88" s="176">
        <f t="shared" si="24"/>
        <v>0</v>
      </c>
    </row>
    <row r="89" spans="4:27" ht="15" customHeight="1" x14ac:dyDescent="0.25">
      <c r="D89" s="171">
        <v>1</v>
      </c>
      <c r="E89" s="171">
        <f t="shared" si="14"/>
        <v>1</v>
      </c>
      <c r="F89" s="28" t="s">
        <v>291</v>
      </c>
      <c r="G89" s="28" t="s">
        <v>156</v>
      </c>
      <c r="H89" s="28" t="s">
        <v>125</v>
      </c>
      <c r="I89" s="31">
        <v>42074</v>
      </c>
      <c r="J89" s="28" t="s">
        <v>108</v>
      </c>
      <c r="K89" s="28" t="s">
        <v>153</v>
      </c>
      <c r="L89" s="28" t="s">
        <v>108</v>
      </c>
      <c r="M89" s="28" t="s">
        <v>153</v>
      </c>
      <c r="N89" s="29">
        <v>2.41</v>
      </c>
      <c r="O89" s="28" t="s">
        <v>108</v>
      </c>
      <c r="P89" s="28" t="s">
        <v>153</v>
      </c>
      <c r="Q89" s="29">
        <v>2.4</v>
      </c>
      <c r="R89" s="173" t="str">
        <f t="shared" si="15"/>
        <v>A</v>
      </c>
      <c r="S89" s="176">
        <f t="shared" si="16"/>
        <v>1</v>
      </c>
      <c r="T89" s="176">
        <f t="shared" si="17"/>
        <v>1</v>
      </c>
      <c r="U89" s="176">
        <f t="shared" si="18"/>
        <v>0</v>
      </c>
      <c r="V89" s="180" t="str">
        <f t="shared" si="19"/>
        <v>Streptococcus agalactiae</v>
      </c>
      <c r="W89" s="180" t="str">
        <f t="shared" si="20"/>
        <v>Streptococcus agalactiae</v>
      </c>
      <c r="X89" s="176">
        <f t="shared" si="21"/>
        <v>0</v>
      </c>
      <c r="Y89" s="176">
        <f t="shared" si="22"/>
        <v>0</v>
      </c>
      <c r="Z89" s="176">
        <f t="shared" si="23"/>
        <v>0</v>
      </c>
      <c r="AA89" s="176">
        <f t="shared" si="24"/>
        <v>0</v>
      </c>
    </row>
    <row r="90" spans="4:27" ht="15" customHeight="1" x14ac:dyDescent="0.25">
      <c r="D90" s="171">
        <v>1</v>
      </c>
      <c r="E90" s="171">
        <f t="shared" si="14"/>
        <v>1</v>
      </c>
      <c r="F90" s="28">
        <v>141014875</v>
      </c>
      <c r="G90" s="28" t="s">
        <v>156</v>
      </c>
      <c r="H90" s="28" t="s">
        <v>125</v>
      </c>
      <c r="I90" s="31">
        <v>42074</v>
      </c>
      <c r="J90" s="28" t="s">
        <v>108</v>
      </c>
      <c r="K90" s="28" t="s">
        <v>153</v>
      </c>
      <c r="L90" s="28" t="s">
        <v>108</v>
      </c>
      <c r="M90" s="28" t="s">
        <v>153</v>
      </c>
      <c r="N90" s="29">
        <v>2.2599999999999998</v>
      </c>
      <c r="O90" s="28" t="s">
        <v>108</v>
      </c>
      <c r="P90" s="28" t="s">
        <v>153</v>
      </c>
      <c r="Q90" s="29">
        <v>2.23</v>
      </c>
      <c r="R90" s="173" t="str">
        <f t="shared" si="15"/>
        <v>A</v>
      </c>
      <c r="S90" s="176">
        <f t="shared" si="16"/>
        <v>1</v>
      </c>
      <c r="T90" s="176">
        <f t="shared" si="17"/>
        <v>1</v>
      </c>
      <c r="U90" s="176">
        <f t="shared" si="18"/>
        <v>0</v>
      </c>
      <c r="V90" s="180" t="str">
        <f t="shared" si="19"/>
        <v>Streptococcus agalactiae</v>
      </c>
      <c r="W90" s="180" t="str">
        <f t="shared" si="20"/>
        <v>Streptococcus agalactiae</v>
      </c>
      <c r="X90" s="176">
        <f t="shared" si="21"/>
        <v>0</v>
      </c>
      <c r="Y90" s="176">
        <f t="shared" si="22"/>
        <v>0</v>
      </c>
      <c r="Z90" s="176">
        <f t="shared" si="23"/>
        <v>0</v>
      </c>
      <c r="AA90" s="176">
        <f t="shared" si="24"/>
        <v>0</v>
      </c>
    </row>
    <row r="91" spans="4:27" ht="15" customHeight="1" x14ac:dyDescent="0.25">
      <c r="D91" s="171">
        <v>1</v>
      </c>
      <c r="E91" s="171">
        <f t="shared" si="14"/>
        <v>1</v>
      </c>
      <c r="F91" s="28" t="s">
        <v>292</v>
      </c>
      <c r="G91" s="28" t="s">
        <v>156</v>
      </c>
      <c r="H91" s="28" t="s">
        <v>125</v>
      </c>
      <c r="I91" s="31">
        <v>42074</v>
      </c>
      <c r="J91" s="28" t="s">
        <v>108</v>
      </c>
      <c r="K91" s="28" t="s">
        <v>153</v>
      </c>
      <c r="L91" s="28" t="s">
        <v>108</v>
      </c>
      <c r="M91" s="28" t="s">
        <v>153</v>
      </c>
      <c r="N91" s="29">
        <v>2.0099999999999998</v>
      </c>
      <c r="O91" s="28" t="s">
        <v>108</v>
      </c>
      <c r="P91" s="28" t="s">
        <v>153</v>
      </c>
      <c r="Q91" s="29">
        <v>2</v>
      </c>
      <c r="R91" s="173" t="str">
        <f t="shared" si="15"/>
        <v>A</v>
      </c>
      <c r="S91" s="176">
        <f t="shared" si="16"/>
        <v>1</v>
      </c>
      <c r="T91" s="176">
        <f t="shared" si="17"/>
        <v>1</v>
      </c>
      <c r="U91" s="176">
        <f t="shared" si="18"/>
        <v>0</v>
      </c>
      <c r="V91" s="180" t="str">
        <f t="shared" si="19"/>
        <v>Streptococcus agalactiae</v>
      </c>
      <c r="W91" s="180" t="str">
        <f t="shared" si="20"/>
        <v>Streptococcus agalactiae</v>
      </c>
      <c r="X91" s="176">
        <f t="shared" si="21"/>
        <v>0</v>
      </c>
      <c r="Y91" s="176">
        <f t="shared" si="22"/>
        <v>0</v>
      </c>
      <c r="Z91" s="176">
        <f t="shared" si="23"/>
        <v>0</v>
      </c>
      <c r="AA91" s="176">
        <f t="shared" si="24"/>
        <v>0</v>
      </c>
    </row>
    <row r="92" spans="4:27" ht="15" customHeight="1" x14ac:dyDescent="0.25">
      <c r="D92" s="171">
        <v>1</v>
      </c>
      <c r="E92" s="171">
        <f t="shared" si="14"/>
        <v>1</v>
      </c>
      <c r="F92" s="28" t="s">
        <v>293</v>
      </c>
      <c r="G92" s="28" t="s">
        <v>156</v>
      </c>
      <c r="H92" s="28" t="s">
        <v>144</v>
      </c>
      <c r="I92" s="31">
        <v>42074</v>
      </c>
      <c r="J92" s="28" t="s">
        <v>108</v>
      </c>
      <c r="K92" s="28" t="s">
        <v>153</v>
      </c>
      <c r="L92" s="28" t="s">
        <v>108</v>
      </c>
      <c r="M92" s="28" t="s">
        <v>153</v>
      </c>
      <c r="N92" s="29">
        <v>2.31</v>
      </c>
      <c r="O92" s="28" t="s">
        <v>108</v>
      </c>
      <c r="P92" s="28" t="s">
        <v>153</v>
      </c>
      <c r="Q92" s="29">
        <v>2.27</v>
      </c>
      <c r="R92" s="173" t="str">
        <f t="shared" si="15"/>
        <v>A</v>
      </c>
      <c r="S92" s="176">
        <f t="shared" si="16"/>
        <v>1</v>
      </c>
      <c r="T92" s="176">
        <f t="shared" si="17"/>
        <v>1</v>
      </c>
      <c r="U92" s="176">
        <f t="shared" si="18"/>
        <v>0</v>
      </c>
      <c r="V92" s="180" t="str">
        <f t="shared" si="19"/>
        <v>Streptococcus agalactiae</v>
      </c>
      <c r="W92" s="180" t="str">
        <f t="shared" si="20"/>
        <v>Streptococcus agalactiae</v>
      </c>
      <c r="X92" s="176">
        <f t="shared" si="21"/>
        <v>0</v>
      </c>
      <c r="Y92" s="176">
        <f t="shared" si="22"/>
        <v>0</v>
      </c>
      <c r="Z92" s="176">
        <f t="shared" si="23"/>
        <v>0</v>
      </c>
      <c r="AA92" s="176">
        <f t="shared" si="24"/>
        <v>0</v>
      </c>
    </row>
    <row r="93" spans="4:27" ht="15" customHeight="1" x14ac:dyDescent="0.25">
      <c r="D93" s="171">
        <v>1</v>
      </c>
      <c r="E93" s="171">
        <f t="shared" si="14"/>
        <v>1</v>
      </c>
      <c r="F93" s="28" t="s">
        <v>294</v>
      </c>
      <c r="G93" s="28" t="s">
        <v>156</v>
      </c>
      <c r="H93" s="28" t="s">
        <v>144</v>
      </c>
      <c r="I93" s="31">
        <v>42074</v>
      </c>
      <c r="J93" s="28" t="s">
        <v>108</v>
      </c>
      <c r="K93" s="28" t="s">
        <v>153</v>
      </c>
      <c r="L93" s="28" t="s">
        <v>108</v>
      </c>
      <c r="M93" s="28" t="s">
        <v>153</v>
      </c>
      <c r="N93" s="29">
        <v>2.42</v>
      </c>
      <c r="O93" s="28" t="s">
        <v>108</v>
      </c>
      <c r="P93" s="28" t="s">
        <v>153</v>
      </c>
      <c r="Q93" s="29">
        <v>2.37</v>
      </c>
      <c r="R93" s="173" t="str">
        <f t="shared" si="15"/>
        <v>A</v>
      </c>
      <c r="S93" s="176">
        <f t="shared" si="16"/>
        <v>1</v>
      </c>
      <c r="T93" s="176">
        <f t="shared" si="17"/>
        <v>1</v>
      </c>
      <c r="U93" s="176">
        <f t="shared" si="18"/>
        <v>0</v>
      </c>
      <c r="V93" s="180" t="str">
        <f t="shared" si="19"/>
        <v>Streptococcus agalactiae</v>
      </c>
      <c r="W93" s="180" t="str">
        <f t="shared" si="20"/>
        <v>Streptococcus agalactiae</v>
      </c>
      <c r="X93" s="176">
        <f t="shared" si="21"/>
        <v>0</v>
      </c>
      <c r="Y93" s="176">
        <f t="shared" si="22"/>
        <v>0</v>
      </c>
      <c r="Z93" s="176">
        <f t="shared" si="23"/>
        <v>0</v>
      </c>
      <c r="AA93" s="176">
        <f t="shared" si="24"/>
        <v>0</v>
      </c>
    </row>
    <row r="94" spans="4:27" ht="15" customHeight="1" x14ac:dyDescent="0.25">
      <c r="D94" s="171">
        <v>1</v>
      </c>
      <c r="E94" s="171">
        <f t="shared" si="14"/>
        <v>1</v>
      </c>
      <c r="F94" s="28" t="s">
        <v>295</v>
      </c>
      <c r="G94" s="28" t="s">
        <v>156</v>
      </c>
      <c r="H94" s="28" t="s">
        <v>144</v>
      </c>
      <c r="I94" s="31">
        <v>42074</v>
      </c>
      <c r="J94" s="28" t="s">
        <v>108</v>
      </c>
      <c r="K94" s="28" t="s">
        <v>153</v>
      </c>
      <c r="L94" s="28" t="s">
        <v>108</v>
      </c>
      <c r="M94" s="28" t="s">
        <v>153</v>
      </c>
      <c r="N94" s="29">
        <v>2.4500000000000002</v>
      </c>
      <c r="O94" s="28" t="s">
        <v>108</v>
      </c>
      <c r="P94" s="28" t="s">
        <v>153</v>
      </c>
      <c r="Q94" s="29">
        <v>2.44</v>
      </c>
      <c r="R94" s="173" t="str">
        <f t="shared" si="15"/>
        <v>A</v>
      </c>
      <c r="S94" s="176">
        <f t="shared" si="16"/>
        <v>1</v>
      </c>
      <c r="T94" s="176">
        <f t="shared" si="17"/>
        <v>1</v>
      </c>
      <c r="U94" s="176">
        <f t="shared" si="18"/>
        <v>0</v>
      </c>
      <c r="V94" s="180" t="str">
        <f t="shared" si="19"/>
        <v>Streptococcus agalactiae</v>
      </c>
      <c r="W94" s="180" t="str">
        <f t="shared" si="20"/>
        <v>Streptococcus agalactiae</v>
      </c>
      <c r="X94" s="176">
        <f t="shared" si="21"/>
        <v>0</v>
      </c>
      <c r="Y94" s="176">
        <f t="shared" si="22"/>
        <v>0</v>
      </c>
      <c r="Z94" s="176">
        <f t="shared" si="23"/>
        <v>0</v>
      </c>
      <c r="AA94" s="176">
        <f t="shared" si="24"/>
        <v>0</v>
      </c>
    </row>
    <row r="95" spans="4:27" ht="15" customHeight="1" x14ac:dyDescent="0.25">
      <c r="D95" s="171">
        <v>1</v>
      </c>
      <c r="E95" s="171">
        <f t="shared" si="14"/>
        <v>1</v>
      </c>
      <c r="F95" s="28" t="s">
        <v>296</v>
      </c>
      <c r="G95" s="28" t="s">
        <v>156</v>
      </c>
      <c r="H95" s="28" t="s">
        <v>125</v>
      </c>
      <c r="I95" s="31">
        <v>42074</v>
      </c>
      <c r="J95" s="28" t="s">
        <v>108</v>
      </c>
      <c r="K95" s="28" t="s">
        <v>153</v>
      </c>
      <c r="L95" s="28" t="s">
        <v>108</v>
      </c>
      <c r="M95" s="28" t="s">
        <v>153</v>
      </c>
      <c r="N95" s="29">
        <v>2.2599999999999998</v>
      </c>
      <c r="O95" s="28" t="s">
        <v>108</v>
      </c>
      <c r="P95" s="28" t="s">
        <v>153</v>
      </c>
      <c r="Q95" s="29">
        <v>2.2599999999999998</v>
      </c>
      <c r="R95" s="173" t="str">
        <f t="shared" si="15"/>
        <v>A</v>
      </c>
      <c r="S95" s="176">
        <f t="shared" si="16"/>
        <v>1</v>
      </c>
      <c r="T95" s="176">
        <f t="shared" si="17"/>
        <v>1</v>
      </c>
      <c r="U95" s="176">
        <f t="shared" si="18"/>
        <v>0</v>
      </c>
      <c r="V95" s="180" t="str">
        <f t="shared" si="19"/>
        <v>Streptococcus agalactiae</v>
      </c>
      <c r="W95" s="180" t="str">
        <f t="shared" si="20"/>
        <v>Streptococcus agalactiae</v>
      </c>
      <c r="X95" s="176">
        <f t="shared" si="21"/>
        <v>0</v>
      </c>
      <c r="Y95" s="176">
        <f t="shared" si="22"/>
        <v>0</v>
      </c>
      <c r="Z95" s="176">
        <f t="shared" si="23"/>
        <v>0</v>
      </c>
      <c r="AA95" s="176">
        <f t="shared" si="24"/>
        <v>0</v>
      </c>
    </row>
    <row r="96" spans="4:27" ht="15" customHeight="1" x14ac:dyDescent="0.25">
      <c r="D96" s="171">
        <v>1</v>
      </c>
      <c r="E96" s="171">
        <f t="shared" si="14"/>
        <v>1</v>
      </c>
      <c r="F96" s="28" t="s">
        <v>297</v>
      </c>
      <c r="G96" s="28" t="s">
        <v>156</v>
      </c>
      <c r="H96" s="28" t="s">
        <v>125</v>
      </c>
      <c r="I96" s="31">
        <v>42074</v>
      </c>
      <c r="J96" s="28" t="s">
        <v>108</v>
      </c>
      <c r="K96" s="28" t="s">
        <v>153</v>
      </c>
      <c r="L96" s="28" t="s">
        <v>108</v>
      </c>
      <c r="M96" s="28" t="s">
        <v>153</v>
      </c>
      <c r="N96" s="29">
        <v>2.08</v>
      </c>
      <c r="O96" s="28" t="s">
        <v>108</v>
      </c>
      <c r="P96" s="28" t="s">
        <v>153</v>
      </c>
      <c r="Q96" s="29">
        <v>2.02</v>
      </c>
      <c r="R96" s="173" t="str">
        <f t="shared" si="15"/>
        <v>A</v>
      </c>
      <c r="S96" s="176">
        <f t="shared" si="16"/>
        <v>1</v>
      </c>
      <c r="T96" s="176">
        <f t="shared" si="17"/>
        <v>1</v>
      </c>
      <c r="U96" s="176">
        <f t="shared" si="18"/>
        <v>0</v>
      </c>
      <c r="V96" s="180" t="str">
        <f t="shared" si="19"/>
        <v>Streptococcus agalactiae</v>
      </c>
      <c r="W96" s="180" t="str">
        <f t="shared" si="20"/>
        <v>Streptococcus agalactiae</v>
      </c>
      <c r="X96" s="176">
        <f t="shared" si="21"/>
        <v>0</v>
      </c>
      <c r="Y96" s="176">
        <f t="shared" si="22"/>
        <v>0</v>
      </c>
      <c r="Z96" s="176">
        <f t="shared" si="23"/>
        <v>0</v>
      </c>
      <c r="AA96" s="176">
        <f t="shared" si="24"/>
        <v>0</v>
      </c>
    </row>
    <row r="97" spans="4:27" ht="15" customHeight="1" x14ac:dyDescent="0.25">
      <c r="D97" s="171">
        <v>1</v>
      </c>
      <c r="E97" s="171">
        <f t="shared" si="14"/>
        <v>1</v>
      </c>
      <c r="F97" s="28" t="s">
        <v>298</v>
      </c>
      <c r="G97" s="28" t="s">
        <v>156</v>
      </c>
      <c r="H97" s="28" t="s">
        <v>125</v>
      </c>
      <c r="I97" s="31">
        <v>42074</v>
      </c>
      <c r="J97" s="28" t="s">
        <v>108</v>
      </c>
      <c r="K97" s="28" t="s">
        <v>153</v>
      </c>
      <c r="L97" s="28" t="s">
        <v>108</v>
      </c>
      <c r="M97" s="28" t="s">
        <v>153</v>
      </c>
      <c r="N97" s="29">
        <v>2.4500000000000002</v>
      </c>
      <c r="O97" s="28" t="s">
        <v>108</v>
      </c>
      <c r="P97" s="28" t="s">
        <v>153</v>
      </c>
      <c r="Q97" s="29">
        <v>2.29</v>
      </c>
      <c r="R97" s="173" t="str">
        <f t="shared" si="15"/>
        <v>A</v>
      </c>
      <c r="S97" s="176">
        <f t="shared" si="16"/>
        <v>1</v>
      </c>
      <c r="T97" s="176">
        <f t="shared" si="17"/>
        <v>1</v>
      </c>
      <c r="U97" s="176">
        <f t="shared" si="18"/>
        <v>0</v>
      </c>
      <c r="V97" s="180" t="str">
        <f t="shared" si="19"/>
        <v>Streptococcus agalactiae</v>
      </c>
      <c r="W97" s="180" t="str">
        <f t="shared" si="20"/>
        <v>Streptococcus agalactiae</v>
      </c>
      <c r="X97" s="176">
        <f t="shared" si="21"/>
        <v>0</v>
      </c>
      <c r="Y97" s="176">
        <f t="shared" si="22"/>
        <v>0</v>
      </c>
      <c r="Z97" s="176">
        <f t="shared" si="23"/>
        <v>0</v>
      </c>
      <c r="AA97" s="176">
        <f t="shared" si="24"/>
        <v>0</v>
      </c>
    </row>
    <row r="98" spans="4:27" ht="15" customHeight="1" x14ac:dyDescent="0.25">
      <c r="D98" s="171">
        <v>1</v>
      </c>
      <c r="E98" s="171">
        <f t="shared" si="14"/>
        <v>1</v>
      </c>
      <c r="F98" s="28" t="s">
        <v>299</v>
      </c>
      <c r="G98" s="28" t="s">
        <v>156</v>
      </c>
      <c r="H98" s="28" t="s">
        <v>125</v>
      </c>
      <c r="I98" s="31">
        <v>42074</v>
      </c>
      <c r="J98" s="28" t="s">
        <v>108</v>
      </c>
      <c r="K98" s="28" t="s">
        <v>153</v>
      </c>
      <c r="L98" s="28" t="s">
        <v>108</v>
      </c>
      <c r="M98" s="28" t="s">
        <v>153</v>
      </c>
      <c r="N98" s="29">
        <v>2.13</v>
      </c>
      <c r="O98" s="28" t="s">
        <v>108</v>
      </c>
      <c r="P98" s="28" t="s">
        <v>153</v>
      </c>
      <c r="Q98" s="29">
        <v>2.0699999999999998</v>
      </c>
      <c r="R98" s="173" t="str">
        <f t="shared" si="15"/>
        <v>A</v>
      </c>
      <c r="S98" s="176">
        <f t="shared" si="16"/>
        <v>1</v>
      </c>
      <c r="T98" s="176">
        <f t="shared" si="17"/>
        <v>1</v>
      </c>
      <c r="U98" s="176">
        <f t="shared" si="18"/>
        <v>0</v>
      </c>
      <c r="V98" s="180" t="str">
        <f t="shared" si="19"/>
        <v>Streptococcus agalactiae</v>
      </c>
      <c r="W98" s="180" t="str">
        <f t="shared" si="20"/>
        <v>Streptococcus agalactiae</v>
      </c>
      <c r="X98" s="176">
        <f t="shared" si="21"/>
        <v>0</v>
      </c>
      <c r="Y98" s="176">
        <f t="shared" si="22"/>
        <v>0</v>
      </c>
      <c r="Z98" s="176">
        <f t="shared" si="23"/>
        <v>0</v>
      </c>
      <c r="AA98" s="176">
        <f t="shared" si="24"/>
        <v>0</v>
      </c>
    </row>
    <row r="99" spans="4:27" ht="15" customHeight="1" x14ac:dyDescent="0.25">
      <c r="D99" s="171">
        <v>1</v>
      </c>
      <c r="E99" s="171">
        <f t="shared" si="14"/>
        <v>1</v>
      </c>
      <c r="F99" s="28" t="s">
        <v>300</v>
      </c>
      <c r="G99" s="28" t="s">
        <v>156</v>
      </c>
      <c r="H99" s="28" t="s">
        <v>125</v>
      </c>
      <c r="I99" s="31">
        <v>42074</v>
      </c>
      <c r="J99" s="28" t="s">
        <v>108</v>
      </c>
      <c r="K99" s="28" t="s">
        <v>153</v>
      </c>
      <c r="L99" s="28" t="s">
        <v>108</v>
      </c>
      <c r="M99" s="28" t="s">
        <v>153</v>
      </c>
      <c r="N99" s="29">
        <v>2.29</v>
      </c>
      <c r="O99" s="28" t="s">
        <v>108</v>
      </c>
      <c r="P99" s="28" t="s">
        <v>153</v>
      </c>
      <c r="Q99" s="29">
        <v>2.2599999999999998</v>
      </c>
      <c r="R99" s="173" t="str">
        <f t="shared" si="15"/>
        <v>A</v>
      </c>
      <c r="S99" s="176">
        <f t="shared" si="16"/>
        <v>1</v>
      </c>
      <c r="T99" s="176">
        <f t="shared" si="17"/>
        <v>1</v>
      </c>
      <c r="U99" s="176">
        <f t="shared" si="18"/>
        <v>0</v>
      </c>
      <c r="V99" s="180" t="str">
        <f t="shared" si="19"/>
        <v>Streptococcus agalactiae</v>
      </c>
      <c r="W99" s="180" t="str">
        <f t="shared" si="20"/>
        <v>Streptococcus agalactiae</v>
      </c>
      <c r="X99" s="176">
        <f t="shared" si="21"/>
        <v>0</v>
      </c>
      <c r="Y99" s="176">
        <f t="shared" si="22"/>
        <v>0</v>
      </c>
      <c r="Z99" s="176">
        <f t="shared" si="23"/>
        <v>0</v>
      </c>
      <c r="AA99" s="176">
        <f t="shared" si="24"/>
        <v>0</v>
      </c>
    </row>
    <row r="100" spans="4:27" ht="15" customHeight="1" x14ac:dyDescent="0.25">
      <c r="D100" s="171">
        <v>1</v>
      </c>
      <c r="E100" s="171">
        <f t="shared" si="14"/>
        <v>1</v>
      </c>
      <c r="F100" s="28" t="s">
        <v>301</v>
      </c>
      <c r="G100" s="28" t="s">
        <v>156</v>
      </c>
      <c r="H100" s="28" t="s">
        <v>125</v>
      </c>
      <c r="I100" s="31">
        <v>42074</v>
      </c>
      <c r="J100" s="28" t="s">
        <v>108</v>
      </c>
      <c r="K100" s="28" t="s">
        <v>153</v>
      </c>
      <c r="L100" s="28" t="s">
        <v>108</v>
      </c>
      <c r="M100" s="28" t="s">
        <v>153</v>
      </c>
      <c r="N100" s="29">
        <v>2.14</v>
      </c>
      <c r="O100" s="28" t="s">
        <v>108</v>
      </c>
      <c r="P100" s="28" t="s">
        <v>153</v>
      </c>
      <c r="Q100" s="29">
        <v>2.12</v>
      </c>
      <c r="R100" s="173" t="str">
        <f t="shared" si="15"/>
        <v>A</v>
      </c>
      <c r="S100" s="176">
        <f t="shared" si="16"/>
        <v>1</v>
      </c>
      <c r="T100" s="176">
        <f t="shared" si="17"/>
        <v>1</v>
      </c>
      <c r="U100" s="176">
        <f t="shared" si="18"/>
        <v>0</v>
      </c>
      <c r="V100" s="180" t="str">
        <f t="shared" si="19"/>
        <v>Streptococcus agalactiae</v>
      </c>
      <c r="W100" s="180" t="str">
        <f t="shared" si="20"/>
        <v>Streptococcus agalactiae</v>
      </c>
      <c r="X100" s="176">
        <f t="shared" si="21"/>
        <v>0</v>
      </c>
      <c r="Y100" s="176">
        <f t="shared" si="22"/>
        <v>0</v>
      </c>
      <c r="Z100" s="176">
        <f t="shared" si="23"/>
        <v>0</v>
      </c>
      <c r="AA100" s="176">
        <f t="shared" si="24"/>
        <v>0</v>
      </c>
    </row>
    <row r="101" spans="4:27" ht="15" customHeight="1" x14ac:dyDescent="0.25">
      <c r="D101" s="171">
        <v>1</v>
      </c>
      <c r="E101" s="171">
        <f t="shared" si="14"/>
        <v>1</v>
      </c>
      <c r="F101" s="28" t="s">
        <v>302</v>
      </c>
      <c r="G101" s="28" t="s">
        <v>156</v>
      </c>
      <c r="H101" s="28" t="s">
        <v>125</v>
      </c>
      <c r="I101" s="31">
        <v>42074</v>
      </c>
      <c r="J101" s="28" t="s">
        <v>108</v>
      </c>
      <c r="K101" s="28" t="s">
        <v>153</v>
      </c>
      <c r="L101" s="28" t="s">
        <v>108</v>
      </c>
      <c r="M101" s="28" t="s">
        <v>153</v>
      </c>
      <c r="N101" s="29">
        <v>2.27</v>
      </c>
      <c r="O101" s="28" t="s">
        <v>108</v>
      </c>
      <c r="P101" s="28" t="s">
        <v>153</v>
      </c>
      <c r="Q101" s="29">
        <v>2.2200000000000002</v>
      </c>
      <c r="R101" s="173" t="str">
        <f t="shared" si="15"/>
        <v>A</v>
      </c>
      <c r="S101" s="176">
        <f t="shared" si="16"/>
        <v>1</v>
      </c>
      <c r="T101" s="176">
        <f t="shared" si="17"/>
        <v>1</v>
      </c>
      <c r="U101" s="176">
        <f t="shared" si="18"/>
        <v>0</v>
      </c>
      <c r="V101" s="180" t="str">
        <f t="shared" si="19"/>
        <v>Streptococcus agalactiae</v>
      </c>
      <c r="W101" s="180" t="str">
        <f t="shared" si="20"/>
        <v>Streptococcus agalactiae</v>
      </c>
      <c r="X101" s="176">
        <f t="shared" si="21"/>
        <v>0</v>
      </c>
      <c r="Y101" s="176">
        <f t="shared" si="22"/>
        <v>0</v>
      </c>
      <c r="Z101" s="176">
        <f t="shared" si="23"/>
        <v>0</v>
      </c>
      <c r="AA101" s="176">
        <f t="shared" si="24"/>
        <v>0</v>
      </c>
    </row>
    <row r="102" spans="4:27" ht="15" customHeight="1" x14ac:dyDescent="0.25">
      <c r="D102" s="171">
        <v>1</v>
      </c>
      <c r="E102" s="171">
        <f t="shared" si="14"/>
        <v>1</v>
      </c>
      <c r="F102" s="28" t="s">
        <v>303</v>
      </c>
      <c r="G102" s="28" t="s">
        <v>156</v>
      </c>
      <c r="H102" s="28" t="s">
        <v>125</v>
      </c>
      <c r="I102" s="31">
        <v>42074</v>
      </c>
      <c r="J102" s="28" t="s">
        <v>108</v>
      </c>
      <c r="K102" s="28" t="s">
        <v>153</v>
      </c>
      <c r="L102" s="28" t="s">
        <v>108</v>
      </c>
      <c r="M102" s="28" t="s">
        <v>153</v>
      </c>
      <c r="N102" s="29">
        <v>2.13</v>
      </c>
      <c r="O102" s="28" t="s">
        <v>108</v>
      </c>
      <c r="P102" s="28" t="s">
        <v>153</v>
      </c>
      <c r="Q102" s="29">
        <v>2.06</v>
      </c>
      <c r="R102" s="173" t="str">
        <f t="shared" si="15"/>
        <v>A</v>
      </c>
      <c r="S102" s="176">
        <f t="shared" si="16"/>
        <v>1</v>
      </c>
      <c r="T102" s="176">
        <f t="shared" si="17"/>
        <v>1</v>
      </c>
      <c r="U102" s="176">
        <f t="shared" si="18"/>
        <v>0</v>
      </c>
      <c r="V102" s="180" t="str">
        <f t="shared" si="19"/>
        <v>Streptococcus agalactiae</v>
      </c>
      <c r="W102" s="180" t="str">
        <f t="shared" si="20"/>
        <v>Streptococcus agalactiae</v>
      </c>
      <c r="X102" s="176">
        <f t="shared" si="21"/>
        <v>0</v>
      </c>
      <c r="Y102" s="176">
        <f t="shared" si="22"/>
        <v>0</v>
      </c>
      <c r="Z102" s="176">
        <f t="shared" si="23"/>
        <v>0</v>
      </c>
      <c r="AA102" s="176">
        <f t="shared" si="24"/>
        <v>0</v>
      </c>
    </row>
    <row r="103" spans="4:27" ht="15" customHeight="1" x14ac:dyDescent="0.25">
      <c r="D103" s="171">
        <v>1</v>
      </c>
      <c r="E103" s="171">
        <f t="shared" si="14"/>
        <v>1</v>
      </c>
      <c r="F103" s="28" t="s">
        <v>304</v>
      </c>
      <c r="G103" s="28" t="s">
        <v>156</v>
      </c>
      <c r="H103" s="28" t="s">
        <v>125</v>
      </c>
      <c r="I103" s="31">
        <v>42074</v>
      </c>
      <c r="J103" s="28" t="s">
        <v>108</v>
      </c>
      <c r="K103" s="28" t="s">
        <v>153</v>
      </c>
      <c r="L103" s="28" t="s">
        <v>108</v>
      </c>
      <c r="M103" s="28" t="s">
        <v>153</v>
      </c>
      <c r="N103" s="29">
        <v>2.08</v>
      </c>
      <c r="O103" s="28" t="s">
        <v>108</v>
      </c>
      <c r="P103" s="28" t="s">
        <v>153</v>
      </c>
      <c r="Q103" s="29">
        <v>2.0499999999999998</v>
      </c>
      <c r="R103" s="173" t="str">
        <f t="shared" si="15"/>
        <v>A</v>
      </c>
      <c r="S103" s="176">
        <f t="shared" si="16"/>
        <v>1</v>
      </c>
      <c r="T103" s="176">
        <f t="shared" si="17"/>
        <v>1</v>
      </c>
      <c r="U103" s="176">
        <f t="shared" si="18"/>
        <v>0</v>
      </c>
      <c r="V103" s="180" t="str">
        <f t="shared" si="19"/>
        <v>Streptococcus agalactiae</v>
      </c>
      <c r="W103" s="180" t="str">
        <f t="shared" si="20"/>
        <v>Streptococcus agalactiae</v>
      </c>
      <c r="X103" s="176">
        <f t="shared" si="21"/>
        <v>0</v>
      </c>
      <c r="Y103" s="176">
        <f t="shared" si="22"/>
        <v>0</v>
      </c>
      <c r="Z103" s="176">
        <f t="shared" si="23"/>
        <v>0</v>
      </c>
      <c r="AA103" s="176">
        <f t="shared" si="24"/>
        <v>0</v>
      </c>
    </row>
    <row r="104" spans="4:27" ht="15" customHeight="1" x14ac:dyDescent="0.25">
      <c r="D104" s="171">
        <v>1</v>
      </c>
      <c r="E104" s="171">
        <f t="shared" si="14"/>
        <v>1</v>
      </c>
      <c r="F104" s="28">
        <v>131000020</v>
      </c>
      <c r="G104" s="28" t="s">
        <v>156</v>
      </c>
      <c r="H104" s="28" t="s">
        <v>144</v>
      </c>
      <c r="I104" s="31">
        <v>42074</v>
      </c>
      <c r="J104" s="28" t="s">
        <v>108</v>
      </c>
      <c r="K104" s="28" t="s">
        <v>153</v>
      </c>
      <c r="L104" s="28" t="s">
        <v>108</v>
      </c>
      <c r="M104" s="28" t="s">
        <v>153</v>
      </c>
      <c r="N104" s="29">
        <v>2.46</v>
      </c>
      <c r="O104" s="28" t="s">
        <v>108</v>
      </c>
      <c r="P104" s="28" t="s">
        <v>153</v>
      </c>
      <c r="Q104" s="29">
        <v>2.34</v>
      </c>
      <c r="R104" s="173" t="str">
        <f t="shared" si="15"/>
        <v>A</v>
      </c>
      <c r="S104" s="176">
        <f t="shared" si="16"/>
        <v>1</v>
      </c>
      <c r="T104" s="176">
        <f t="shared" si="17"/>
        <v>1</v>
      </c>
      <c r="U104" s="176">
        <f t="shared" si="18"/>
        <v>0</v>
      </c>
      <c r="V104" s="180" t="str">
        <f t="shared" si="19"/>
        <v>Streptococcus agalactiae</v>
      </c>
      <c r="W104" s="180" t="str">
        <f t="shared" si="20"/>
        <v>Streptococcus agalactiae</v>
      </c>
      <c r="X104" s="176">
        <f t="shared" si="21"/>
        <v>0</v>
      </c>
      <c r="Y104" s="176">
        <f t="shared" si="22"/>
        <v>0</v>
      </c>
      <c r="Z104" s="176">
        <f t="shared" si="23"/>
        <v>0</v>
      </c>
      <c r="AA104" s="176">
        <f t="shared" si="24"/>
        <v>0</v>
      </c>
    </row>
    <row r="105" spans="4:27" ht="15" customHeight="1" x14ac:dyDescent="0.25">
      <c r="D105" s="171">
        <v>1</v>
      </c>
      <c r="E105" s="171">
        <f t="shared" si="14"/>
        <v>1</v>
      </c>
      <c r="F105" s="28">
        <v>141002252</v>
      </c>
      <c r="G105" s="28" t="s">
        <v>156</v>
      </c>
      <c r="H105" s="28" t="s">
        <v>125</v>
      </c>
      <c r="I105" s="31">
        <v>42074</v>
      </c>
      <c r="J105" s="28" t="s">
        <v>108</v>
      </c>
      <c r="K105" s="28" t="s">
        <v>153</v>
      </c>
      <c r="L105" s="28" t="s">
        <v>108</v>
      </c>
      <c r="M105" s="28" t="s">
        <v>153</v>
      </c>
      <c r="N105" s="29">
        <v>2.13</v>
      </c>
      <c r="O105" s="28" t="s">
        <v>108</v>
      </c>
      <c r="P105" s="28" t="s">
        <v>153</v>
      </c>
      <c r="Q105" s="29">
        <v>2.04</v>
      </c>
      <c r="R105" s="173" t="str">
        <f t="shared" si="15"/>
        <v>A</v>
      </c>
      <c r="S105" s="176">
        <f t="shared" si="16"/>
        <v>1</v>
      </c>
      <c r="T105" s="176">
        <f t="shared" si="17"/>
        <v>1</v>
      </c>
      <c r="U105" s="176">
        <f t="shared" si="18"/>
        <v>0</v>
      </c>
      <c r="V105" s="180" t="str">
        <f t="shared" si="19"/>
        <v>Streptococcus agalactiae</v>
      </c>
      <c r="W105" s="180" t="str">
        <f t="shared" si="20"/>
        <v>Streptococcus agalactiae</v>
      </c>
      <c r="X105" s="176">
        <f t="shared" si="21"/>
        <v>0</v>
      </c>
      <c r="Y105" s="176">
        <f t="shared" si="22"/>
        <v>0</v>
      </c>
      <c r="Z105" s="176">
        <f t="shared" si="23"/>
        <v>0</v>
      </c>
      <c r="AA105" s="176">
        <f t="shared" si="24"/>
        <v>0</v>
      </c>
    </row>
    <row r="106" spans="4:27" ht="15" customHeight="1" x14ac:dyDescent="0.25">
      <c r="D106" s="171">
        <v>1</v>
      </c>
      <c r="E106" s="171">
        <f t="shared" si="14"/>
        <v>1</v>
      </c>
      <c r="F106" s="28" t="s">
        <v>305</v>
      </c>
      <c r="G106" s="28" t="s">
        <v>156</v>
      </c>
      <c r="H106" s="28" t="s">
        <v>144</v>
      </c>
      <c r="I106" s="31">
        <v>42074</v>
      </c>
      <c r="J106" s="28" t="s">
        <v>108</v>
      </c>
      <c r="K106" s="28" t="s">
        <v>153</v>
      </c>
      <c r="L106" s="28" t="s">
        <v>108</v>
      </c>
      <c r="M106" s="28" t="s">
        <v>153</v>
      </c>
      <c r="N106" s="29">
        <v>2.4900000000000002</v>
      </c>
      <c r="O106" s="28" t="s">
        <v>108</v>
      </c>
      <c r="P106" s="28" t="s">
        <v>153</v>
      </c>
      <c r="Q106" s="29">
        <v>2.4500000000000002</v>
      </c>
      <c r="R106" s="173" t="str">
        <f t="shared" si="15"/>
        <v>A</v>
      </c>
      <c r="S106" s="176">
        <f t="shared" si="16"/>
        <v>1</v>
      </c>
      <c r="T106" s="176">
        <f t="shared" si="17"/>
        <v>1</v>
      </c>
      <c r="U106" s="176">
        <f t="shared" si="18"/>
        <v>0</v>
      </c>
      <c r="V106" s="180" t="str">
        <f t="shared" si="19"/>
        <v>Streptococcus agalactiae</v>
      </c>
      <c r="W106" s="180" t="str">
        <f t="shared" si="20"/>
        <v>Streptococcus agalactiae</v>
      </c>
      <c r="X106" s="176">
        <f t="shared" si="21"/>
        <v>0</v>
      </c>
      <c r="Y106" s="176">
        <f t="shared" si="22"/>
        <v>0</v>
      </c>
      <c r="Z106" s="176">
        <f t="shared" si="23"/>
        <v>0</v>
      </c>
      <c r="AA106" s="176">
        <f t="shared" si="24"/>
        <v>0</v>
      </c>
    </row>
    <row r="107" spans="4:27" ht="15" customHeight="1" x14ac:dyDescent="0.25">
      <c r="D107" s="171">
        <v>1</v>
      </c>
      <c r="E107" s="171">
        <f t="shared" si="14"/>
        <v>1</v>
      </c>
      <c r="F107" s="28">
        <v>151004802</v>
      </c>
      <c r="G107" s="28" t="s">
        <v>306</v>
      </c>
      <c r="H107" s="28" t="s">
        <v>125</v>
      </c>
      <c r="I107" s="31">
        <v>42130</v>
      </c>
      <c r="J107" s="28" t="s">
        <v>108</v>
      </c>
      <c r="K107" s="28" t="s">
        <v>153</v>
      </c>
      <c r="L107" s="28" t="s">
        <v>108</v>
      </c>
      <c r="M107" s="28" t="s">
        <v>153</v>
      </c>
      <c r="N107" s="29">
        <v>2.38</v>
      </c>
      <c r="O107" s="28" t="s">
        <v>108</v>
      </c>
      <c r="P107" s="28" t="s">
        <v>153</v>
      </c>
      <c r="Q107" s="29">
        <v>2.35</v>
      </c>
      <c r="R107" s="173" t="str">
        <f t="shared" si="15"/>
        <v>A</v>
      </c>
      <c r="S107" s="176">
        <f t="shared" si="16"/>
        <v>1</v>
      </c>
      <c r="T107" s="176">
        <f t="shared" si="17"/>
        <v>1</v>
      </c>
      <c r="U107" s="176">
        <f t="shared" si="18"/>
        <v>0</v>
      </c>
      <c r="V107" s="180" t="str">
        <f t="shared" si="19"/>
        <v>Streptococcus agalactiae</v>
      </c>
      <c r="W107" s="180" t="str">
        <f t="shared" si="20"/>
        <v>Streptococcus agalactiae</v>
      </c>
      <c r="X107" s="176">
        <f t="shared" si="21"/>
        <v>0</v>
      </c>
      <c r="Y107" s="176">
        <f t="shared" si="22"/>
        <v>0</v>
      </c>
      <c r="Z107" s="176">
        <f t="shared" si="23"/>
        <v>0</v>
      </c>
      <c r="AA107" s="176">
        <f t="shared" si="24"/>
        <v>0</v>
      </c>
    </row>
    <row r="108" spans="4:27" ht="15" customHeight="1" x14ac:dyDescent="0.25">
      <c r="D108" s="171">
        <v>1</v>
      </c>
      <c r="E108" s="171">
        <f t="shared" si="14"/>
        <v>1</v>
      </c>
      <c r="F108" s="28">
        <v>171005124</v>
      </c>
      <c r="G108" s="28" t="s">
        <v>285</v>
      </c>
      <c r="H108" s="28" t="s">
        <v>144</v>
      </c>
      <c r="I108" s="31">
        <v>43223</v>
      </c>
      <c r="J108" s="28" t="s">
        <v>108</v>
      </c>
      <c r="K108" s="28" t="s">
        <v>286</v>
      </c>
      <c r="L108" s="28" t="s">
        <v>108</v>
      </c>
      <c r="M108" s="28" t="s">
        <v>286</v>
      </c>
      <c r="N108" s="29">
        <v>2.66</v>
      </c>
      <c r="O108" s="28" t="s">
        <v>108</v>
      </c>
      <c r="P108" s="28" t="s">
        <v>286</v>
      </c>
      <c r="Q108" s="29">
        <v>2.65</v>
      </c>
      <c r="R108" s="173" t="str">
        <f t="shared" si="15"/>
        <v>A</v>
      </c>
      <c r="S108" s="176">
        <f t="shared" si="16"/>
        <v>1</v>
      </c>
      <c r="T108" s="176">
        <f t="shared" si="17"/>
        <v>1</v>
      </c>
      <c r="U108" s="176">
        <f t="shared" si="18"/>
        <v>0</v>
      </c>
      <c r="V108" s="180" t="str">
        <f t="shared" si="19"/>
        <v>Streptococcus castoreus</v>
      </c>
      <c r="W108" s="180" t="str">
        <f t="shared" si="20"/>
        <v>Streptococcus castoreus</v>
      </c>
      <c r="X108" s="176">
        <f t="shared" si="21"/>
        <v>0</v>
      </c>
      <c r="Y108" s="176">
        <f t="shared" si="22"/>
        <v>0</v>
      </c>
      <c r="Z108" s="176">
        <f t="shared" si="23"/>
        <v>0</v>
      </c>
      <c r="AA108" s="176">
        <f t="shared" si="24"/>
        <v>0</v>
      </c>
    </row>
    <row r="109" spans="4:27" ht="15" customHeight="1" x14ac:dyDescent="0.25">
      <c r="D109" s="171">
        <v>1</v>
      </c>
      <c r="E109" s="171">
        <f t="shared" si="14"/>
        <v>1</v>
      </c>
      <c r="F109" s="28" t="s">
        <v>307</v>
      </c>
      <c r="G109" s="28" t="s">
        <v>308</v>
      </c>
      <c r="H109" s="28" t="s">
        <v>125</v>
      </c>
      <c r="I109" s="31">
        <v>42109</v>
      </c>
      <c r="J109" s="28" t="s">
        <v>108</v>
      </c>
      <c r="K109" s="28" t="s">
        <v>309</v>
      </c>
      <c r="L109" s="28" t="s">
        <v>108</v>
      </c>
      <c r="M109" s="28" t="s">
        <v>309</v>
      </c>
      <c r="N109" s="29">
        <v>2.2000000000000002</v>
      </c>
      <c r="O109" s="28" t="s">
        <v>108</v>
      </c>
      <c r="P109" s="28" t="s">
        <v>309</v>
      </c>
      <c r="Q109" s="29">
        <v>2.1800000000000002</v>
      </c>
      <c r="R109" s="173" t="str">
        <f t="shared" si="15"/>
        <v>A</v>
      </c>
      <c r="S109" s="176">
        <f t="shared" si="16"/>
        <v>1</v>
      </c>
      <c r="T109" s="176">
        <f t="shared" si="17"/>
        <v>1</v>
      </c>
      <c r="U109" s="176">
        <f t="shared" si="18"/>
        <v>0</v>
      </c>
      <c r="V109" s="180" t="str">
        <f t="shared" si="19"/>
        <v>Streptococcus pluranimalium</v>
      </c>
      <c r="W109" s="180" t="str">
        <f t="shared" si="20"/>
        <v>Streptococcus pluranimalium</v>
      </c>
      <c r="X109" s="176">
        <f t="shared" si="21"/>
        <v>0</v>
      </c>
      <c r="Y109" s="176">
        <f t="shared" si="22"/>
        <v>0</v>
      </c>
      <c r="Z109" s="176">
        <f t="shared" si="23"/>
        <v>0</v>
      </c>
      <c r="AA109" s="176">
        <f t="shared" si="24"/>
        <v>0</v>
      </c>
    </row>
    <row r="110" spans="4:27" ht="15" customHeight="1" x14ac:dyDescent="0.25">
      <c r="D110" s="171">
        <v>1</v>
      </c>
      <c r="E110" s="171">
        <f t="shared" si="14"/>
        <v>1</v>
      </c>
      <c r="F110" s="28">
        <v>171004666</v>
      </c>
      <c r="G110" s="28" t="s">
        <v>285</v>
      </c>
      <c r="H110" s="28" t="s">
        <v>144</v>
      </c>
      <c r="I110" s="31">
        <v>43223</v>
      </c>
      <c r="J110" s="28" t="s">
        <v>108</v>
      </c>
      <c r="K110" s="28" t="s">
        <v>286</v>
      </c>
      <c r="L110" s="28" t="s">
        <v>108</v>
      </c>
      <c r="M110" s="28" t="s">
        <v>286</v>
      </c>
      <c r="N110" s="29">
        <v>2.5099999999999998</v>
      </c>
      <c r="O110" s="28" t="s">
        <v>108</v>
      </c>
      <c r="P110" s="28" t="s">
        <v>286</v>
      </c>
      <c r="Q110" s="29">
        <v>2.4700000000000002</v>
      </c>
      <c r="R110" s="173" t="str">
        <f t="shared" si="15"/>
        <v>A</v>
      </c>
      <c r="S110" s="176">
        <f t="shared" si="16"/>
        <v>1</v>
      </c>
      <c r="T110" s="176">
        <f t="shared" si="17"/>
        <v>1</v>
      </c>
      <c r="U110" s="176">
        <f t="shared" si="18"/>
        <v>0</v>
      </c>
      <c r="V110" s="180" t="str">
        <f t="shared" si="19"/>
        <v>Streptococcus castoreus</v>
      </c>
      <c r="W110" s="180" t="str">
        <f t="shared" si="20"/>
        <v>Streptococcus castoreus</v>
      </c>
      <c r="X110" s="176">
        <f t="shared" si="21"/>
        <v>0</v>
      </c>
      <c r="Y110" s="176">
        <f t="shared" si="22"/>
        <v>0</v>
      </c>
      <c r="Z110" s="176">
        <f t="shared" si="23"/>
        <v>0</v>
      </c>
      <c r="AA110" s="176">
        <f t="shared" si="24"/>
        <v>0</v>
      </c>
    </row>
    <row r="111" spans="4:27" ht="15" customHeight="1" x14ac:dyDescent="0.25">
      <c r="D111" s="171">
        <v>1</v>
      </c>
      <c r="E111" s="171">
        <f t="shared" si="14"/>
        <v>1</v>
      </c>
      <c r="F111" s="28" t="s">
        <v>310</v>
      </c>
      <c r="G111" s="28" t="s">
        <v>311</v>
      </c>
      <c r="H111" s="28" t="s">
        <v>144</v>
      </c>
      <c r="I111" s="31">
        <v>43623</v>
      </c>
      <c r="J111" s="28" t="s">
        <v>108</v>
      </c>
      <c r="K111" s="28" t="s">
        <v>312</v>
      </c>
      <c r="L111" s="28" t="s">
        <v>108</v>
      </c>
      <c r="M111" s="28" t="s">
        <v>312</v>
      </c>
      <c r="N111" s="29">
        <v>2.78</v>
      </c>
      <c r="O111" s="28" t="s">
        <v>108</v>
      </c>
      <c r="P111" s="28" t="s">
        <v>312</v>
      </c>
      <c r="Q111" s="29">
        <v>2.75</v>
      </c>
      <c r="R111" s="173" t="str">
        <f t="shared" si="15"/>
        <v>A</v>
      </c>
      <c r="S111" s="176">
        <f t="shared" si="16"/>
        <v>1</v>
      </c>
      <c r="T111" s="176">
        <f t="shared" si="17"/>
        <v>1</v>
      </c>
      <c r="U111" s="176">
        <f t="shared" si="18"/>
        <v>0</v>
      </c>
      <c r="V111" s="180" t="str">
        <f t="shared" si="19"/>
        <v>Streptococcus catagoni</v>
      </c>
      <c r="W111" s="180" t="str">
        <f t="shared" si="20"/>
        <v>Streptococcus catagoni</v>
      </c>
      <c r="X111" s="176">
        <f t="shared" si="21"/>
        <v>0</v>
      </c>
      <c r="Y111" s="176">
        <f t="shared" si="22"/>
        <v>0</v>
      </c>
      <c r="Z111" s="176">
        <f t="shared" si="23"/>
        <v>0</v>
      </c>
      <c r="AA111" s="176">
        <f t="shared" si="24"/>
        <v>0</v>
      </c>
    </row>
    <row r="112" spans="4:27" ht="15" customHeight="1" x14ac:dyDescent="0.25">
      <c r="D112" s="171">
        <v>1</v>
      </c>
      <c r="E112" s="171">
        <f t="shared" si="14"/>
        <v>1</v>
      </c>
      <c r="F112" s="28" t="s">
        <v>313</v>
      </c>
      <c r="G112" s="28" t="s">
        <v>311</v>
      </c>
      <c r="H112" s="28" t="s">
        <v>144</v>
      </c>
      <c r="I112" s="31">
        <v>43623</v>
      </c>
      <c r="J112" s="28" t="s">
        <v>108</v>
      </c>
      <c r="K112" s="28" t="s">
        <v>312</v>
      </c>
      <c r="L112" s="28" t="s">
        <v>108</v>
      </c>
      <c r="M112" s="28" t="s">
        <v>312</v>
      </c>
      <c r="N112" s="29">
        <v>2.82</v>
      </c>
      <c r="O112" s="28" t="s">
        <v>108</v>
      </c>
      <c r="P112" s="28" t="s">
        <v>312</v>
      </c>
      <c r="Q112" s="29">
        <v>2.79</v>
      </c>
      <c r="R112" s="173" t="str">
        <f t="shared" si="15"/>
        <v>A</v>
      </c>
      <c r="S112" s="176">
        <f t="shared" si="16"/>
        <v>1</v>
      </c>
      <c r="T112" s="176">
        <f t="shared" si="17"/>
        <v>1</v>
      </c>
      <c r="U112" s="176">
        <f t="shared" si="18"/>
        <v>0</v>
      </c>
      <c r="V112" s="180" t="str">
        <f t="shared" si="19"/>
        <v>Streptococcus catagoni</v>
      </c>
      <c r="W112" s="180" t="str">
        <f t="shared" si="20"/>
        <v>Streptococcus catagoni</v>
      </c>
      <c r="X112" s="176">
        <f t="shared" si="21"/>
        <v>0</v>
      </c>
      <c r="Y112" s="176">
        <f t="shared" si="22"/>
        <v>0</v>
      </c>
      <c r="Z112" s="176">
        <f t="shared" si="23"/>
        <v>0</v>
      </c>
      <c r="AA112" s="176">
        <f t="shared" si="24"/>
        <v>0</v>
      </c>
    </row>
    <row r="113" spans="4:27" ht="15" customHeight="1" x14ac:dyDescent="0.25">
      <c r="D113" s="171">
        <v>1</v>
      </c>
      <c r="E113" s="171">
        <f t="shared" si="14"/>
        <v>1</v>
      </c>
      <c r="F113" s="28" t="s">
        <v>314</v>
      </c>
      <c r="G113" s="28" t="s">
        <v>311</v>
      </c>
      <c r="H113" s="28" t="s">
        <v>144</v>
      </c>
      <c r="I113" s="31">
        <v>43623</v>
      </c>
      <c r="J113" s="28" t="s">
        <v>108</v>
      </c>
      <c r="K113" s="28" t="s">
        <v>312</v>
      </c>
      <c r="L113" s="28" t="s">
        <v>108</v>
      </c>
      <c r="M113" s="28" t="s">
        <v>312</v>
      </c>
      <c r="N113" s="29">
        <v>2.83</v>
      </c>
      <c r="O113" s="28" t="s">
        <v>108</v>
      </c>
      <c r="P113" s="28" t="s">
        <v>312</v>
      </c>
      <c r="Q113" s="29">
        <v>2.81</v>
      </c>
      <c r="R113" s="173" t="str">
        <f t="shared" si="15"/>
        <v>A</v>
      </c>
      <c r="S113" s="176">
        <f t="shared" si="16"/>
        <v>1</v>
      </c>
      <c r="T113" s="176">
        <f t="shared" si="17"/>
        <v>1</v>
      </c>
      <c r="U113" s="176">
        <f t="shared" si="18"/>
        <v>0</v>
      </c>
      <c r="V113" s="180" t="str">
        <f t="shared" si="19"/>
        <v>Streptococcus catagoni</v>
      </c>
      <c r="W113" s="180" t="str">
        <f t="shared" si="20"/>
        <v>Streptococcus catagoni</v>
      </c>
      <c r="X113" s="176">
        <f t="shared" si="21"/>
        <v>0</v>
      </c>
      <c r="Y113" s="176">
        <f t="shared" si="22"/>
        <v>0</v>
      </c>
      <c r="Z113" s="176">
        <f t="shared" si="23"/>
        <v>0</v>
      </c>
      <c r="AA113" s="176">
        <f t="shared" si="24"/>
        <v>0</v>
      </c>
    </row>
    <row r="114" spans="4:27" ht="15" customHeight="1" x14ac:dyDescent="0.25">
      <c r="D114" s="171">
        <v>1</v>
      </c>
      <c r="E114" s="171">
        <f t="shared" si="14"/>
        <v>1</v>
      </c>
      <c r="F114" s="28" t="s">
        <v>315</v>
      </c>
      <c r="G114" s="28" t="s">
        <v>167</v>
      </c>
      <c r="H114" s="28" t="s">
        <v>112</v>
      </c>
      <c r="I114" s="31">
        <v>42194</v>
      </c>
      <c r="J114" s="28" t="s">
        <v>316</v>
      </c>
      <c r="K114" s="28" t="s">
        <v>317</v>
      </c>
      <c r="L114" s="28" t="s">
        <v>316</v>
      </c>
      <c r="M114" s="28" t="s">
        <v>317</v>
      </c>
      <c r="N114" s="29">
        <v>2.42</v>
      </c>
      <c r="O114" s="28" t="s">
        <v>316</v>
      </c>
      <c r="P114" s="28" t="s">
        <v>317</v>
      </c>
      <c r="Q114" s="29">
        <v>2.4</v>
      </c>
      <c r="R114" s="173" t="str">
        <f t="shared" si="15"/>
        <v>A</v>
      </c>
      <c r="S114" s="176">
        <f t="shared" si="16"/>
        <v>1</v>
      </c>
      <c r="T114" s="176">
        <f t="shared" si="17"/>
        <v>1</v>
      </c>
      <c r="U114" s="176">
        <f t="shared" si="18"/>
        <v>0</v>
      </c>
      <c r="V114" s="180" t="str">
        <f t="shared" si="19"/>
        <v>Lactococcus lactis</v>
      </c>
      <c r="W114" s="180" t="str">
        <f t="shared" si="20"/>
        <v>Lactococcus lactis</v>
      </c>
      <c r="X114" s="176">
        <f t="shared" si="21"/>
        <v>0</v>
      </c>
      <c r="Y114" s="176">
        <f t="shared" si="22"/>
        <v>0</v>
      </c>
      <c r="Z114" s="176">
        <f t="shared" si="23"/>
        <v>0</v>
      </c>
      <c r="AA114" s="176">
        <f t="shared" si="24"/>
        <v>0</v>
      </c>
    </row>
    <row r="115" spans="4:27" ht="15" customHeight="1" x14ac:dyDescent="0.25">
      <c r="D115" s="171">
        <v>1</v>
      </c>
      <c r="E115" s="171">
        <f t="shared" si="14"/>
        <v>1</v>
      </c>
      <c r="F115" s="28" t="s">
        <v>318</v>
      </c>
      <c r="G115" s="28" t="s">
        <v>182</v>
      </c>
      <c r="H115" s="28" t="s">
        <v>125</v>
      </c>
      <c r="I115" s="31">
        <v>41917</v>
      </c>
      <c r="J115" s="28" t="s">
        <v>108</v>
      </c>
      <c r="K115" s="28" t="s">
        <v>176</v>
      </c>
      <c r="L115" s="28" t="s">
        <v>108</v>
      </c>
      <c r="M115" s="28" t="s">
        <v>176</v>
      </c>
      <c r="N115" s="29">
        <v>2.5299999999999998</v>
      </c>
      <c r="O115" s="28" t="s">
        <v>108</v>
      </c>
      <c r="P115" s="28" t="s">
        <v>176</v>
      </c>
      <c r="Q115" s="29">
        <v>2.5</v>
      </c>
      <c r="R115" s="173" t="str">
        <f t="shared" si="15"/>
        <v>A</v>
      </c>
      <c r="S115" s="176">
        <f t="shared" si="16"/>
        <v>1</v>
      </c>
      <c r="T115" s="176">
        <f t="shared" si="17"/>
        <v>1</v>
      </c>
      <c r="U115" s="176">
        <f t="shared" si="18"/>
        <v>0</v>
      </c>
      <c r="V115" s="180" t="str">
        <f t="shared" si="19"/>
        <v>Streptococcus canis</v>
      </c>
      <c r="W115" s="180" t="str">
        <f t="shared" si="20"/>
        <v>Streptococcus canis</v>
      </c>
      <c r="X115" s="176">
        <f t="shared" si="21"/>
        <v>0</v>
      </c>
      <c r="Y115" s="176">
        <f t="shared" si="22"/>
        <v>0</v>
      </c>
      <c r="Z115" s="176">
        <f t="shared" si="23"/>
        <v>0</v>
      </c>
      <c r="AA115" s="176">
        <f t="shared" si="24"/>
        <v>0</v>
      </c>
    </row>
    <row r="116" spans="4:27" ht="15" customHeight="1" x14ac:dyDescent="0.25">
      <c r="D116" s="171">
        <v>1</v>
      </c>
      <c r="E116" s="171">
        <f t="shared" si="14"/>
        <v>1</v>
      </c>
      <c r="F116" s="28" t="s">
        <v>319</v>
      </c>
      <c r="G116" s="28" t="s">
        <v>182</v>
      </c>
      <c r="H116" s="28" t="s">
        <v>125</v>
      </c>
      <c r="I116" s="31">
        <v>43013</v>
      </c>
      <c r="J116" s="28" t="s">
        <v>108</v>
      </c>
      <c r="K116" s="28" t="s">
        <v>176</v>
      </c>
      <c r="L116" s="28" t="s">
        <v>108</v>
      </c>
      <c r="M116" s="28" t="s">
        <v>176</v>
      </c>
      <c r="N116" s="29">
        <v>2.5</v>
      </c>
      <c r="O116" s="28" t="s">
        <v>108</v>
      </c>
      <c r="P116" s="28" t="s">
        <v>176</v>
      </c>
      <c r="Q116" s="29">
        <v>2.4900000000000002</v>
      </c>
      <c r="R116" s="173" t="str">
        <f t="shared" si="15"/>
        <v>A</v>
      </c>
      <c r="S116" s="176">
        <f t="shared" si="16"/>
        <v>1</v>
      </c>
      <c r="T116" s="176">
        <f t="shared" si="17"/>
        <v>1</v>
      </c>
      <c r="U116" s="176">
        <f t="shared" si="18"/>
        <v>0</v>
      </c>
      <c r="V116" s="180" t="str">
        <f t="shared" si="19"/>
        <v>Streptococcus canis</v>
      </c>
      <c r="W116" s="180" t="str">
        <f t="shared" si="20"/>
        <v>Streptococcus canis</v>
      </c>
      <c r="X116" s="176">
        <f t="shared" si="21"/>
        <v>0</v>
      </c>
      <c r="Y116" s="176">
        <f t="shared" si="22"/>
        <v>0</v>
      </c>
      <c r="Z116" s="176">
        <f t="shared" si="23"/>
        <v>0</v>
      </c>
      <c r="AA116" s="176">
        <f t="shared" si="24"/>
        <v>0</v>
      </c>
    </row>
    <row r="117" spans="4:27" ht="15" customHeight="1" x14ac:dyDescent="0.25">
      <c r="D117" s="171">
        <v>1</v>
      </c>
      <c r="E117" s="171">
        <f t="shared" si="14"/>
        <v>1</v>
      </c>
      <c r="F117" s="28" t="s">
        <v>320</v>
      </c>
      <c r="G117" s="28" t="s">
        <v>182</v>
      </c>
      <c r="H117" s="28" t="s">
        <v>125</v>
      </c>
      <c r="I117" s="31">
        <v>43032</v>
      </c>
      <c r="J117" s="28" t="s">
        <v>108</v>
      </c>
      <c r="K117" s="28" t="s">
        <v>176</v>
      </c>
      <c r="L117" s="28" t="s">
        <v>108</v>
      </c>
      <c r="M117" s="28" t="s">
        <v>176</v>
      </c>
      <c r="N117" s="29">
        <v>2.33</v>
      </c>
      <c r="O117" s="28" t="s">
        <v>108</v>
      </c>
      <c r="P117" s="28" t="s">
        <v>176</v>
      </c>
      <c r="Q117" s="29">
        <v>2.2999999999999998</v>
      </c>
      <c r="R117" s="173" t="str">
        <f t="shared" si="15"/>
        <v>A</v>
      </c>
      <c r="S117" s="176">
        <f t="shared" si="16"/>
        <v>1</v>
      </c>
      <c r="T117" s="176">
        <f t="shared" si="17"/>
        <v>1</v>
      </c>
      <c r="U117" s="176">
        <f t="shared" si="18"/>
        <v>0</v>
      </c>
      <c r="V117" s="180" t="str">
        <f t="shared" si="19"/>
        <v>Streptococcus canis</v>
      </c>
      <c r="W117" s="180" t="str">
        <f t="shared" si="20"/>
        <v>Streptococcus canis</v>
      </c>
      <c r="X117" s="176">
        <f t="shared" si="21"/>
        <v>0</v>
      </c>
      <c r="Y117" s="176">
        <f t="shared" si="22"/>
        <v>0</v>
      </c>
      <c r="Z117" s="176">
        <f t="shared" si="23"/>
        <v>0</v>
      </c>
      <c r="AA117" s="176">
        <f t="shared" si="24"/>
        <v>0</v>
      </c>
    </row>
    <row r="118" spans="4:27" ht="15" customHeight="1" x14ac:dyDescent="0.25">
      <c r="D118" s="171">
        <v>1</v>
      </c>
      <c r="E118" s="171">
        <f t="shared" si="14"/>
        <v>1</v>
      </c>
      <c r="F118" s="28" t="s">
        <v>321</v>
      </c>
      <c r="G118" s="28" t="s">
        <v>182</v>
      </c>
      <c r="H118" s="28" t="s">
        <v>125</v>
      </c>
      <c r="I118" s="31">
        <v>43032</v>
      </c>
      <c r="J118" s="28" t="s">
        <v>108</v>
      </c>
      <c r="K118" s="28" t="s">
        <v>176</v>
      </c>
      <c r="L118" s="28" t="s">
        <v>108</v>
      </c>
      <c r="M118" s="28" t="s">
        <v>176</v>
      </c>
      <c r="N118" s="29">
        <v>2.44</v>
      </c>
      <c r="O118" s="28" t="s">
        <v>108</v>
      </c>
      <c r="P118" s="28" t="s">
        <v>176</v>
      </c>
      <c r="Q118" s="29">
        <v>2.39</v>
      </c>
      <c r="R118" s="173" t="str">
        <f t="shared" si="15"/>
        <v>A</v>
      </c>
      <c r="S118" s="176">
        <f t="shared" si="16"/>
        <v>1</v>
      </c>
      <c r="T118" s="176">
        <f t="shared" si="17"/>
        <v>1</v>
      </c>
      <c r="U118" s="176">
        <f t="shared" si="18"/>
        <v>0</v>
      </c>
      <c r="V118" s="180" t="str">
        <f t="shared" si="19"/>
        <v>Streptococcus canis</v>
      </c>
      <c r="W118" s="180" t="str">
        <f t="shared" si="20"/>
        <v>Streptococcus canis</v>
      </c>
      <c r="X118" s="176">
        <f t="shared" si="21"/>
        <v>0</v>
      </c>
      <c r="Y118" s="176">
        <f t="shared" si="22"/>
        <v>0</v>
      </c>
      <c r="Z118" s="176">
        <f t="shared" si="23"/>
        <v>0</v>
      </c>
      <c r="AA118" s="176">
        <f t="shared" si="24"/>
        <v>0</v>
      </c>
    </row>
    <row r="119" spans="4:27" ht="15" customHeight="1" x14ac:dyDescent="0.25">
      <c r="D119" s="171">
        <v>1</v>
      </c>
      <c r="E119" s="171">
        <f t="shared" si="14"/>
        <v>1</v>
      </c>
      <c r="F119" s="28" t="s">
        <v>322</v>
      </c>
      <c r="G119" s="28" t="s">
        <v>182</v>
      </c>
      <c r="H119" s="28" t="s">
        <v>125</v>
      </c>
      <c r="I119" s="31">
        <v>43032</v>
      </c>
      <c r="J119" s="28" t="s">
        <v>108</v>
      </c>
      <c r="K119" s="28" t="s">
        <v>176</v>
      </c>
      <c r="L119" s="28" t="s">
        <v>108</v>
      </c>
      <c r="M119" s="28" t="s">
        <v>176</v>
      </c>
      <c r="N119" s="29">
        <v>2.58</v>
      </c>
      <c r="O119" s="28" t="s">
        <v>108</v>
      </c>
      <c r="P119" s="28" t="s">
        <v>176</v>
      </c>
      <c r="Q119" s="29">
        <v>2.5499999999999998</v>
      </c>
      <c r="R119" s="173" t="str">
        <f t="shared" si="15"/>
        <v>A</v>
      </c>
      <c r="S119" s="176">
        <f t="shared" si="16"/>
        <v>1</v>
      </c>
      <c r="T119" s="176">
        <f t="shared" si="17"/>
        <v>1</v>
      </c>
      <c r="U119" s="176">
        <f t="shared" si="18"/>
        <v>0</v>
      </c>
      <c r="V119" s="180" t="str">
        <f t="shared" si="19"/>
        <v>Streptococcus canis</v>
      </c>
      <c r="W119" s="180" t="str">
        <f t="shared" si="20"/>
        <v>Streptococcus canis</v>
      </c>
      <c r="X119" s="176">
        <f t="shared" si="21"/>
        <v>0</v>
      </c>
      <c r="Y119" s="176">
        <f t="shared" si="22"/>
        <v>0</v>
      </c>
      <c r="Z119" s="176">
        <f t="shared" si="23"/>
        <v>0</v>
      </c>
      <c r="AA119" s="176">
        <f t="shared" si="24"/>
        <v>0</v>
      </c>
    </row>
    <row r="120" spans="4:27" ht="15" customHeight="1" x14ac:dyDescent="0.25">
      <c r="D120" s="171">
        <v>1</v>
      </c>
      <c r="E120" s="171">
        <f t="shared" si="14"/>
        <v>1</v>
      </c>
      <c r="F120" s="28" t="s">
        <v>323</v>
      </c>
      <c r="G120" s="28" t="s">
        <v>182</v>
      </c>
      <c r="H120" s="28" t="s">
        <v>125</v>
      </c>
      <c r="I120" s="31">
        <v>43032</v>
      </c>
      <c r="J120" s="28" t="s">
        <v>108</v>
      </c>
      <c r="K120" s="28" t="s">
        <v>176</v>
      </c>
      <c r="L120" s="28" t="s">
        <v>108</v>
      </c>
      <c r="M120" s="28" t="s">
        <v>176</v>
      </c>
      <c r="N120" s="29">
        <v>2.5299999999999998</v>
      </c>
      <c r="O120" s="28" t="s">
        <v>108</v>
      </c>
      <c r="P120" s="28" t="s">
        <v>176</v>
      </c>
      <c r="Q120" s="29">
        <v>2.4900000000000002</v>
      </c>
      <c r="R120" s="173" t="str">
        <f t="shared" si="15"/>
        <v>A</v>
      </c>
      <c r="S120" s="176">
        <f t="shared" si="16"/>
        <v>1</v>
      </c>
      <c r="T120" s="176">
        <f t="shared" si="17"/>
        <v>1</v>
      </c>
      <c r="U120" s="176">
        <f t="shared" si="18"/>
        <v>0</v>
      </c>
      <c r="V120" s="180" t="str">
        <f t="shared" si="19"/>
        <v>Streptococcus canis</v>
      </c>
      <c r="W120" s="180" t="str">
        <f t="shared" si="20"/>
        <v>Streptococcus canis</v>
      </c>
      <c r="X120" s="176">
        <f t="shared" si="21"/>
        <v>0</v>
      </c>
      <c r="Y120" s="176">
        <f t="shared" si="22"/>
        <v>0</v>
      </c>
      <c r="Z120" s="176">
        <f t="shared" si="23"/>
        <v>0</v>
      </c>
      <c r="AA120" s="176">
        <f t="shared" si="24"/>
        <v>0</v>
      </c>
    </row>
    <row r="121" spans="4:27" ht="15" customHeight="1" x14ac:dyDescent="0.25">
      <c r="D121" s="171">
        <v>1</v>
      </c>
      <c r="E121" s="171">
        <f t="shared" si="14"/>
        <v>1</v>
      </c>
      <c r="F121" s="28" t="s">
        <v>324</v>
      </c>
      <c r="G121" s="28" t="s">
        <v>233</v>
      </c>
      <c r="H121" s="28" t="s">
        <v>125</v>
      </c>
      <c r="I121" s="31">
        <v>43032</v>
      </c>
      <c r="J121" s="28" t="s">
        <v>108</v>
      </c>
      <c r="K121" s="28" t="s">
        <v>176</v>
      </c>
      <c r="L121" s="28" t="s">
        <v>108</v>
      </c>
      <c r="M121" s="28" t="s">
        <v>176</v>
      </c>
      <c r="N121" s="29">
        <v>2.5499999999999998</v>
      </c>
      <c r="O121" s="28" t="s">
        <v>108</v>
      </c>
      <c r="P121" s="28" t="s">
        <v>176</v>
      </c>
      <c r="Q121" s="29">
        <v>2.5299999999999998</v>
      </c>
      <c r="R121" s="173" t="str">
        <f t="shared" si="15"/>
        <v>A</v>
      </c>
      <c r="S121" s="176">
        <f t="shared" si="16"/>
        <v>1</v>
      </c>
      <c r="T121" s="176">
        <f t="shared" si="17"/>
        <v>1</v>
      </c>
      <c r="U121" s="176">
        <f t="shared" si="18"/>
        <v>0</v>
      </c>
      <c r="V121" s="180" t="str">
        <f t="shared" si="19"/>
        <v>Streptococcus canis</v>
      </c>
      <c r="W121" s="180" t="str">
        <f t="shared" si="20"/>
        <v>Streptococcus canis</v>
      </c>
      <c r="X121" s="176">
        <f t="shared" si="21"/>
        <v>0</v>
      </c>
      <c r="Y121" s="176">
        <f t="shared" si="22"/>
        <v>0</v>
      </c>
      <c r="Z121" s="176">
        <f t="shared" si="23"/>
        <v>0</v>
      </c>
      <c r="AA121" s="176">
        <f t="shared" si="24"/>
        <v>0</v>
      </c>
    </row>
    <row r="122" spans="4:27" ht="15" customHeight="1" x14ac:dyDescent="0.25">
      <c r="D122" s="171">
        <v>1</v>
      </c>
      <c r="E122" s="171">
        <f t="shared" si="14"/>
        <v>1</v>
      </c>
      <c r="F122" s="28" t="s">
        <v>325</v>
      </c>
      <c r="G122" s="28" t="s">
        <v>182</v>
      </c>
      <c r="H122" s="28" t="s">
        <v>125</v>
      </c>
      <c r="I122" s="31">
        <v>43032</v>
      </c>
      <c r="J122" s="28" t="s">
        <v>108</v>
      </c>
      <c r="K122" s="28" t="s">
        <v>176</v>
      </c>
      <c r="L122" s="28" t="s">
        <v>108</v>
      </c>
      <c r="M122" s="28" t="s">
        <v>176</v>
      </c>
      <c r="N122" s="29">
        <v>2.57</v>
      </c>
      <c r="O122" s="28" t="s">
        <v>108</v>
      </c>
      <c r="P122" s="28" t="s">
        <v>176</v>
      </c>
      <c r="Q122" s="29">
        <v>2.5099999999999998</v>
      </c>
      <c r="R122" s="173" t="str">
        <f t="shared" si="15"/>
        <v>A</v>
      </c>
      <c r="S122" s="176">
        <f t="shared" si="16"/>
        <v>1</v>
      </c>
      <c r="T122" s="176">
        <f t="shared" si="17"/>
        <v>1</v>
      </c>
      <c r="U122" s="176">
        <f t="shared" si="18"/>
        <v>0</v>
      </c>
      <c r="V122" s="180" t="str">
        <f t="shared" si="19"/>
        <v>Streptococcus canis</v>
      </c>
      <c r="W122" s="180" t="str">
        <f t="shared" si="20"/>
        <v>Streptococcus canis</v>
      </c>
      <c r="X122" s="176">
        <f t="shared" si="21"/>
        <v>0</v>
      </c>
      <c r="Y122" s="176">
        <f t="shared" si="22"/>
        <v>0</v>
      </c>
      <c r="Z122" s="176">
        <f t="shared" si="23"/>
        <v>0</v>
      </c>
      <c r="AA122" s="176">
        <f t="shared" si="24"/>
        <v>0</v>
      </c>
    </row>
    <row r="123" spans="4:27" ht="15" customHeight="1" x14ac:dyDescent="0.25">
      <c r="D123" s="171">
        <v>1</v>
      </c>
      <c r="E123" s="171">
        <f t="shared" si="14"/>
        <v>1</v>
      </c>
      <c r="F123" s="28" t="s">
        <v>146</v>
      </c>
      <c r="G123" s="28" t="s">
        <v>141</v>
      </c>
      <c r="H123" s="28" t="s">
        <v>144</v>
      </c>
      <c r="I123" s="31">
        <v>45175</v>
      </c>
      <c r="J123" s="28" t="s">
        <v>108</v>
      </c>
      <c r="K123" s="28" t="s">
        <v>114</v>
      </c>
      <c r="L123" s="28" t="s">
        <v>108</v>
      </c>
      <c r="M123" s="28" t="s">
        <v>114</v>
      </c>
      <c r="N123" s="29">
        <v>2.82</v>
      </c>
      <c r="O123" s="28" t="s">
        <v>108</v>
      </c>
      <c r="P123" s="28" t="s">
        <v>114</v>
      </c>
      <c r="Q123" s="29">
        <v>2.75</v>
      </c>
      <c r="R123" s="173" t="str">
        <f t="shared" si="15"/>
        <v>A</v>
      </c>
      <c r="S123" s="176">
        <f t="shared" si="16"/>
        <v>1</v>
      </c>
      <c r="T123" s="176">
        <f t="shared" si="17"/>
        <v>1</v>
      </c>
      <c r="U123" s="176">
        <f t="shared" si="18"/>
        <v>0</v>
      </c>
      <c r="V123" s="180" t="str">
        <f t="shared" si="19"/>
        <v>Streptococcus equi_ssp_equi</v>
      </c>
      <c r="W123" s="180" t="str">
        <f t="shared" si="20"/>
        <v>Streptococcus equi_ssp_equi</v>
      </c>
      <c r="X123" s="176">
        <f t="shared" si="21"/>
        <v>0</v>
      </c>
      <c r="Y123" s="176">
        <f t="shared" si="22"/>
        <v>0</v>
      </c>
      <c r="Z123" s="176">
        <f t="shared" si="23"/>
        <v>0</v>
      </c>
      <c r="AA123" s="176">
        <f t="shared" si="24"/>
        <v>0</v>
      </c>
    </row>
    <row r="124" spans="4:27" ht="15" customHeight="1" x14ac:dyDescent="0.25">
      <c r="D124" s="171">
        <v>1</v>
      </c>
      <c r="E124" s="171">
        <f t="shared" si="14"/>
        <v>1</v>
      </c>
      <c r="F124" s="28" t="s">
        <v>765</v>
      </c>
      <c r="G124" s="28" t="s">
        <v>288</v>
      </c>
      <c r="H124" s="28" t="s">
        <v>144</v>
      </c>
      <c r="I124" s="31">
        <v>43097</v>
      </c>
      <c r="J124" s="28" t="s">
        <v>108</v>
      </c>
      <c r="K124" s="28" t="s">
        <v>245</v>
      </c>
      <c r="L124" s="28" t="s">
        <v>108</v>
      </c>
      <c r="M124" s="28" t="s">
        <v>245</v>
      </c>
      <c r="N124" s="29">
        <v>2.4900000000000002</v>
      </c>
      <c r="O124" s="28" t="s">
        <v>108</v>
      </c>
      <c r="P124" s="28" t="s">
        <v>245</v>
      </c>
      <c r="Q124" s="29">
        <v>2.46</v>
      </c>
      <c r="R124" s="173" t="str">
        <f t="shared" si="15"/>
        <v>A</v>
      </c>
      <c r="S124" s="176">
        <f t="shared" si="16"/>
        <v>1</v>
      </c>
      <c r="T124" s="176">
        <f t="shared" si="17"/>
        <v>1</v>
      </c>
      <c r="U124" s="176">
        <f t="shared" si="18"/>
        <v>0</v>
      </c>
      <c r="V124" s="180" t="str">
        <f t="shared" si="19"/>
        <v>Streptococcus pneumoniae</v>
      </c>
      <c r="W124" s="180" t="str">
        <f t="shared" si="20"/>
        <v>Streptococcus pneumoniae</v>
      </c>
      <c r="X124" s="176">
        <f t="shared" si="21"/>
        <v>0</v>
      </c>
      <c r="Y124" s="176">
        <f t="shared" si="22"/>
        <v>0</v>
      </c>
      <c r="Z124" s="176">
        <f t="shared" si="23"/>
        <v>0</v>
      </c>
      <c r="AA124" s="176">
        <f t="shared" si="24"/>
        <v>0</v>
      </c>
    </row>
    <row r="125" spans="4:27" ht="15" customHeight="1" x14ac:dyDescent="0.25">
      <c r="D125" s="171">
        <v>1</v>
      </c>
      <c r="E125" s="171">
        <f t="shared" si="14"/>
        <v>1</v>
      </c>
      <c r="F125" s="28" t="s">
        <v>327</v>
      </c>
      <c r="G125" s="28" t="s">
        <v>156</v>
      </c>
      <c r="H125" s="28" t="s">
        <v>125</v>
      </c>
      <c r="I125" s="31">
        <v>42104</v>
      </c>
      <c r="J125" s="28" t="s">
        <v>108</v>
      </c>
      <c r="K125" s="28" t="s">
        <v>153</v>
      </c>
      <c r="L125" s="28" t="s">
        <v>108</v>
      </c>
      <c r="M125" s="28" t="s">
        <v>153</v>
      </c>
      <c r="N125" s="29">
        <v>2.21</v>
      </c>
      <c r="O125" s="28" t="s">
        <v>108</v>
      </c>
      <c r="P125" s="28" t="s">
        <v>153</v>
      </c>
      <c r="Q125" s="29">
        <v>2.1800000000000002</v>
      </c>
      <c r="R125" s="173" t="str">
        <f t="shared" si="15"/>
        <v>A</v>
      </c>
      <c r="S125" s="176">
        <f t="shared" si="16"/>
        <v>1</v>
      </c>
      <c r="T125" s="176">
        <f t="shared" si="17"/>
        <v>1</v>
      </c>
      <c r="U125" s="176">
        <f t="shared" si="18"/>
        <v>0</v>
      </c>
      <c r="V125" s="180" t="str">
        <f t="shared" si="19"/>
        <v>Streptococcus agalactiae</v>
      </c>
      <c r="W125" s="180" t="str">
        <f t="shared" si="20"/>
        <v>Streptococcus agalactiae</v>
      </c>
      <c r="X125" s="176">
        <f t="shared" si="21"/>
        <v>0</v>
      </c>
      <c r="Y125" s="176">
        <f t="shared" si="22"/>
        <v>0</v>
      </c>
      <c r="Z125" s="176">
        <f t="shared" si="23"/>
        <v>0</v>
      </c>
      <c r="AA125" s="176">
        <f t="shared" si="24"/>
        <v>0</v>
      </c>
    </row>
    <row r="126" spans="4:27" ht="15" customHeight="1" x14ac:dyDescent="0.25">
      <c r="D126" s="178">
        <v>1</v>
      </c>
      <c r="E126" s="171">
        <f t="shared" si="14"/>
        <v>1</v>
      </c>
      <c r="F126" s="28" t="s">
        <v>328</v>
      </c>
      <c r="G126" s="28" t="s">
        <v>156</v>
      </c>
      <c r="H126" s="28" t="s">
        <v>125</v>
      </c>
      <c r="I126" s="31">
        <v>42104</v>
      </c>
      <c r="J126" s="28" t="s">
        <v>108</v>
      </c>
      <c r="K126" s="28" t="s">
        <v>153</v>
      </c>
      <c r="L126" s="28" t="s">
        <v>108</v>
      </c>
      <c r="M126" s="28" t="s">
        <v>153</v>
      </c>
      <c r="N126" s="29">
        <v>2.3199999999999998</v>
      </c>
      <c r="O126" s="28" t="s">
        <v>108</v>
      </c>
      <c r="P126" s="28" t="s">
        <v>153</v>
      </c>
      <c r="Q126" s="29">
        <v>2.2599999999999998</v>
      </c>
      <c r="R126" s="173" t="str">
        <f t="shared" ref="R126:R189" si="25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A</v>
      </c>
      <c r="S126" s="176">
        <f t="shared" ref="S126:S189" si="26">1-U126+Z126</f>
        <v>1</v>
      </c>
      <c r="T126" s="176">
        <f t="shared" ref="T126:T189" si="27">IF(AND(L126=J126,M126=K126,N126&gt;=$B$20,R126="A"),1,0)</f>
        <v>1</v>
      </c>
      <c r="U126" s="176">
        <f t="shared" ref="U126:U189" si="28">IF(T126=1,0,1)</f>
        <v>0</v>
      </c>
      <c r="V126" s="180" t="str">
        <f t="shared" ref="V126:V189" si="29">L126&amp;" "&amp;M126</f>
        <v>Streptococcus agalactiae</v>
      </c>
      <c r="W126" s="180" t="str">
        <f t="shared" ref="W126:W189" si="30">O126&amp;" "&amp;P126</f>
        <v>Streptococcus agalactiae</v>
      </c>
      <c r="X126" s="176">
        <f t="shared" ref="X126:X189" si="31">IF(AND(V126=$B$1,N126&gt;=$B$20),1,0)</f>
        <v>0</v>
      </c>
      <c r="Y126" s="176">
        <f t="shared" ref="Y126:Y189" si="32">IF(AND(W126=$B$1,Q126&gt;=$B$20),1,0)</f>
        <v>0</v>
      </c>
      <c r="Z126" s="176">
        <f t="shared" ref="Z126:Z189" si="33">IF(AND(V126=$B$1,N126&gt;=$B$20,R126="A"),1,0)</f>
        <v>0</v>
      </c>
      <c r="AA126" s="176">
        <f t="shared" ref="AA126:AA189" si="34">IF(1-(X126+Y126)&gt;0,0,1)</f>
        <v>0</v>
      </c>
    </row>
    <row r="127" spans="4:27" ht="15" customHeight="1" x14ac:dyDescent="0.25">
      <c r="D127" s="178">
        <v>1</v>
      </c>
      <c r="E127" s="171">
        <f t="shared" si="14"/>
        <v>1</v>
      </c>
      <c r="F127" s="28" t="s">
        <v>329</v>
      </c>
      <c r="G127" s="28" t="s">
        <v>156</v>
      </c>
      <c r="H127" s="28" t="s">
        <v>125</v>
      </c>
      <c r="I127" s="31">
        <v>42104</v>
      </c>
      <c r="J127" s="28" t="s">
        <v>108</v>
      </c>
      <c r="K127" s="28" t="s">
        <v>153</v>
      </c>
      <c r="L127" s="28" t="s">
        <v>108</v>
      </c>
      <c r="M127" s="28" t="s">
        <v>153</v>
      </c>
      <c r="N127" s="29">
        <v>2.2200000000000002</v>
      </c>
      <c r="O127" s="28" t="s">
        <v>108</v>
      </c>
      <c r="P127" s="28" t="s">
        <v>153</v>
      </c>
      <c r="Q127" s="29">
        <v>2.1800000000000002</v>
      </c>
      <c r="R127" s="173" t="str">
        <f t="shared" si="25"/>
        <v>A</v>
      </c>
      <c r="S127" s="176">
        <f t="shared" si="26"/>
        <v>1</v>
      </c>
      <c r="T127" s="176">
        <f t="shared" si="27"/>
        <v>1</v>
      </c>
      <c r="U127" s="176">
        <f t="shared" si="28"/>
        <v>0</v>
      </c>
      <c r="V127" s="180" t="str">
        <f t="shared" si="29"/>
        <v>Streptococcus agalactiae</v>
      </c>
      <c r="W127" s="180" t="str">
        <f t="shared" si="30"/>
        <v>Streptococcus agalactiae</v>
      </c>
      <c r="X127" s="176">
        <f t="shared" si="31"/>
        <v>0</v>
      </c>
      <c r="Y127" s="176">
        <f t="shared" si="32"/>
        <v>0</v>
      </c>
      <c r="Z127" s="176">
        <f t="shared" si="33"/>
        <v>0</v>
      </c>
      <c r="AA127" s="176">
        <f t="shared" si="34"/>
        <v>0</v>
      </c>
    </row>
    <row r="128" spans="4:27" ht="15" customHeight="1" x14ac:dyDescent="0.25">
      <c r="D128" s="178">
        <v>1</v>
      </c>
      <c r="E128" s="171">
        <f t="shared" si="14"/>
        <v>1</v>
      </c>
      <c r="F128" s="28" t="s">
        <v>330</v>
      </c>
      <c r="G128" s="28" t="s">
        <v>156</v>
      </c>
      <c r="H128" s="28" t="s">
        <v>125</v>
      </c>
      <c r="I128" s="31">
        <v>42104</v>
      </c>
      <c r="J128" s="28" t="s">
        <v>108</v>
      </c>
      <c r="K128" s="28" t="s">
        <v>153</v>
      </c>
      <c r="L128" s="28" t="s">
        <v>108</v>
      </c>
      <c r="M128" s="28" t="s">
        <v>153</v>
      </c>
      <c r="N128" s="29">
        <v>2.25</v>
      </c>
      <c r="O128" s="28" t="s">
        <v>108</v>
      </c>
      <c r="P128" s="28" t="s">
        <v>153</v>
      </c>
      <c r="Q128" s="29">
        <v>2.21</v>
      </c>
      <c r="R128" s="173" t="str">
        <f t="shared" si="25"/>
        <v>A</v>
      </c>
      <c r="S128" s="176">
        <f t="shared" si="26"/>
        <v>1</v>
      </c>
      <c r="T128" s="176">
        <f t="shared" si="27"/>
        <v>1</v>
      </c>
      <c r="U128" s="176">
        <f t="shared" si="28"/>
        <v>0</v>
      </c>
      <c r="V128" s="180" t="str">
        <f t="shared" si="29"/>
        <v>Streptococcus agalactiae</v>
      </c>
      <c r="W128" s="180" t="str">
        <f t="shared" si="30"/>
        <v>Streptococcus agalactiae</v>
      </c>
      <c r="X128" s="176">
        <f t="shared" si="31"/>
        <v>0</v>
      </c>
      <c r="Y128" s="176">
        <f t="shared" si="32"/>
        <v>0</v>
      </c>
      <c r="Z128" s="176">
        <f t="shared" si="33"/>
        <v>0</v>
      </c>
      <c r="AA128" s="176">
        <f t="shared" si="34"/>
        <v>0</v>
      </c>
    </row>
    <row r="129" spans="4:27" ht="15" customHeight="1" x14ac:dyDescent="0.25">
      <c r="D129" s="178">
        <v>1</v>
      </c>
      <c r="E129" s="171">
        <f t="shared" si="14"/>
        <v>1</v>
      </c>
      <c r="F129" s="28" t="s">
        <v>331</v>
      </c>
      <c r="G129" s="28" t="s">
        <v>156</v>
      </c>
      <c r="H129" s="28" t="s">
        <v>125</v>
      </c>
      <c r="I129" s="31">
        <v>42104</v>
      </c>
      <c r="J129" s="28" t="s">
        <v>108</v>
      </c>
      <c r="K129" s="28" t="s">
        <v>153</v>
      </c>
      <c r="L129" s="28" t="s">
        <v>108</v>
      </c>
      <c r="M129" s="28" t="s">
        <v>153</v>
      </c>
      <c r="N129" s="29">
        <v>2.27</v>
      </c>
      <c r="O129" s="28" t="s">
        <v>108</v>
      </c>
      <c r="P129" s="28" t="s">
        <v>153</v>
      </c>
      <c r="Q129" s="29">
        <v>2.25</v>
      </c>
      <c r="R129" s="173" t="str">
        <f t="shared" si="25"/>
        <v>A</v>
      </c>
      <c r="S129" s="176">
        <f t="shared" si="26"/>
        <v>1</v>
      </c>
      <c r="T129" s="176">
        <f t="shared" si="27"/>
        <v>1</v>
      </c>
      <c r="U129" s="176">
        <f t="shared" si="28"/>
        <v>0</v>
      </c>
      <c r="V129" s="180" t="str">
        <f t="shared" si="29"/>
        <v>Streptococcus agalactiae</v>
      </c>
      <c r="W129" s="180" t="str">
        <f t="shared" si="30"/>
        <v>Streptococcus agalactiae</v>
      </c>
      <c r="X129" s="176">
        <f t="shared" si="31"/>
        <v>0</v>
      </c>
      <c r="Y129" s="176">
        <f t="shared" si="32"/>
        <v>0</v>
      </c>
      <c r="Z129" s="176">
        <f t="shared" si="33"/>
        <v>0</v>
      </c>
      <c r="AA129" s="176">
        <f t="shared" si="34"/>
        <v>0</v>
      </c>
    </row>
    <row r="130" spans="4:27" ht="15" customHeight="1" x14ac:dyDescent="0.25">
      <c r="D130" s="178">
        <v>1</v>
      </c>
      <c r="E130" s="171">
        <f t="shared" si="14"/>
        <v>1</v>
      </c>
      <c r="F130" s="28" t="s">
        <v>332</v>
      </c>
      <c r="G130" s="28" t="s">
        <v>156</v>
      </c>
      <c r="H130" s="28" t="s">
        <v>125</v>
      </c>
      <c r="I130" s="31">
        <v>42104</v>
      </c>
      <c r="J130" s="28" t="s">
        <v>108</v>
      </c>
      <c r="K130" s="28" t="s">
        <v>153</v>
      </c>
      <c r="L130" s="28" t="s">
        <v>108</v>
      </c>
      <c r="M130" s="28" t="s">
        <v>153</v>
      </c>
      <c r="N130" s="29">
        <v>2.2799999999999998</v>
      </c>
      <c r="O130" s="28" t="s">
        <v>108</v>
      </c>
      <c r="P130" s="28" t="s">
        <v>153</v>
      </c>
      <c r="Q130" s="29">
        <v>2.25</v>
      </c>
      <c r="R130" s="173" t="str">
        <f t="shared" si="25"/>
        <v>A</v>
      </c>
      <c r="S130" s="176">
        <f t="shared" si="26"/>
        <v>1</v>
      </c>
      <c r="T130" s="176">
        <f t="shared" si="27"/>
        <v>1</v>
      </c>
      <c r="U130" s="176">
        <f t="shared" si="28"/>
        <v>0</v>
      </c>
      <c r="V130" s="180" t="str">
        <f t="shared" si="29"/>
        <v>Streptococcus agalactiae</v>
      </c>
      <c r="W130" s="180" t="str">
        <f t="shared" si="30"/>
        <v>Streptococcus agalactiae</v>
      </c>
      <c r="X130" s="176">
        <f t="shared" si="31"/>
        <v>0</v>
      </c>
      <c r="Y130" s="176">
        <f t="shared" si="32"/>
        <v>0</v>
      </c>
      <c r="Z130" s="176">
        <f t="shared" si="33"/>
        <v>0</v>
      </c>
      <c r="AA130" s="176">
        <f t="shared" si="34"/>
        <v>0</v>
      </c>
    </row>
    <row r="131" spans="4:27" ht="15" customHeight="1" x14ac:dyDescent="0.25">
      <c r="D131" s="178">
        <v>1</v>
      </c>
      <c r="E131" s="171">
        <f t="shared" ref="E131:E194" si="35">D131*S131</f>
        <v>1</v>
      </c>
      <c r="F131" s="28" t="s">
        <v>333</v>
      </c>
      <c r="G131" s="28" t="s">
        <v>156</v>
      </c>
      <c r="H131" s="28" t="s">
        <v>125</v>
      </c>
      <c r="I131" s="31">
        <v>42104</v>
      </c>
      <c r="J131" s="28" t="s">
        <v>108</v>
      </c>
      <c r="K131" s="28" t="s">
        <v>153</v>
      </c>
      <c r="L131" s="28" t="s">
        <v>108</v>
      </c>
      <c r="M131" s="28" t="s">
        <v>153</v>
      </c>
      <c r="N131" s="29">
        <v>2.27</v>
      </c>
      <c r="O131" s="28" t="s">
        <v>108</v>
      </c>
      <c r="P131" s="28" t="s">
        <v>153</v>
      </c>
      <c r="Q131" s="29">
        <v>2.2000000000000002</v>
      </c>
      <c r="R131" s="173" t="str">
        <f t="shared" si="25"/>
        <v>A</v>
      </c>
      <c r="S131" s="176">
        <f t="shared" si="26"/>
        <v>1</v>
      </c>
      <c r="T131" s="176">
        <f t="shared" si="27"/>
        <v>1</v>
      </c>
      <c r="U131" s="176">
        <f t="shared" si="28"/>
        <v>0</v>
      </c>
      <c r="V131" s="180" t="str">
        <f t="shared" si="29"/>
        <v>Streptococcus agalactiae</v>
      </c>
      <c r="W131" s="180" t="str">
        <f t="shared" si="30"/>
        <v>Streptococcus agalactiae</v>
      </c>
      <c r="X131" s="176">
        <f t="shared" si="31"/>
        <v>0</v>
      </c>
      <c r="Y131" s="176">
        <f t="shared" si="32"/>
        <v>0</v>
      </c>
      <c r="Z131" s="176">
        <f t="shared" si="33"/>
        <v>0</v>
      </c>
      <c r="AA131" s="176">
        <f t="shared" si="34"/>
        <v>0</v>
      </c>
    </row>
    <row r="132" spans="4:27" ht="15" customHeight="1" x14ac:dyDescent="0.25">
      <c r="D132" s="178">
        <v>1</v>
      </c>
      <c r="E132" s="171">
        <f t="shared" si="35"/>
        <v>1</v>
      </c>
      <c r="F132" s="28" t="s">
        <v>334</v>
      </c>
      <c r="G132" s="28" t="s">
        <v>156</v>
      </c>
      <c r="H132" s="28" t="s">
        <v>125</v>
      </c>
      <c r="I132" s="31">
        <v>42104</v>
      </c>
      <c r="J132" s="28" t="s">
        <v>108</v>
      </c>
      <c r="K132" s="28" t="s">
        <v>153</v>
      </c>
      <c r="L132" s="28" t="s">
        <v>108</v>
      </c>
      <c r="M132" s="28" t="s">
        <v>153</v>
      </c>
      <c r="N132" s="29">
        <v>2.2400000000000002</v>
      </c>
      <c r="O132" s="28" t="s">
        <v>108</v>
      </c>
      <c r="P132" s="28" t="s">
        <v>153</v>
      </c>
      <c r="Q132" s="29">
        <v>2.2000000000000002</v>
      </c>
      <c r="R132" s="173" t="str">
        <f t="shared" si="25"/>
        <v>A</v>
      </c>
      <c r="S132" s="176">
        <f t="shared" si="26"/>
        <v>1</v>
      </c>
      <c r="T132" s="176">
        <f t="shared" si="27"/>
        <v>1</v>
      </c>
      <c r="U132" s="176">
        <f t="shared" si="28"/>
        <v>0</v>
      </c>
      <c r="V132" s="180" t="str">
        <f t="shared" si="29"/>
        <v>Streptococcus agalactiae</v>
      </c>
      <c r="W132" s="180" t="str">
        <f t="shared" si="30"/>
        <v>Streptococcus agalactiae</v>
      </c>
      <c r="X132" s="176">
        <f t="shared" si="31"/>
        <v>0</v>
      </c>
      <c r="Y132" s="176">
        <f t="shared" si="32"/>
        <v>0</v>
      </c>
      <c r="Z132" s="176">
        <f t="shared" si="33"/>
        <v>0</v>
      </c>
      <c r="AA132" s="176">
        <f t="shared" si="34"/>
        <v>0</v>
      </c>
    </row>
    <row r="133" spans="4:27" ht="15" customHeight="1" x14ac:dyDescent="0.25">
      <c r="D133" s="178">
        <v>1</v>
      </c>
      <c r="E133" s="171">
        <f t="shared" si="35"/>
        <v>1</v>
      </c>
      <c r="F133" s="28" t="s">
        <v>335</v>
      </c>
      <c r="G133" s="28" t="s">
        <v>156</v>
      </c>
      <c r="H133" s="28" t="s">
        <v>125</v>
      </c>
      <c r="I133" s="31">
        <v>42104</v>
      </c>
      <c r="J133" s="28" t="s">
        <v>108</v>
      </c>
      <c r="K133" s="28" t="s">
        <v>153</v>
      </c>
      <c r="L133" s="28" t="s">
        <v>108</v>
      </c>
      <c r="M133" s="28" t="s">
        <v>153</v>
      </c>
      <c r="N133" s="29">
        <v>2.25</v>
      </c>
      <c r="O133" s="28" t="s">
        <v>108</v>
      </c>
      <c r="P133" s="28" t="s">
        <v>153</v>
      </c>
      <c r="Q133" s="29">
        <v>2.25</v>
      </c>
      <c r="R133" s="173" t="str">
        <f t="shared" si="25"/>
        <v>A</v>
      </c>
      <c r="S133" s="176">
        <f t="shared" si="26"/>
        <v>1</v>
      </c>
      <c r="T133" s="176">
        <f t="shared" si="27"/>
        <v>1</v>
      </c>
      <c r="U133" s="176">
        <f t="shared" si="28"/>
        <v>0</v>
      </c>
      <c r="V133" s="180" t="str">
        <f t="shared" si="29"/>
        <v>Streptococcus agalactiae</v>
      </c>
      <c r="W133" s="180" t="str">
        <f t="shared" si="30"/>
        <v>Streptococcus agalactiae</v>
      </c>
      <c r="X133" s="176">
        <f t="shared" si="31"/>
        <v>0</v>
      </c>
      <c r="Y133" s="176">
        <f t="shared" si="32"/>
        <v>0</v>
      </c>
      <c r="Z133" s="176">
        <f t="shared" si="33"/>
        <v>0</v>
      </c>
      <c r="AA133" s="176">
        <f t="shared" si="34"/>
        <v>0</v>
      </c>
    </row>
    <row r="134" spans="4:27" ht="15" customHeight="1" x14ac:dyDescent="0.25">
      <c r="D134" s="178">
        <v>1</v>
      </c>
      <c r="E134" s="171">
        <f t="shared" si="35"/>
        <v>1</v>
      </c>
      <c r="F134" s="28" t="s">
        <v>336</v>
      </c>
      <c r="G134" s="28" t="s">
        <v>156</v>
      </c>
      <c r="H134" s="28" t="s">
        <v>125</v>
      </c>
      <c r="I134" s="31">
        <v>42104</v>
      </c>
      <c r="J134" s="28" t="s">
        <v>108</v>
      </c>
      <c r="K134" s="28" t="s">
        <v>153</v>
      </c>
      <c r="L134" s="28" t="s">
        <v>108</v>
      </c>
      <c r="M134" s="28" t="s">
        <v>153</v>
      </c>
      <c r="N134" s="29">
        <v>2.14</v>
      </c>
      <c r="O134" s="28" t="s">
        <v>108</v>
      </c>
      <c r="P134" s="28" t="s">
        <v>153</v>
      </c>
      <c r="Q134" s="29">
        <v>2.13</v>
      </c>
      <c r="R134" s="173" t="str">
        <f t="shared" si="25"/>
        <v>A</v>
      </c>
      <c r="S134" s="176">
        <f t="shared" si="26"/>
        <v>1</v>
      </c>
      <c r="T134" s="176">
        <f t="shared" si="27"/>
        <v>1</v>
      </c>
      <c r="U134" s="176">
        <f t="shared" si="28"/>
        <v>0</v>
      </c>
      <c r="V134" s="180" t="str">
        <f t="shared" si="29"/>
        <v>Streptococcus agalactiae</v>
      </c>
      <c r="W134" s="180" t="str">
        <f t="shared" si="30"/>
        <v>Streptococcus agalactiae</v>
      </c>
      <c r="X134" s="176">
        <f t="shared" si="31"/>
        <v>0</v>
      </c>
      <c r="Y134" s="176">
        <f t="shared" si="32"/>
        <v>0</v>
      </c>
      <c r="Z134" s="176">
        <f t="shared" si="33"/>
        <v>0</v>
      </c>
      <c r="AA134" s="176">
        <f t="shared" si="34"/>
        <v>0</v>
      </c>
    </row>
    <row r="135" spans="4:27" ht="15" customHeight="1" x14ac:dyDescent="0.25">
      <c r="D135" s="178">
        <v>1</v>
      </c>
      <c r="E135" s="171">
        <f t="shared" si="35"/>
        <v>1</v>
      </c>
      <c r="F135" s="28" t="s">
        <v>337</v>
      </c>
      <c r="G135" s="28" t="s">
        <v>156</v>
      </c>
      <c r="H135" s="28" t="s">
        <v>125</v>
      </c>
      <c r="I135" s="31">
        <v>42104</v>
      </c>
      <c r="J135" s="28" t="s">
        <v>108</v>
      </c>
      <c r="K135" s="28" t="s">
        <v>153</v>
      </c>
      <c r="L135" s="28" t="s">
        <v>108</v>
      </c>
      <c r="M135" s="28" t="s">
        <v>153</v>
      </c>
      <c r="N135" s="29">
        <v>2.3199999999999998</v>
      </c>
      <c r="O135" s="28" t="s">
        <v>108</v>
      </c>
      <c r="P135" s="28" t="s">
        <v>153</v>
      </c>
      <c r="Q135" s="29">
        <v>2.2999999999999998</v>
      </c>
      <c r="R135" s="173" t="str">
        <f t="shared" si="25"/>
        <v>A</v>
      </c>
      <c r="S135" s="176">
        <f t="shared" si="26"/>
        <v>1</v>
      </c>
      <c r="T135" s="176">
        <f t="shared" si="27"/>
        <v>1</v>
      </c>
      <c r="U135" s="176">
        <f t="shared" si="28"/>
        <v>0</v>
      </c>
      <c r="V135" s="180" t="str">
        <f t="shared" si="29"/>
        <v>Streptococcus agalactiae</v>
      </c>
      <c r="W135" s="180" t="str">
        <f t="shared" si="30"/>
        <v>Streptococcus agalactiae</v>
      </c>
      <c r="X135" s="176">
        <f t="shared" si="31"/>
        <v>0</v>
      </c>
      <c r="Y135" s="176">
        <f t="shared" si="32"/>
        <v>0</v>
      </c>
      <c r="Z135" s="176">
        <f t="shared" si="33"/>
        <v>0</v>
      </c>
      <c r="AA135" s="176">
        <f t="shared" si="34"/>
        <v>0</v>
      </c>
    </row>
    <row r="136" spans="4:27" ht="15" customHeight="1" x14ac:dyDescent="0.25">
      <c r="D136" s="178">
        <v>1</v>
      </c>
      <c r="E136" s="171">
        <f t="shared" si="35"/>
        <v>1</v>
      </c>
      <c r="F136" s="28" t="s">
        <v>338</v>
      </c>
      <c r="G136" s="28" t="s">
        <v>156</v>
      </c>
      <c r="H136" s="28" t="s">
        <v>125</v>
      </c>
      <c r="I136" s="31">
        <v>42104</v>
      </c>
      <c r="J136" s="28" t="s">
        <v>108</v>
      </c>
      <c r="K136" s="28" t="s">
        <v>153</v>
      </c>
      <c r="L136" s="28" t="s">
        <v>108</v>
      </c>
      <c r="M136" s="28" t="s">
        <v>153</v>
      </c>
      <c r="N136" s="29">
        <v>2.2999999999999998</v>
      </c>
      <c r="O136" s="28" t="s">
        <v>108</v>
      </c>
      <c r="P136" s="28" t="s">
        <v>153</v>
      </c>
      <c r="Q136" s="29">
        <v>2.2599999999999998</v>
      </c>
      <c r="R136" s="173" t="str">
        <f t="shared" si="25"/>
        <v>A</v>
      </c>
      <c r="S136" s="176">
        <f t="shared" si="26"/>
        <v>1</v>
      </c>
      <c r="T136" s="176">
        <f t="shared" si="27"/>
        <v>1</v>
      </c>
      <c r="U136" s="176">
        <f t="shared" si="28"/>
        <v>0</v>
      </c>
      <c r="V136" s="180" t="str">
        <f t="shared" si="29"/>
        <v>Streptococcus agalactiae</v>
      </c>
      <c r="W136" s="180" t="str">
        <f t="shared" si="30"/>
        <v>Streptococcus agalactiae</v>
      </c>
      <c r="X136" s="176">
        <f t="shared" si="31"/>
        <v>0</v>
      </c>
      <c r="Y136" s="176">
        <f t="shared" si="32"/>
        <v>0</v>
      </c>
      <c r="Z136" s="176">
        <f t="shared" si="33"/>
        <v>0</v>
      </c>
      <c r="AA136" s="176">
        <f t="shared" si="34"/>
        <v>0</v>
      </c>
    </row>
    <row r="137" spans="4:27" ht="15" customHeight="1" x14ac:dyDescent="0.25">
      <c r="D137" s="178">
        <v>1</v>
      </c>
      <c r="E137" s="171">
        <f t="shared" si="35"/>
        <v>1</v>
      </c>
      <c r="F137" s="28" t="s">
        <v>339</v>
      </c>
      <c r="G137" s="28" t="s">
        <v>340</v>
      </c>
      <c r="H137" s="28" t="s">
        <v>144</v>
      </c>
      <c r="I137" s="31">
        <v>43223</v>
      </c>
      <c r="J137" s="28" t="s">
        <v>108</v>
      </c>
      <c r="K137" s="28" t="s">
        <v>312</v>
      </c>
      <c r="L137" s="28" t="s">
        <v>108</v>
      </c>
      <c r="M137" s="28" t="s">
        <v>312</v>
      </c>
      <c r="N137" s="29">
        <v>2.81</v>
      </c>
      <c r="O137" s="28" t="s">
        <v>108</v>
      </c>
      <c r="P137" s="28" t="s">
        <v>312</v>
      </c>
      <c r="Q137" s="29">
        <v>2.8</v>
      </c>
      <c r="R137" s="173" t="str">
        <f t="shared" si="25"/>
        <v>A</v>
      </c>
      <c r="S137" s="176">
        <f t="shared" si="26"/>
        <v>1</v>
      </c>
      <c r="T137" s="176">
        <f t="shared" si="27"/>
        <v>1</v>
      </c>
      <c r="U137" s="176">
        <f t="shared" si="28"/>
        <v>0</v>
      </c>
      <c r="V137" s="180" t="str">
        <f t="shared" si="29"/>
        <v>Streptococcus catagoni</v>
      </c>
      <c r="W137" s="180" t="str">
        <f t="shared" si="30"/>
        <v>Streptococcus catagoni</v>
      </c>
      <c r="X137" s="176">
        <f t="shared" si="31"/>
        <v>0</v>
      </c>
      <c r="Y137" s="176">
        <f t="shared" si="32"/>
        <v>0</v>
      </c>
      <c r="Z137" s="176">
        <f t="shared" si="33"/>
        <v>0</v>
      </c>
      <c r="AA137" s="176">
        <f t="shared" si="34"/>
        <v>0</v>
      </c>
    </row>
    <row r="138" spans="4:27" ht="15" customHeight="1" x14ac:dyDescent="0.25">
      <c r="D138" s="178">
        <v>1</v>
      </c>
      <c r="E138" s="171">
        <f t="shared" si="35"/>
        <v>1</v>
      </c>
      <c r="F138" s="28" t="s">
        <v>341</v>
      </c>
      <c r="G138" s="28" t="s">
        <v>311</v>
      </c>
      <c r="H138" s="28" t="s">
        <v>144</v>
      </c>
      <c r="I138" s="31">
        <v>43223</v>
      </c>
      <c r="J138" s="28" t="s">
        <v>108</v>
      </c>
      <c r="K138" s="28" t="s">
        <v>312</v>
      </c>
      <c r="L138" s="28" t="s">
        <v>108</v>
      </c>
      <c r="M138" s="28" t="s">
        <v>312</v>
      </c>
      <c r="N138" s="29">
        <v>2.77</v>
      </c>
      <c r="O138" s="28" t="s">
        <v>108</v>
      </c>
      <c r="P138" s="28" t="s">
        <v>312</v>
      </c>
      <c r="Q138" s="29">
        <v>2.75</v>
      </c>
      <c r="R138" s="173" t="str">
        <f t="shared" si="25"/>
        <v>A</v>
      </c>
      <c r="S138" s="176">
        <f t="shared" si="26"/>
        <v>1</v>
      </c>
      <c r="T138" s="176">
        <f t="shared" si="27"/>
        <v>1</v>
      </c>
      <c r="U138" s="176">
        <f t="shared" si="28"/>
        <v>0</v>
      </c>
      <c r="V138" s="180" t="str">
        <f t="shared" si="29"/>
        <v>Streptococcus catagoni</v>
      </c>
      <c r="W138" s="180" t="str">
        <f t="shared" si="30"/>
        <v>Streptococcus catagoni</v>
      </c>
      <c r="X138" s="176">
        <f t="shared" si="31"/>
        <v>0</v>
      </c>
      <c r="Y138" s="176">
        <f t="shared" si="32"/>
        <v>0</v>
      </c>
      <c r="Z138" s="176">
        <f t="shared" si="33"/>
        <v>0</v>
      </c>
      <c r="AA138" s="176">
        <f t="shared" si="34"/>
        <v>0</v>
      </c>
    </row>
    <row r="139" spans="4:27" ht="15" customHeight="1" x14ac:dyDescent="0.25">
      <c r="D139" s="178">
        <v>1</v>
      </c>
      <c r="E139" s="171">
        <f t="shared" si="35"/>
        <v>1</v>
      </c>
      <c r="F139" s="28" t="s">
        <v>342</v>
      </c>
      <c r="G139" s="28" t="s">
        <v>311</v>
      </c>
      <c r="H139" s="28" t="s">
        <v>144</v>
      </c>
      <c r="I139" s="31">
        <v>43223</v>
      </c>
      <c r="J139" s="28" t="s">
        <v>108</v>
      </c>
      <c r="K139" s="28" t="s">
        <v>312</v>
      </c>
      <c r="L139" s="28" t="s">
        <v>108</v>
      </c>
      <c r="M139" s="28" t="s">
        <v>312</v>
      </c>
      <c r="N139" s="29">
        <v>2.78</v>
      </c>
      <c r="O139" s="28" t="s">
        <v>108</v>
      </c>
      <c r="P139" s="28" t="s">
        <v>312</v>
      </c>
      <c r="Q139" s="29">
        <v>2.71</v>
      </c>
      <c r="R139" s="173" t="str">
        <f t="shared" si="25"/>
        <v>A</v>
      </c>
      <c r="S139" s="176">
        <f t="shared" si="26"/>
        <v>1</v>
      </c>
      <c r="T139" s="176">
        <f t="shared" si="27"/>
        <v>1</v>
      </c>
      <c r="U139" s="176">
        <f t="shared" si="28"/>
        <v>0</v>
      </c>
      <c r="V139" s="180" t="str">
        <f t="shared" si="29"/>
        <v>Streptococcus catagoni</v>
      </c>
      <c r="W139" s="180" t="str">
        <f t="shared" si="30"/>
        <v>Streptococcus catagoni</v>
      </c>
      <c r="X139" s="176">
        <f t="shared" si="31"/>
        <v>0</v>
      </c>
      <c r="Y139" s="176">
        <f t="shared" si="32"/>
        <v>0</v>
      </c>
      <c r="Z139" s="176">
        <f t="shared" si="33"/>
        <v>0</v>
      </c>
      <c r="AA139" s="176">
        <f t="shared" si="34"/>
        <v>0</v>
      </c>
    </row>
    <row r="140" spans="4:27" ht="15" customHeight="1" x14ac:dyDescent="0.25">
      <c r="D140" s="178">
        <v>1</v>
      </c>
      <c r="E140" s="171">
        <f t="shared" si="35"/>
        <v>1</v>
      </c>
      <c r="F140" s="28" t="s">
        <v>766</v>
      </c>
      <c r="G140" s="28" t="s">
        <v>340</v>
      </c>
      <c r="H140" s="28" t="s">
        <v>144</v>
      </c>
      <c r="I140" s="31">
        <v>43223</v>
      </c>
      <c r="J140" s="28" t="s">
        <v>108</v>
      </c>
      <c r="K140" s="28" t="s">
        <v>286</v>
      </c>
      <c r="L140" s="28" t="s">
        <v>108</v>
      </c>
      <c r="M140" s="28" t="s">
        <v>286</v>
      </c>
      <c r="N140" s="29">
        <v>2.68</v>
      </c>
      <c r="O140" s="28" t="s">
        <v>108</v>
      </c>
      <c r="P140" s="28" t="s">
        <v>286</v>
      </c>
      <c r="Q140" s="29">
        <v>2.61</v>
      </c>
      <c r="R140" s="173" t="str">
        <f t="shared" si="25"/>
        <v>A</v>
      </c>
      <c r="S140" s="176">
        <f t="shared" si="26"/>
        <v>1</v>
      </c>
      <c r="T140" s="176">
        <f t="shared" si="27"/>
        <v>1</v>
      </c>
      <c r="U140" s="176">
        <f t="shared" si="28"/>
        <v>0</v>
      </c>
      <c r="V140" s="180" t="str">
        <f t="shared" si="29"/>
        <v>Streptococcus castoreus</v>
      </c>
      <c r="W140" s="180" t="str">
        <f t="shared" si="30"/>
        <v>Streptococcus castoreus</v>
      </c>
      <c r="X140" s="176">
        <f t="shared" si="31"/>
        <v>0</v>
      </c>
      <c r="Y140" s="176">
        <f t="shared" si="32"/>
        <v>0</v>
      </c>
      <c r="Z140" s="176">
        <f t="shared" si="33"/>
        <v>0</v>
      </c>
      <c r="AA140" s="176">
        <f t="shared" si="34"/>
        <v>0</v>
      </c>
    </row>
    <row r="141" spans="4:27" ht="15" customHeight="1" x14ac:dyDescent="0.25">
      <c r="D141" s="178">
        <v>1</v>
      </c>
      <c r="E141" s="171">
        <f t="shared" si="35"/>
        <v>1</v>
      </c>
      <c r="F141" s="28" t="s">
        <v>343</v>
      </c>
      <c r="G141" s="28" t="s">
        <v>285</v>
      </c>
      <c r="H141" s="28" t="s">
        <v>144</v>
      </c>
      <c r="I141" s="31">
        <v>43223</v>
      </c>
      <c r="J141" s="28" t="s">
        <v>108</v>
      </c>
      <c r="K141" s="28" t="s">
        <v>286</v>
      </c>
      <c r="L141" s="28" t="s">
        <v>108</v>
      </c>
      <c r="M141" s="28" t="s">
        <v>286</v>
      </c>
      <c r="N141" s="29">
        <v>2.72</v>
      </c>
      <c r="O141" s="28" t="s">
        <v>108</v>
      </c>
      <c r="P141" s="28" t="s">
        <v>286</v>
      </c>
      <c r="Q141" s="29">
        <v>2.64</v>
      </c>
      <c r="R141" s="173" t="str">
        <f t="shared" si="25"/>
        <v>A</v>
      </c>
      <c r="S141" s="176">
        <f t="shared" si="26"/>
        <v>1</v>
      </c>
      <c r="T141" s="176">
        <f t="shared" si="27"/>
        <v>1</v>
      </c>
      <c r="U141" s="176">
        <f t="shared" si="28"/>
        <v>0</v>
      </c>
      <c r="V141" s="180" t="str">
        <f t="shared" si="29"/>
        <v>Streptococcus castoreus</v>
      </c>
      <c r="W141" s="180" t="str">
        <f t="shared" si="30"/>
        <v>Streptococcus castoreus</v>
      </c>
      <c r="X141" s="176">
        <f t="shared" si="31"/>
        <v>0</v>
      </c>
      <c r="Y141" s="176">
        <f t="shared" si="32"/>
        <v>0</v>
      </c>
      <c r="Z141" s="176">
        <f t="shared" si="33"/>
        <v>0</v>
      </c>
      <c r="AA141" s="176">
        <f t="shared" si="34"/>
        <v>0</v>
      </c>
    </row>
    <row r="142" spans="4:27" ht="15" customHeight="1" x14ac:dyDescent="0.25">
      <c r="D142" s="178">
        <v>1</v>
      </c>
      <c r="E142" s="171">
        <f t="shared" si="35"/>
        <v>1</v>
      </c>
      <c r="F142" s="28" t="s">
        <v>344</v>
      </c>
      <c r="G142" s="28" t="s">
        <v>285</v>
      </c>
      <c r="H142" s="28" t="s">
        <v>144</v>
      </c>
      <c r="I142" s="31">
        <v>43223</v>
      </c>
      <c r="J142" s="28" t="s">
        <v>108</v>
      </c>
      <c r="K142" s="28" t="s">
        <v>286</v>
      </c>
      <c r="L142" s="28" t="s">
        <v>108</v>
      </c>
      <c r="M142" s="28" t="s">
        <v>286</v>
      </c>
      <c r="N142" s="29">
        <v>2.68</v>
      </c>
      <c r="O142" s="28" t="s">
        <v>108</v>
      </c>
      <c r="P142" s="28" t="s">
        <v>286</v>
      </c>
      <c r="Q142" s="29">
        <v>2.68</v>
      </c>
      <c r="R142" s="173" t="str">
        <f t="shared" si="25"/>
        <v>A</v>
      </c>
      <c r="S142" s="176">
        <f t="shared" si="26"/>
        <v>1</v>
      </c>
      <c r="T142" s="176">
        <f t="shared" si="27"/>
        <v>1</v>
      </c>
      <c r="U142" s="176">
        <f t="shared" si="28"/>
        <v>0</v>
      </c>
      <c r="V142" s="180" t="str">
        <f t="shared" si="29"/>
        <v>Streptococcus castoreus</v>
      </c>
      <c r="W142" s="180" t="str">
        <f t="shared" si="30"/>
        <v>Streptococcus castoreus</v>
      </c>
      <c r="X142" s="176">
        <f t="shared" si="31"/>
        <v>0</v>
      </c>
      <c r="Y142" s="176">
        <f t="shared" si="32"/>
        <v>0</v>
      </c>
      <c r="Z142" s="176">
        <f t="shared" si="33"/>
        <v>0</v>
      </c>
      <c r="AA142" s="176">
        <f t="shared" si="34"/>
        <v>0</v>
      </c>
    </row>
    <row r="143" spans="4:27" ht="15" customHeight="1" x14ac:dyDescent="0.25">
      <c r="D143" s="178">
        <v>1</v>
      </c>
      <c r="E143" s="171">
        <f t="shared" si="35"/>
        <v>1</v>
      </c>
      <c r="F143" s="28" t="s">
        <v>345</v>
      </c>
      <c r="G143" s="28" t="s">
        <v>285</v>
      </c>
      <c r="H143" s="28" t="s">
        <v>144</v>
      </c>
      <c r="I143" s="31">
        <v>43223</v>
      </c>
      <c r="J143" s="28" t="s">
        <v>108</v>
      </c>
      <c r="K143" s="28" t="s">
        <v>286</v>
      </c>
      <c r="L143" s="28" t="s">
        <v>108</v>
      </c>
      <c r="M143" s="28" t="s">
        <v>286</v>
      </c>
      <c r="N143" s="29">
        <v>2.6</v>
      </c>
      <c r="O143" s="28" t="s">
        <v>108</v>
      </c>
      <c r="P143" s="28" t="s">
        <v>286</v>
      </c>
      <c r="Q143" s="29">
        <v>2.46</v>
      </c>
      <c r="R143" s="173" t="str">
        <f t="shared" si="25"/>
        <v>A</v>
      </c>
      <c r="S143" s="176">
        <f t="shared" si="26"/>
        <v>1</v>
      </c>
      <c r="T143" s="176">
        <f t="shared" si="27"/>
        <v>1</v>
      </c>
      <c r="U143" s="176">
        <f t="shared" si="28"/>
        <v>0</v>
      </c>
      <c r="V143" s="180" t="str">
        <f t="shared" si="29"/>
        <v>Streptococcus castoreus</v>
      </c>
      <c r="W143" s="180" t="str">
        <f t="shared" si="30"/>
        <v>Streptococcus castoreus</v>
      </c>
      <c r="X143" s="176">
        <f t="shared" si="31"/>
        <v>0</v>
      </c>
      <c r="Y143" s="176">
        <f t="shared" si="32"/>
        <v>0</v>
      </c>
      <c r="Z143" s="176">
        <f t="shared" si="33"/>
        <v>0</v>
      </c>
      <c r="AA143" s="176">
        <f t="shared" si="34"/>
        <v>0</v>
      </c>
    </row>
    <row r="144" spans="4:27" ht="15" customHeight="1" x14ac:dyDescent="0.25">
      <c r="D144" s="178">
        <v>1</v>
      </c>
      <c r="E144" s="171">
        <f t="shared" si="35"/>
        <v>1</v>
      </c>
      <c r="F144" s="28" t="s">
        <v>346</v>
      </c>
      <c r="G144" s="28" t="s">
        <v>285</v>
      </c>
      <c r="H144" s="28" t="s">
        <v>144</v>
      </c>
      <c r="I144" s="31">
        <v>43217</v>
      </c>
      <c r="J144" s="28" t="s">
        <v>108</v>
      </c>
      <c r="K144" s="28" t="s">
        <v>286</v>
      </c>
      <c r="L144" s="28" t="s">
        <v>108</v>
      </c>
      <c r="M144" s="28" t="s">
        <v>286</v>
      </c>
      <c r="N144" s="29">
        <v>2.73</v>
      </c>
      <c r="O144" s="28" t="s">
        <v>108</v>
      </c>
      <c r="P144" s="28" t="s">
        <v>286</v>
      </c>
      <c r="Q144" s="29">
        <v>2.72</v>
      </c>
      <c r="R144" s="173" t="str">
        <f t="shared" si="25"/>
        <v>A</v>
      </c>
      <c r="S144" s="176">
        <f t="shared" si="26"/>
        <v>1</v>
      </c>
      <c r="T144" s="176">
        <f t="shared" si="27"/>
        <v>1</v>
      </c>
      <c r="U144" s="176">
        <f t="shared" si="28"/>
        <v>0</v>
      </c>
      <c r="V144" s="180" t="str">
        <f t="shared" si="29"/>
        <v>Streptococcus castoreus</v>
      </c>
      <c r="W144" s="180" t="str">
        <f t="shared" si="30"/>
        <v>Streptococcus castoreus</v>
      </c>
      <c r="X144" s="176">
        <f t="shared" si="31"/>
        <v>0</v>
      </c>
      <c r="Y144" s="176">
        <f t="shared" si="32"/>
        <v>0</v>
      </c>
      <c r="Z144" s="176">
        <f t="shared" si="33"/>
        <v>0</v>
      </c>
      <c r="AA144" s="176">
        <f t="shared" si="34"/>
        <v>0</v>
      </c>
    </row>
    <row r="145" spans="4:27" ht="15" customHeight="1" x14ac:dyDescent="0.25">
      <c r="D145" s="178">
        <v>1</v>
      </c>
      <c r="E145" s="171">
        <f t="shared" si="35"/>
        <v>1</v>
      </c>
      <c r="F145" s="28" t="s">
        <v>347</v>
      </c>
      <c r="G145" s="28" t="s">
        <v>285</v>
      </c>
      <c r="H145" s="28" t="s">
        <v>144</v>
      </c>
      <c r="I145" s="31">
        <v>43217</v>
      </c>
      <c r="J145" s="28" t="s">
        <v>108</v>
      </c>
      <c r="K145" s="28" t="s">
        <v>286</v>
      </c>
      <c r="L145" s="28" t="s">
        <v>108</v>
      </c>
      <c r="M145" s="28" t="s">
        <v>286</v>
      </c>
      <c r="N145" s="29">
        <v>2.68</v>
      </c>
      <c r="O145" s="28" t="s">
        <v>108</v>
      </c>
      <c r="P145" s="28" t="s">
        <v>286</v>
      </c>
      <c r="Q145" s="29">
        <v>2.57</v>
      </c>
      <c r="R145" s="173" t="str">
        <f t="shared" si="25"/>
        <v>A</v>
      </c>
      <c r="S145" s="176">
        <f t="shared" si="26"/>
        <v>1</v>
      </c>
      <c r="T145" s="176">
        <f t="shared" si="27"/>
        <v>1</v>
      </c>
      <c r="U145" s="176">
        <f t="shared" si="28"/>
        <v>0</v>
      </c>
      <c r="V145" s="180" t="str">
        <f t="shared" si="29"/>
        <v>Streptococcus castoreus</v>
      </c>
      <c r="W145" s="180" t="str">
        <f t="shared" si="30"/>
        <v>Streptococcus castoreus</v>
      </c>
      <c r="X145" s="176">
        <f t="shared" si="31"/>
        <v>0</v>
      </c>
      <c r="Y145" s="176">
        <f t="shared" si="32"/>
        <v>0</v>
      </c>
      <c r="Z145" s="176">
        <f t="shared" si="33"/>
        <v>0</v>
      </c>
      <c r="AA145" s="176">
        <f t="shared" si="34"/>
        <v>0</v>
      </c>
    </row>
    <row r="146" spans="4:27" ht="15" customHeight="1" x14ac:dyDescent="0.25">
      <c r="D146" s="178">
        <v>1</v>
      </c>
      <c r="E146" s="171">
        <f t="shared" si="35"/>
        <v>1</v>
      </c>
      <c r="F146" s="28" t="s">
        <v>348</v>
      </c>
      <c r="G146" s="28" t="s">
        <v>285</v>
      </c>
      <c r="H146" s="28" t="s">
        <v>144</v>
      </c>
      <c r="I146" s="31">
        <v>43223</v>
      </c>
      <c r="J146" s="28" t="s">
        <v>108</v>
      </c>
      <c r="K146" s="28" t="s">
        <v>286</v>
      </c>
      <c r="L146" s="28" t="s">
        <v>108</v>
      </c>
      <c r="M146" s="28" t="s">
        <v>286</v>
      </c>
      <c r="N146" s="29">
        <v>2.56</v>
      </c>
      <c r="O146" s="28" t="s">
        <v>108</v>
      </c>
      <c r="P146" s="28" t="s">
        <v>286</v>
      </c>
      <c r="Q146" s="29">
        <v>2.5499999999999998</v>
      </c>
      <c r="R146" s="173" t="str">
        <f t="shared" si="25"/>
        <v>A</v>
      </c>
      <c r="S146" s="176">
        <f t="shared" si="26"/>
        <v>1</v>
      </c>
      <c r="T146" s="176">
        <f t="shared" si="27"/>
        <v>1</v>
      </c>
      <c r="U146" s="176">
        <f t="shared" si="28"/>
        <v>0</v>
      </c>
      <c r="V146" s="180" t="str">
        <f t="shared" si="29"/>
        <v>Streptococcus castoreus</v>
      </c>
      <c r="W146" s="180" t="str">
        <f t="shared" si="30"/>
        <v>Streptococcus castoreus</v>
      </c>
      <c r="X146" s="176">
        <f t="shared" si="31"/>
        <v>0</v>
      </c>
      <c r="Y146" s="176">
        <f t="shared" si="32"/>
        <v>0</v>
      </c>
      <c r="Z146" s="176">
        <f t="shared" si="33"/>
        <v>0</v>
      </c>
      <c r="AA146" s="176">
        <f t="shared" si="34"/>
        <v>0</v>
      </c>
    </row>
    <row r="147" spans="4:27" ht="15" customHeight="1" x14ac:dyDescent="0.25">
      <c r="D147" s="178">
        <v>1</v>
      </c>
      <c r="E147" s="171">
        <f t="shared" si="35"/>
        <v>1</v>
      </c>
      <c r="F147" s="28" t="s">
        <v>351</v>
      </c>
      <c r="G147" s="28" t="s">
        <v>285</v>
      </c>
      <c r="H147" s="28" t="s">
        <v>144</v>
      </c>
      <c r="I147" s="31">
        <v>43223</v>
      </c>
      <c r="J147" s="28" t="s">
        <v>108</v>
      </c>
      <c r="K147" s="28" t="s">
        <v>286</v>
      </c>
      <c r="L147" s="28" t="s">
        <v>108</v>
      </c>
      <c r="M147" s="28" t="s">
        <v>286</v>
      </c>
      <c r="N147" s="29">
        <v>2.77</v>
      </c>
      <c r="O147" s="28" t="s">
        <v>108</v>
      </c>
      <c r="P147" s="28" t="s">
        <v>286</v>
      </c>
      <c r="Q147" s="29">
        <v>2.71</v>
      </c>
      <c r="R147" s="173" t="str">
        <f t="shared" si="25"/>
        <v>A</v>
      </c>
      <c r="S147" s="176">
        <f t="shared" si="26"/>
        <v>1</v>
      </c>
      <c r="T147" s="176">
        <f t="shared" si="27"/>
        <v>1</v>
      </c>
      <c r="U147" s="176">
        <f t="shared" si="28"/>
        <v>0</v>
      </c>
      <c r="V147" s="180" t="str">
        <f t="shared" si="29"/>
        <v>Streptococcus castoreus</v>
      </c>
      <c r="W147" s="180" t="str">
        <f t="shared" si="30"/>
        <v>Streptococcus castoreus</v>
      </c>
      <c r="X147" s="176">
        <f t="shared" si="31"/>
        <v>0</v>
      </c>
      <c r="Y147" s="176">
        <f t="shared" si="32"/>
        <v>0</v>
      </c>
      <c r="Z147" s="176">
        <f t="shared" si="33"/>
        <v>0</v>
      </c>
      <c r="AA147" s="176">
        <f t="shared" si="34"/>
        <v>0</v>
      </c>
    </row>
    <row r="148" spans="4:27" ht="15" customHeight="1" x14ac:dyDescent="0.25">
      <c r="D148" s="178">
        <v>1</v>
      </c>
      <c r="E148" s="171">
        <f t="shared" si="35"/>
        <v>1</v>
      </c>
      <c r="F148" s="28" t="s">
        <v>352</v>
      </c>
      <c r="G148" s="28" t="s">
        <v>285</v>
      </c>
      <c r="H148" s="28" t="s">
        <v>144</v>
      </c>
      <c r="I148" s="31">
        <v>43217</v>
      </c>
      <c r="J148" s="28" t="s">
        <v>108</v>
      </c>
      <c r="K148" s="28" t="s">
        <v>286</v>
      </c>
      <c r="L148" s="28" t="s">
        <v>108</v>
      </c>
      <c r="M148" s="28" t="s">
        <v>286</v>
      </c>
      <c r="N148" s="29">
        <v>2.62</v>
      </c>
      <c r="O148" s="28" t="s">
        <v>108</v>
      </c>
      <c r="P148" s="28" t="s">
        <v>286</v>
      </c>
      <c r="Q148" s="29">
        <v>2.59</v>
      </c>
      <c r="R148" s="173" t="str">
        <f t="shared" si="25"/>
        <v>A</v>
      </c>
      <c r="S148" s="176">
        <f t="shared" si="26"/>
        <v>1</v>
      </c>
      <c r="T148" s="176">
        <f t="shared" si="27"/>
        <v>1</v>
      </c>
      <c r="U148" s="176">
        <f t="shared" si="28"/>
        <v>0</v>
      </c>
      <c r="V148" s="180" t="str">
        <f t="shared" si="29"/>
        <v>Streptococcus castoreus</v>
      </c>
      <c r="W148" s="180" t="str">
        <f t="shared" si="30"/>
        <v>Streptococcus castoreus</v>
      </c>
      <c r="X148" s="176">
        <f t="shared" si="31"/>
        <v>0</v>
      </c>
      <c r="Y148" s="176">
        <f t="shared" si="32"/>
        <v>0</v>
      </c>
      <c r="Z148" s="176">
        <f t="shared" si="33"/>
        <v>0</v>
      </c>
      <c r="AA148" s="176">
        <f t="shared" si="34"/>
        <v>0</v>
      </c>
    </row>
    <row r="149" spans="4:27" ht="15" customHeight="1" x14ac:dyDescent="0.25">
      <c r="D149" s="178">
        <v>1</v>
      </c>
      <c r="E149" s="171">
        <f t="shared" si="35"/>
        <v>1</v>
      </c>
      <c r="F149" s="28" t="s">
        <v>353</v>
      </c>
      <c r="G149" s="28" t="s">
        <v>285</v>
      </c>
      <c r="H149" s="28" t="s">
        <v>144</v>
      </c>
      <c r="I149" s="31">
        <v>43217</v>
      </c>
      <c r="J149" s="28" t="s">
        <v>108</v>
      </c>
      <c r="K149" s="28" t="s">
        <v>286</v>
      </c>
      <c r="L149" s="28" t="s">
        <v>108</v>
      </c>
      <c r="M149" s="28" t="s">
        <v>286</v>
      </c>
      <c r="N149" s="29">
        <v>2.61</v>
      </c>
      <c r="O149" s="28" t="s">
        <v>108</v>
      </c>
      <c r="P149" s="28" t="s">
        <v>286</v>
      </c>
      <c r="Q149" s="29">
        <v>2.4900000000000002</v>
      </c>
      <c r="R149" s="173" t="str">
        <f t="shared" si="25"/>
        <v>A</v>
      </c>
      <c r="S149" s="176">
        <f t="shared" si="26"/>
        <v>1</v>
      </c>
      <c r="T149" s="176">
        <f t="shared" si="27"/>
        <v>1</v>
      </c>
      <c r="U149" s="176">
        <f t="shared" si="28"/>
        <v>0</v>
      </c>
      <c r="V149" s="180" t="str">
        <f t="shared" si="29"/>
        <v>Streptococcus castoreus</v>
      </c>
      <c r="W149" s="180" t="str">
        <f t="shared" si="30"/>
        <v>Streptococcus castoreus</v>
      </c>
      <c r="X149" s="176">
        <f t="shared" si="31"/>
        <v>0</v>
      </c>
      <c r="Y149" s="176">
        <f t="shared" si="32"/>
        <v>0</v>
      </c>
      <c r="Z149" s="176">
        <f t="shared" si="33"/>
        <v>0</v>
      </c>
      <c r="AA149" s="176">
        <f t="shared" si="34"/>
        <v>0</v>
      </c>
    </row>
    <row r="150" spans="4:27" ht="15" customHeight="1" x14ac:dyDescent="0.25">
      <c r="D150" s="178">
        <v>1</v>
      </c>
      <c r="E150" s="171">
        <f t="shared" si="35"/>
        <v>1</v>
      </c>
      <c r="F150" s="28">
        <v>121014118</v>
      </c>
      <c r="G150" s="28" t="s">
        <v>285</v>
      </c>
      <c r="H150" s="28" t="s">
        <v>144</v>
      </c>
      <c r="I150" s="31">
        <v>43217</v>
      </c>
      <c r="J150" s="28" t="s">
        <v>108</v>
      </c>
      <c r="K150" s="28" t="s">
        <v>286</v>
      </c>
      <c r="L150" s="28" t="s">
        <v>108</v>
      </c>
      <c r="M150" s="28" t="s">
        <v>286</v>
      </c>
      <c r="N150" s="29">
        <v>2.73</v>
      </c>
      <c r="O150" s="28" t="s">
        <v>108</v>
      </c>
      <c r="P150" s="28" t="s">
        <v>286</v>
      </c>
      <c r="Q150" s="29">
        <v>2.61</v>
      </c>
      <c r="R150" s="173" t="str">
        <f t="shared" si="25"/>
        <v>A</v>
      </c>
      <c r="S150" s="176">
        <f t="shared" si="26"/>
        <v>1</v>
      </c>
      <c r="T150" s="176">
        <f t="shared" si="27"/>
        <v>1</v>
      </c>
      <c r="U150" s="176">
        <f t="shared" si="28"/>
        <v>0</v>
      </c>
      <c r="V150" s="180" t="str">
        <f t="shared" si="29"/>
        <v>Streptococcus castoreus</v>
      </c>
      <c r="W150" s="180" t="str">
        <f t="shared" si="30"/>
        <v>Streptococcus castoreus</v>
      </c>
      <c r="X150" s="176">
        <f t="shared" si="31"/>
        <v>0</v>
      </c>
      <c r="Y150" s="176">
        <f t="shared" si="32"/>
        <v>0</v>
      </c>
      <c r="Z150" s="176">
        <f t="shared" si="33"/>
        <v>0</v>
      </c>
      <c r="AA150" s="176">
        <f t="shared" si="34"/>
        <v>0</v>
      </c>
    </row>
    <row r="151" spans="4:27" ht="15" customHeight="1" x14ac:dyDescent="0.25">
      <c r="D151" s="178">
        <v>1</v>
      </c>
      <c r="E151" s="171">
        <f t="shared" si="35"/>
        <v>1</v>
      </c>
      <c r="F151" s="28">
        <v>22876</v>
      </c>
      <c r="G151" s="28" t="s">
        <v>244</v>
      </c>
      <c r="H151" s="28" t="s">
        <v>125</v>
      </c>
      <c r="I151" s="31">
        <v>41353</v>
      </c>
      <c r="J151" s="28" t="s">
        <v>108</v>
      </c>
      <c r="K151" s="28" t="s">
        <v>245</v>
      </c>
      <c r="L151" s="28" t="s">
        <v>108</v>
      </c>
      <c r="M151" s="28" t="s">
        <v>245</v>
      </c>
      <c r="N151" s="29">
        <v>2.33</v>
      </c>
      <c r="O151" s="28" t="s">
        <v>108</v>
      </c>
      <c r="P151" s="28" t="s">
        <v>245</v>
      </c>
      <c r="Q151" s="29">
        <v>2.31</v>
      </c>
      <c r="R151" s="173" t="str">
        <f t="shared" si="25"/>
        <v>A</v>
      </c>
      <c r="S151" s="176">
        <f t="shared" si="26"/>
        <v>1</v>
      </c>
      <c r="T151" s="176">
        <f t="shared" si="27"/>
        <v>1</v>
      </c>
      <c r="U151" s="176">
        <f t="shared" si="28"/>
        <v>0</v>
      </c>
      <c r="V151" s="180" t="str">
        <f t="shared" si="29"/>
        <v>Streptococcus pneumoniae</v>
      </c>
      <c r="W151" s="180" t="str">
        <f t="shared" si="30"/>
        <v>Streptococcus pneumoniae</v>
      </c>
      <c r="X151" s="176">
        <f t="shared" si="31"/>
        <v>0</v>
      </c>
      <c r="Y151" s="176">
        <f t="shared" si="32"/>
        <v>0</v>
      </c>
      <c r="Z151" s="176">
        <f t="shared" si="33"/>
        <v>0</v>
      </c>
      <c r="AA151" s="176">
        <f t="shared" si="34"/>
        <v>0</v>
      </c>
    </row>
    <row r="152" spans="4:27" ht="15" customHeight="1" x14ac:dyDescent="0.25">
      <c r="D152" s="178">
        <v>1</v>
      </c>
      <c r="E152" s="171">
        <f t="shared" si="35"/>
        <v>1</v>
      </c>
      <c r="F152" s="28" t="s">
        <v>354</v>
      </c>
      <c r="G152" s="28" t="s">
        <v>244</v>
      </c>
      <c r="H152" s="28" t="s">
        <v>125</v>
      </c>
      <c r="I152" s="31">
        <v>44491</v>
      </c>
      <c r="J152" s="28" t="s">
        <v>108</v>
      </c>
      <c r="K152" s="28" t="s">
        <v>245</v>
      </c>
      <c r="L152" s="28" t="s">
        <v>108</v>
      </c>
      <c r="M152" s="28" t="s">
        <v>245</v>
      </c>
      <c r="N152" s="29">
        <v>2.48</v>
      </c>
      <c r="O152" s="28" t="s">
        <v>108</v>
      </c>
      <c r="P152" s="28" t="s">
        <v>245</v>
      </c>
      <c r="Q152" s="29">
        <v>2.41</v>
      </c>
      <c r="R152" s="173" t="str">
        <f t="shared" si="25"/>
        <v>A</v>
      </c>
      <c r="S152" s="176">
        <f t="shared" si="26"/>
        <v>1</v>
      </c>
      <c r="T152" s="176">
        <f t="shared" si="27"/>
        <v>1</v>
      </c>
      <c r="U152" s="176">
        <f t="shared" si="28"/>
        <v>0</v>
      </c>
      <c r="V152" s="180" t="str">
        <f t="shared" si="29"/>
        <v>Streptococcus pneumoniae</v>
      </c>
      <c r="W152" s="180" t="str">
        <f t="shared" si="30"/>
        <v>Streptococcus pneumoniae</v>
      </c>
      <c r="X152" s="176">
        <f t="shared" si="31"/>
        <v>0</v>
      </c>
      <c r="Y152" s="176">
        <f t="shared" si="32"/>
        <v>0</v>
      </c>
      <c r="Z152" s="176">
        <f t="shared" si="33"/>
        <v>0</v>
      </c>
      <c r="AA152" s="176">
        <f t="shared" si="34"/>
        <v>0</v>
      </c>
    </row>
    <row r="153" spans="4:27" ht="15" customHeight="1" x14ac:dyDescent="0.25">
      <c r="D153" s="178">
        <v>1</v>
      </c>
      <c r="E153" s="171">
        <f t="shared" si="35"/>
        <v>1</v>
      </c>
      <c r="F153" s="28">
        <v>33098</v>
      </c>
      <c r="G153" s="28" t="s">
        <v>247</v>
      </c>
      <c r="H153" s="28" t="s">
        <v>125</v>
      </c>
      <c r="I153" s="31">
        <v>44491</v>
      </c>
      <c r="J153" s="28" t="s">
        <v>108</v>
      </c>
      <c r="K153" s="28" t="s">
        <v>245</v>
      </c>
      <c r="L153" s="28" t="s">
        <v>108</v>
      </c>
      <c r="M153" s="28" t="s">
        <v>245</v>
      </c>
      <c r="N153" s="29">
        <v>2.29</v>
      </c>
      <c r="O153" s="28" t="s">
        <v>108</v>
      </c>
      <c r="P153" s="28" t="s">
        <v>245</v>
      </c>
      <c r="Q153" s="29">
        <v>2.19</v>
      </c>
      <c r="R153" s="173" t="str">
        <f t="shared" si="25"/>
        <v>A</v>
      </c>
      <c r="S153" s="176">
        <f t="shared" si="26"/>
        <v>1</v>
      </c>
      <c r="T153" s="176">
        <f t="shared" si="27"/>
        <v>1</v>
      </c>
      <c r="U153" s="176">
        <f t="shared" si="28"/>
        <v>0</v>
      </c>
      <c r="V153" s="180" t="str">
        <f t="shared" si="29"/>
        <v>Streptococcus pneumoniae</v>
      </c>
      <c r="W153" s="180" t="str">
        <f t="shared" si="30"/>
        <v>Streptococcus pneumoniae</v>
      </c>
      <c r="X153" s="176">
        <f t="shared" si="31"/>
        <v>0</v>
      </c>
      <c r="Y153" s="176">
        <f t="shared" si="32"/>
        <v>0</v>
      </c>
      <c r="Z153" s="176">
        <f t="shared" si="33"/>
        <v>0</v>
      </c>
      <c r="AA153" s="176">
        <f t="shared" si="34"/>
        <v>0</v>
      </c>
    </row>
    <row r="154" spans="4:27" ht="15" customHeight="1" x14ac:dyDescent="0.25">
      <c r="D154" s="178">
        <v>1</v>
      </c>
      <c r="E154" s="171">
        <f t="shared" si="35"/>
        <v>1</v>
      </c>
      <c r="F154" s="28">
        <v>35120</v>
      </c>
      <c r="G154" s="28" t="s">
        <v>247</v>
      </c>
      <c r="H154" s="28" t="s">
        <v>125</v>
      </c>
      <c r="I154" s="31">
        <v>44491</v>
      </c>
      <c r="J154" s="28" t="s">
        <v>108</v>
      </c>
      <c r="K154" s="28" t="s">
        <v>245</v>
      </c>
      <c r="L154" s="28" t="s">
        <v>108</v>
      </c>
      <c r="M154" s="28" t="s">
        <v>245</v>
      </c>
      <c r="N154" s="29">
        <v>2.1800000000000002</v>
      </c>
      <c r="O154" s="28" t="s">
        <v>108</v>
      </c>
      <c r="P154" s="28" t="s">
        <v>245</v>
      </c>
      <c r="Q154" s="29">
        <v>2.14</v>
      </c>
      <c r="R154" s="173" t="str">
        <f t="shared" si="25"/>
        <v>A</v>
      </c>
      <c r="S154" s="176">
        <f t="shared" si="26"/>
        <v>1</v>
      </c>
      <c r="T154" s="176">
        <f t="shared" si="27"/>
        <v>1</v>
      </c>
      <c r="U154" s="176">
        <f t="shared" si="28"/>
        <v>0</v>
      </c>
      <c r="V154" s="180" t="str">
        <f t="shared" si="29"/>
        <v>Streptococcus pneumoniae</v>
      </c>
      <c r="W154" s="180" t="str">
        <f t="shared" si="30"/>
        <v>Streptococcus pneumoniae</v>
      </c>
      <c r="X154" s="176">
        <f t="shared" si="31"/>
        <v>0</v>
      </c>
      <c r="Y154" s="176">
        <f t="shared" si="32"/>
        <v>0</v>
      </c>
      <c r="Z154" s="176">
        <f t="shared" si="33"/>
        <v>0</v>
      </c>
      <c r="AA154" s="176">
        <f t="shared" si="34"/>
        <v>0</v>
      </c>
    </row>
    <row r="155" spans="4:27" ht="15" customHeight="1" x14ac:dyDescent="0.25">
      <c r="D155" s="178">
        <v>1</v>
      </c>
      <c r="E155" s="171">
        <f t="shared" si="35"/>
        <v>1</v>
      </c>
      <c r="F155" s="28" t="s">
        <v>355</v>
      </c>
      <c r="G155" s="28" t="s">
        <v>244</v>
      </c>
      <c r="H155" s="28" t="s">
        <v>125</v>
      </c>
      <c r="I155" s="31">
        <v>41353</v>
      </c>
      <c r="J155" s="28" t="s">
        <v>108</v>
      </c>
      <c r="K155" s="28" t="s">
        <v>245</v>
      </c>
      <c r="L155" s="28" t="s">
        <v>108</v>
      </c>
      <c r="M155" s="28" t="s">
        <v>245</v>
      </c>
      <c r="N155" s="29">
        <v>2.41</v>
      </c>
      <c r="O155" s="28" t="s">
        <v>108</v>
      </c>
      <c r="P155" s="28" t="s">
        <v>245</v>
      </c>
      <c r="Q155" s="29">
        <v>2.35</v>
      </c>
      <c r="R155" s="173" t="str">
        <f t="shared" si="25"/>
        <v>A</v>
      </c>
      <c r="S155" s="176">
        <f t="shared" si="26"/>
        <v>1</v>
      </c>
      <c r="T155" s="176">
        <f t="shared" si="27"/>
        <v>1</v>
      </c>
      <c r="U155" s="176">
        <f t="shared" si="28"/>
        <v>0</v>
      </c>
      <c r="V155" s="180" t="str">
        <f t="shared" si="29"/>
        <v>Streptococcus pneumoniae</v>
      </c>
      <c r="W155" s="180" t="str">
        <f t="shared" si="30"/>
        <v>Streptococcus pneumoniae</v>
      </c>
      <c r="X155" s="176">
        <f t="shared" si="31"/>
        <v>0</v>
      </c>
      <c r="Y155" s="176">
        <f t="shared" si="32"/>
        <v>0</v>
      </c>
      <c r="Z155" s="176">
        <f t="shared" si="33"/>
        <v>0</v>
      </c>
      <c r="AA155" s="176">
        <f t="shared" si="34"/>
        <v>0</v>
      </c>
    </row>
    <row r="156" spans="4:27" ht="15" customHeight="1" x14ac:dyDescent="0.25">
      <c r="D156" s="178">
        <v>1</v>
      </c>
      <c r="E156" s="171">
        <f t="shared" si="35"/>
        <v>1</v>
      </c>
      <c r="F156" s="28">
        <v>29800</v>
      </c>
      <c r="G156" s="28" t="s">
        <v>247</v>
      </c>
      <c r="H156" s="28" t="s">
        <v>125</v>
      </c>
      <c r="I156" s="31">
        <v>44491</v>
      </c>
      <c r="J156" s="28" t="s">
        <v>108</v>
      </c>
      <c r="K156" s="28" t="s">
        <v>245</v>
      </c>
      <c r="L156" s="28" t="s">
        <v>108</v>
      </c>
      <c r="M156" s="28" t="s">
        <v>245</v>
      </c>
      <c r="N156" s="29">
        <v>2.16</v>
      </c>
      <c r="O156" s="28" t="s">
        <v>108</v>
      </c>
      <c r="P156" s="28" t="s">
        <v>245</v>
      </c>
      <c r="Q156" s="29">
        <v>2.16</v>
      </c>
      <c r="R156" s="173" t="str">
        <f t="shared" si="25"/>
        <v>A</v>
      </c>
      <c r="S156" s="176">
        <f t="shared" si="26"/>
        <v>1</v>
      </c>
      <c r="T156" s="176">
        <f t="shared" si="27"/>
        <v>1</v>
      </c>
      <c r="U156" s="176">
        <f t="shared" si="28"/>
        <v>0</v>
      </c>
      <c r="V156" s="180" t="str">
        <f t="shared" si="29"/>
        <v>Streptococcus pneumoniae</v>
      </c>
      <c r="W156" s="180" t="str">
        <f t="shared" si="30"/>
        <v>Streptococcus pneumoniae</v>
      </c>
      <c r="X156" s="176">
        <f t="shared" si="31"/>
        <v>0</v>
      </c>
      <c r="Y156" s="176">
        <f t="shared" si="32"/>
        <v>0</v>
      </c>
      <c r="Z156" s="176">
        <f t="shared" si="33"/>
        <v>0</v>
      </c>
      <c r="AA156" s="176">
        <f t="shared" si="34"/>
        <v>0</v>
      </c>
    </row>
    <row r="157" spans="4:27" ht="15" customHeight="1" x14ac:dyDescent="0.25">
      <c r="D157" s="178">
        <v>1</v>
      </c>
      <c r="E157" s="171">
        <f t="shared" si="35"/>
        <v>1</v>
      </c>
      <c r="F157" s="28" t="s">
        <v>356</v>
      </c>
      <c r="G157" s="28" t="s">
        <v>244</v>
      </c>
      <c r="H157" s="28" t="s">
        <v>125</v>
      </c>
      <c r="I157" s="31">
        <v>41353</v>
      </c>
      <c r="J157" s="28" t="s">
        <v>108</v>
      </c>
      <c r="K157" s="28" t="s">
        <v>245</v>
      </c>
      <c r="L157" s="28" t="s">
        <v>108</v>
      </c>
      <c r="M157" s="28" t="s">
        <v>245</v>
      </c>
      <c r="N157" s="29">
        <v>2.44</v>
      </c>
      <c r="O157" s="28" t="s">
        <v>108</v>
      </c>
      <c r="P157" s="28" t="s">
        <v>245</v>
      </c>
      <c r="Q157" s="29">
        <v>2.4300000000000002</v>
      </c>
      <c r="R157" s="173" t="str">
        <f t="shared" si="25"/>
        <v>A</v>
      </c>
      <c r="S157" s="176">
        <f t="shared" si="26"/>
        <v>1</v>
      </c>
      <c r="T157" s="176">
        <f t="shared" si="27"/>
        <v>1</v>
      </c>
      <c r="U157" s="176">
        <f t="shared" si="28"/>
        <v>0</v>
      </c>
      <c r="V157" s="180" t="str">
        <f t="shared" si="29"/>
        <v>Streptococcus pneumoniae</v>
      </c>
      <c r="W157" s="180" t="str">
        <f t="shared" si="30"/>
        <v>Streptococcus pneumoniae</v>
      </c>
      <c r="X157" s="176">
        <f t="shared" si="31"/>
        <v>0</v>
      </c>
      <c r="Y157" s="176">
        <f t="shared" si="32"/>
        <v>0</v>
      </c>
      <c r="Z157" s="176">
        <f t="shared" si="33"/>
        <v>0</v>
      </c>
      <c r="AA157" s="176">
        <f t="shared" si="34"/>
        <v>0</v>
      </c>
    </row>
    <row r="158" spans="4:27" ht="15" customHeight="1" x14ac:dyDescent="0.25">
      <c r="D158" s="178">
        <v>1</v>
      </c>
      <c r="E158" s="171">
        <f t="shared" si="35"/>
        <v>1</v>
      </c>
      <c r="F158" s="28">
        <v>151012032</v>
      </c>
      <c r="G158" s="28" t="s">
        <v>285</v>
      </c>
      <c r="H158" s="28" t="s">
        <v>144</v>
      </c>
      <c r="I158" s="31">
        <v>43217</v>
      </c>
      <c r="J158" s="28" t="s">
        <v>108</v>
      </c>
      <c r="K158" s="28" t="s">
        <v>286</v>
      </c>
      <c r="L158" s="28" t="s">
        <v>108</v>
      </c>
      <c r="M158" s="28" t="s">
        <v>286</v>
      </c>
      <c r="N158" s="29">
        <v>2.82</v>
      </c>
      <c r="O158" s="28" t="s">
        <v>108</v>
      </c>
      <c r="P158" s="28" t="s">
        <v>286</v>
      </c>
      <c r="Q158" s="29">
        <v>2.79</v>
      </c>
      <c r="R158" s="173" t="str">
        <f t="shared" si="25"/>
        <v>A</v>
      </c>
      <c r="S158" s="176">
        <f t="shared" si="26"/>
        <v>1</v>
      </c>
      <c r="T158" s="176">
        <f t="shared" si="27"/>
        <v>1</v>
      </c>
      <c r="U158" s="176">
        <f t="shared" si="28"/>
        <v>0</v>
      </c>
      <c r="V158" s="180" t="str">
        <f t="shared" si="29"/>
        <v>Streptococcus castoreus</v>
      </c>
      <c r="W158" s="180" t="str">
        <f t="shared" si="30"/>
        <v>Streptococcus castoreus</v>
      </c>
      <c r="X158" s="176">
        <f t="shared" si="31"/>
        <v>0</v>
      </c>
      <c r="Y158" s="176">
        <f t="shared" si="32"/>
        <v>0</v>
      </c>
      <c r="Z158" s="176">
        <f t="shared" si="33"/>
        <v>0</v>
      </c>
      <c r="AA158" s="176">
        <f t="shared" si="34"/>
        <v>0</v>
      </c>
    </row>
    <row r="159" spans="4:27" ht="15" customHeight="1" x14ac:dyDescent="0.25">
      <c r="D159" s="178">
        <v>1</v>
      </c>
      <c r="E159" s="171">
        <f t="shared" si="35"/>
        <v>1</v>
      </c>
      <c r="F159" s="28">
        <v>161001555</v>
      </c>
      <c r="G159" s="28" t="s">
        <v>357</v>
      </c>
      <c r="H159" s="28" t="s">
        <v>144</v>
      </c>
      <c r="I159" s="31">
        <v>43217</v>
      </c>
      <c r="J159" s="28" t="s">
        <v>108</v>
      </c>
      <c r="K159" s="28" t="s">
        <v>286</v>
      </c>
      <c r="L159" s="28" t="s">
        <v>108</v>
      </c>
      <c r="M159" s="28" t="s">
        <v>286</v>
      </c>
      <c r="N159" s="29">
        <v>2.84</v>
      </c>
      <c r="O159" s="28" t="s">
        <v>108</v>
      </c>
      <c r="P159" s="28" t="s">
        <v>286</v>
      </c>
      <c r="Q159" s="29">
        <v>2.74</v>
      </c>
      <c r="R159" s="173" t="str">
        <f t="shared" si="25"/>
        <v>A</v>
      </c>
      <c r="S159" s="176">
        <f t="shared" si="26"/>
        <v>1</v>
      </c>
      <c r="T159" s="176">
        <f t="shared" si="27"/>
        <v>1</v>
      </c>
      <c r="U159" s="176">
        <f t="shared" si="28"/>
        <v>0</v>
      </c>
      <c r="V159" s="180" t="str">
        <f t="shared" si="29"/>
        <v>Streptococcus castoreus</v>
      </c>
      <c r="W159" s="180" t="str">
        <f t="shared" si="30"/>
        <v>Streptococcus castoreus</v>
      </c>
      <c r="X159" s="176">
        <f t="shared" si="31"/>
        <v>0</v>
      </c>
      <c r="Y159" s="176">
        <f t="shared" si="32"/>
        <v>0</v>
      </c>
      <c r="Z159" s="176">
        <f t="shared" si="33"/>
        <v>0</v>
      </c>
      <c r="AA159" s="176">
        <f t="shared" si="34"/>
        <v>0</v>
      </c>
    </row>
    <row r="160" spans="4:27" ht="15" customHeight="1" x14ac:dyDescent="0.25">
      <c r="D160" s="178">
        <v>1</v>
      </c>
      <c r="E160" s="171">
        <f t="shared" si="35"/>
        <v>1</v>
      </c>
      <c r="F160" s="28">
        <v>161001581</v>
      </c>
      <c r="G160" s="28" t="s">
        <v>285</v>
      </c>
      <c r="H160" s="28" t="s">
        <v>144</v>
      </c>
      <c r="I160" s="31">
        <v>43217</v>
      </c>
      <c r="J160" s="28" t="s">
        <v>108</v>
      </c>
      <c r="K160" s="28" t="s">
        <v>286</v>
      </c>
      <c r="L160" s="28" t="s">
        <v>108</v>
      </c>
      <c r="M160" s="28" t="s">
        <v>286</v>
      </c>
      <c r="N160" s="29">
        <v>2.69</v>
      </c>
      <c r="O160" s="28" t="s">
        <v>108</v>
      </c>
      <c r="P160" s="28" t="s">
        <v>286</v>
      </c>
      <c r="Q160" s="29">
        <v>2.68</v>
      </c>
      <c r="R160" s="173" t="str">
        <f t="shared" si="25"/>
        <v>A</v>
      </c>
      <c r="S160" s="176">
        <f t="shared" si="26"/>
        <v>1</v>
      </c>
      <c r="T160" s="176">
        <f t="shared" si="27"/>
        <v>1</v>
      </c>
      <c r="U160" s="176">
        <f t="shared" si="28"/>
        <v>0</v>
      </c>
      <c r="V160" s="180" t="str">
        <f t="shared" si="29"/>
        <v>Streptococcus castoreus</v>
      </c>
      <c r="W160" s="180" t="str">
        <f t="shared" si="30"/>
        <v>Streptococcus castoreus</v>
      </c>
      <c r="X160" s="176">
        <f t="shared" si="31"/>
        <v>0</v>
      </c>
      <c r="Y160" s="176">
        <f t="shared" si="32"/>
        <v>0</v>
      </c>
      <c r="Z160" s="176">
        <f t="shared" si="33"/>
        <v>0</v>
      </c>
      <c r="AA160" s="176">
        <f t="shared" si="34"/>
        <v>0</v>
      </c>
    </row>
    <row r="161" spans="4:27" ht="15" customHeight="1" x14ac:dyDescent="0.25">
      <c r="D161" s="178">
        <v>1</v>
      </c>
      <c r="E161" s="171">
        <f t="shared" si="35"/>
        <v>1</v>
      </c>
      <c r="F161" s="28" t="s">
        <v>358</v>
      </c>
      <c r="G161" s="28" t="s">
        <v>285</v>
      </c>
      <c r="H161" s="28" t="s">
        <v>144</v>
      </c>
      <c r="I161" s="31">
        <v>43217</v>
      </c>
      <c r="J161" s="28" t="s">
        <v>108</v>
      </c>
      <c r="K161" s="28" t="s">
        <v>286</v>
      </c>
      <c r="L161" s="28" t="s">
        <v>108</v>
      </c>
      <c r="M161" s="28" t="s">
        <v>286</v>
      </c>
      <c r="N161" s="29">
        <v>2.68</v>
      </c>
      <c r="O161" s="28" t="s">
        <v>108</v>
      </c>
      <c r="P161" s="28" t="s">
        <v>286</v>
      </c>
      <c r="Q161" s="29">
        <v>2.6</v>
      </c>
      <c r="R161" s="173" t="str">
        <f t="shared" si="25"/>
        <v>A</v>
      </c>
      <c r="S161" s="176">
        <f t="shared" si="26"/>
        <v>1</v>
      </c>
      <c r="T161" s="176">
        <f t="shared" si="27"/>
        <v>1</v>
      </c>
      <c r="U161" s="176">
        <f t="shared" si="28"/>
        <v>0</v>
      </c>
      <c r="V161" s="180" t="str">
        <f t="shared" si="29"/>
        <v>Streptococcus castoreus</v>
      </c>
      <c r="W161" s="180" t="str">
        <f t="shared" si="30"/>
        <v>Streptococcus castoreus</v>
      </c>
      <c r="X161" s="176">
        <f t="shared" si="31"/>
        <v>0</v>
      </c>
      <c r="Y161" s="176">
        <f t="shared" si="32"/>
        <v>0</v>
      </c>
      <c r="Z161" s="176">
        <f t="shared" si="33"/>
        <v>0</v>
      </c>
      <c r="AA161" s="176">
        <f t="shared" si="34"/>
        <v>0</v>
      </c>
    </row>
    <row r="162" spans="4:27" ht="15" customHeight="1" x14ac:dyDescent="0.25">
      <c r="D162" s="178">
        <v>1</v>
      </c>
      <c r="E162" s="171">
        <f t="shared" si="35"/>
        <v>1</v>
      </c>
      <c r="F162" s="28" t="s">
        <v>359</v>
      </c>
      <c r="G162" s="28" t="s">
        <v>285</v>
      </c>
      <c r="H162" s="28" t="s">
        <v>144</v>
      </c>
      <c r="I162" s="31">
        <v>43223</v>
      </c>
      <c r="J162" s="28" t="s">
        <v>108</v>
      </c>
      <c r="K162" s="28" t="s">
        <v>286</v>
      </c>
      <c r="L162" s="28" t="s">
        <v>108</v>
      </c>
      <c r="M162" s="28" t="s">
        <v>286</v>
      </c>
      <c r="N162" s="29">
        <v>2.64</v>
      </c>
      <c r="O162" s="28" t="s">
        <v>108</v>
      </c>
      <c r="P162" s="28" t="s">
        <v>286</v>
      </c>
      <c r="Q162" s="29">
        <v>2.56</v>
      </c>
      <c r="R162" s="173" t="str">
        <f t="shared" si="25"/>
        <v>A</v>
      </c>
      <c r="S162" s="176">
        <f t="shared" si="26"/>
        <v>1</v>
      </c>
      <c r="T162" s="176">
        <f t="shared" si="27"/>
        <v>1</v>
      </c>
      <c r="U162" s="176">
        <f t="shared" si="28"/>
        <v>0</v>
      </c>
      <c r="V162" s="180" t="str">
        <f t="shared" si="29"/>
        <v>Streptococcus castoreus</v>
      </c>
      <c r="W162" s="180" t="str">
        <f t="shared" si="30"/>
        <v>Streptococcus castoreus</v>
      </c>
      <c r="X162" s="176">
        <f t="shared" si="31"/>
        <v>0</v>
      </c>
      <c r="Y162" s="176">
        <f t="shared" si="32"/>
        <v>0</v>
      </c>
      <c r="Z162" s="176">
        <f t="shared" si="33"/>
        <v>0</v>
      </c>
      <c r="AA162" s="176">
        <f t="shared" si="34"/>
        <v>0</v>
      </c>
    </row>
    <row r="163" spans="4:27" ht="15" customHeight="1" x14ac:dyDescent="0.25">
      <c r="D163" s="178">
        <v>1</v>
      </c>
      <c r="E163" s="171">
        <f t="shared" si="35"/>
        <v>1</v>
      </c>
      <c r="F163" s="28" t="s">
        <v>360</v>
      </c>
      <c r="G163" s="28" t="s">
        <v>285</v>
      </c>
      <c r="H163" s="28" t="s">
        <v>144</v>
      </c>
      <c r="I163" s="31">
        <v>43223</v>
      </c>
      <c r="J163" s="28" t="s">
        <v>108</v>
      </c>
      <c r="K163" s="28" t="s">
        <v>286</v>
      </c>
      <c r="L163" s="28" t="s">
        <v>108</v>
      </c>
      <c r="M163" s="28" t="s">
        <v>286</v>
      </c>
      <c r="N163" s="29">
        <v>2.41</v>
      </c>
      <c r="O163" s="28" t="s">
        <v>108</v>
      </c>
      <c r="P163" s="28" t="s">
        <v>286</v>
      </c>
      <c r="Q163" s="29">
        <v>2.4</v>
      </c>
      <c r="R163" s="173" t="str">
        <f t="shared" si="25"/>
        <v>A</v>
      </c>
      <c r="S163" s="176">
        <f t="shared" si="26"/>
        <v>1</v>
      </c>
      <c r="T163" s="176">
        <f t="shared" si="27"/>
        <v>1</v>
      </c>
      <c r="U163" s="176">
        <f t="shared" si="28"/>
        <v>0</v>
      </c>
      <c r="V163" s="180" t="str">
        <f t="shared" si="29"/>
        <v>Streptococcus castoreus</v>
      </c>
      <c r="W163" s="180" t="str">
        <f t="shared" si="30"/>
        <v>Streptococcus castoreus</v>
      </c>
      <c r="X163" s="176">
        <f t="shared" si="31"/>
        <v>0</v>
      </c>
      <c r="Y163" s="176">
        <f t="shared" si="32"/>
        <v>0</v>
      </c>
      <c r="Z163" s="176">
        <f t="shared" si="33"/>
        <v>0</v>
      </c>
      <c r="AA163" s="176">
        <f t="shared" si="34"/>
        <v>0</v>
      </c>
    </row>
    <row r="164" spans="4:27" ht="15" customHeight="1" x14ac:dyDescent="0.25">
      <c r="D164" s="178">
        <v>1</v>
      </c>
      <c r="E164" s="171">
        <f t="shared" si="35"/>
        <v>1</v>
      </c>
      <c r="F164" s="28" t="s">
        <v>361</v>
      </c>
      <c r="G164" s="28" t="s">
        <v>285</v>
      </c>
      <c r="H164" s="28" t="s">
        <v>144</v>
      </c>
      <c r="I164" s="31">
        <v>43217</v>
      </c>
      <c r="J164" s="28" t="s">
        <v>108</v>
      </c>
      <c r="K164" s="28" t="s">
        <v>286</v>
      </c>
      <c r="L164" s="28" t="s">
        <v>108</v>
      </c>
      <c r="M164" s="28" t="s">
        <v>286</v>
      </c>
      <c r="N164" s="29">
        <v>2.8</v>
      </c>
      <c r="O164" s="28" t="s">
        <v>108</v>
      </c>
      <c r="P164" s="28" t="s">
        <v>286</v>
      </c>
      <c r="Q164" s="29">
        <v>2.74</v>
      </c>
      <c r="R164" s="173" t="str">
        <f t="shared" si="25"/>
        <v>A</v>
      </c>
      <c r="S164" s="176">
        <f t="shared" si="26"/>
        <v>1</v>
      </c>
      <c r="T164" s="176">
        <f t="shared" si="27"/>
        <v>1</v>
      </c>
      <c r="U164" s="176">
        <f t="shared" si="28"/>
        <v>0</v>
      </c>
      <c r="V164" s="180" t="str">
        <f t="shared" si="29"/>
        <v>Streptococcus castoreus</v>
      </c>
      <c r="W164" s="180" t="str">
        <f t="shared" si="30"/>
        <v>Streptococcus castoreus</v>
      </c>
      <c r="X164" s="176">
        <f t="shared" si="31"/>
        <v>0</v>
      </c>
      <c r="Y164" s="176">
        <f t="shared" si="32"/>
        <v>0</v>
      </c>
      <c r="Z164" s="176">
        <f t="shared" si="33"/>
        <v>0</v>
      </c>
      <c r="AA164" s="176">
        <f t="shared" si="34"/>
        <v>0</v>
      </c>
    </row>
    <row r="165" spans="4:27" ht="15" customHeight="1" x14ac:dyDescent="0.25">
      <c r="D165" s="178">
        <v>1</v>
      </c>
      <c r="E165" s="171">
        <f t="shared" si="35"/>
        <v>1</v>
      </c>
      <c r="F165" s="28" t="s">
        <v>362</v>
      </c>
      <c r="G165" s="28" t="s">
        <v>285</v>
      </c>
      <c r="H165" s="28" t="s">
        <v>144</v>
      </c>
      <c r="I165" s="31">
        <v>43223</v>
      </c>
      <c r="J165" s="28" t="s">
        <v>108</v>
      </c>
      <c r="K165" s="28" t="s">
        <v>286</v>
      </c>
      <c r="L165" s="28" t="s">
        <v>108</v>
      </c>
      <c r="M165" s="28" t="s">
        <v>286</v>
      </c>
      <c r="N165" s="29">
        <v>2.78</v>
      </c>
      <c r="O165" s="28" t="s">
        <v>108</v>
      </c>
      <c r="P165" s="28" t="s">
        <v>286</v>
      </c>
      <c r="Q165" s="29">
        <v>2.75</v>
      </c>
      <c r="R165" s="173" t="str">
        <f t="shared" si="25"/>
        <v>A</v>
      </c>
      <c r="S165" s="176">
        <f t="shared" si="26"/>
        <v>1</v>
      </c>
      <c r="T165" s="176">
        <f t="shared" si="27"/>
        <v>1</v>
      </c>
      <c r="U165" s="176">
        <f t="shared" si="28"/>
        <v>0</v>
      </c>
      <c r="V165" s="180" t="str">
        <f t="shared" si="29"/>
        <v>Streptococcus castoreus</v>
      </c>
      <c r="W165" s="180" t="str">
        <f t="shared" si="30"/>
        <v>Streptococcus castoreus</v>
      </c>
      <c r="X165" s="176">
        <f t="shared" si="31"/>
        <v>0</v>
      </c>
      <c r="Y165" s="176">
        <f t="shared" si="32"/>
        <v>0</v>
      </c>
      <c r="Z165" s="176">
        <f t="shared" si="33"/>
        <v>0</v>
      </c>
      <c r="AA165" s="176">
        <f t="shared" si="34"/>
        <v>0</v>
      </c>
    </row>
    <row r="166" spans="4:27" ht="15" customHeight="1" x14ac:dyDescent="0.25">
      <c r="D166" s="178">
        <v>1</v>
      </c>
      <c r="E166" s="171">
        <f t="shared" si="35"/>
        <v>1</v>
      </c>
      <c r="F166" s="28" t="s">
        <v>363</v>
      </c>
      <c r="G166" s="28" t="s">
        <v>285</v>
      </c>
      <c r="H166" s="28" t="s">
        <v>144</v>
      </c>
      <c r="I166" s="31">
        <v>43217</v>
      </c>
      <c r="J166" s="28" t="s">
        <v>108</v>
      </c>
      <c r="K166" s="28" t="s">
        <v>286</v>
      </c>
      <c r="L166" s="28" t="s">
        <v>108</v>
      </c>
      <c r="M166" s="28" t="s">
        <v>286</v>
      </c>
      <c r="N166" s="29">
        <v>2.88</v>
      </c>
      <c r="O166" s="28" t="s">
        <v>108</v>
      </c>
      <c r="P166" s="28" t="s">
        <v>286</v>
      </c>
      <c r="Q166" s="29">
        <v>2.83</v>
      </c>
      <c r="R166" s="173" t="str">
        <f t="shared" si="25"/>
        <v>A</v>
      </c>
      <c r="S166" s="176">
        <f t="shared" si="26"/>
        <v>1</v>
      </c>
      <c r="T166" s="176">
        <f t="shared" si="27"/>
        <v>1</v>
      </c>
      <c r="U166" s="176">
        <f t="shared" si="28"/>
        <v>0</v>
      </c>
      <c r="V166" s="180" t="str">
        <f t="shared" si="29"/>
        <v>Streptococcus castoreus</v>
      </c>
      <c r="W166" s="180" t="str">
        <f t="shared" si="30"/>
        <v>Streptococcus castoreus</v>
      </c>
      <c r="X166" s="176">
        <f t="shared" si="31"/>
        <v>0</v>
      </c>
      <c r="Y166" s="176">
        <f t="shared" si="32"/>
        <v>0</v>
      </c>
      <c r="Z166" s="176">
        <f t="shared" si="33"/>
        <v>0</v>
      </c>
      <c r="AA166" s="176">
        <f t="shared" si="34"/>
        <v>0</v>
      </c>
    </row>
    <row r="167" spans="4:27" ht="15" customHeight="1" x14ac:dyDescent="0.25">
      <c r="D167" s="178">
        <v>1</v>
      </c>
      <c r="E167" s="171">
        <f t="shared" si="35"/>
        <v>1</v>
      </c>
      <c r="F167" s="28" t="s">
        <v>364</v>
      </c>
      <c r="G167" s="28" t="s">
        <v>240</v>
      </c>
      <c r="H167" s="28" t="s">
        <v>112</v>
      </c>
      <c r="I167" s="31">
        <v>41325</v>
      </c>
      <c r="J167" s="28" t="s">
        <v>108</v>
      </c>
      <c r="K167" s="28" t="s">
        <v>365</v>
      </c>
      <c r="L167" s="28" t="s">
        <v>108</v>
      </c>
      <c r="M167" s="28" t="s">
        <v>365</v>
      </c>
      <c r="N167" s="29">
        <v>2.33</v>
      </c>
      <c r="O167" s="28" t="s">
        <v>108</v>
      </c>
      <c r="P167" s="28" t="s">
        <v>365</v>
      </c>
      <c r="Q167" s="29">
        <v>2.2999999999999998</v>
      </c>
      <c r="R167" s="173" t="str">
        <f t="shared" si="25"/>
        <v>A</v>
      </c>
      <c r="S167" s="176">
        <f t="shared" si="26"/>
        <v>1</v>
      </c>
      <c r="T167" s="176">
        <f t="shared" si="27"/>
        <v>1</v>
      </c>
      <c r="U167" s="176">
        <f t="shared" si="28"/>
        <v>0</v>
      </c>
      <c r="V167" s="180" t="str">
        <f t="shared" si="29"/>
        <v>Streptococcus phocae</v>
      </c>
      <c r="W167" s="180" t="str">
        <f t="shared" si="30"/>
        <v>Streptococcus phocae</v>
      </c>
      <c r="X167" s="176">
        <f t="shared" si="31"/>
        <v>0</v>
      </c>
      <c r="Y167" s="176">
        <f t="shared" si="32"/>
        <v>0</v>
      </c>
      <c r="Z167" s="176">
        <f t="shared" si="33"/>
        <v>0</v>
      </c>
      <c r="AA167" s="176">
        <f t="shared" si="34"/>
        <v>0</v>
      </c>
    </row>
    <row r="168" spans="4:27" ht="15" customHeight="1" x14ac:dyDescent="0.25">
      <c r="D168" s="178">
        <v>1</v>
      </c>
      <c r="E168" s="171">
        <f t="shared" si="35"/>
        <v>1</v>
      </c>
      <c r="F168" s="28" t="s">
        <v>366</v>
      </c>
      <c r="G168" s="28" t="s">
        <v>357</v>
      </c>
      <c r="H168" s="28" t="s">
        <v>144</v>
      </c>
      <c r="I168" s="31">
        <v>43223</v>
      </c>
      <c r="J168" s="28" t="s">
        <v>108</v>
      </c>
      <c r="K168" s="28" t="s">
        <v>286</v>
      </c>
      <c r="L168" s="28" t="s">
        <v>108</v>
      </c>
      <c r="M168" s="28" t="s">
        <v>286</v>
      </c>
      <c r="N168" s="29">
        <v>2.8</v>
      </c>
      <c r="O168" s="28" t="s">
        <v>108</v>
      </c>
      <c r="P168" s="28" t="s">
        <v>286</v>
      </c>
      <c r="Q168" s="29">
        <v>2.57</v>
      </c>
      <c r="R168" s="173" t="str">
        <f t="shared" si="25"/>
        <v>A</v>
      </c>
      <c r="S168" s="176">
        <f t="shared" si="26"/>
        <v>1</v>
      </c>
      <c r="T168" s="176">
        <f t="shared" si="27"/>
        <v>1</v>
      </c>
      <c r="U168" s="176">
        <f t="shared" si="28"/>
        <v>0</v>
      </c>
      <c r="V168" s="180" t="str">
        <f t="shared" si="29"/>
        <v>Streptococcus castoreus</v>
      </c>
      <c r="W168" s="180" t="str">
        <f t="shared" si="30"/>
        <v>Streptococcus castoreus</v>
      </c>
      <c r="X168" s="176">
        <f t="shared" si="31"/>
        <v>0</v>
      </c>
      <c r="Y168" s="176">
        <f t="shared" si="32"/>
        <v>0</v>
      </c>
      <c r="Z168" s="176">
        <f t="shared" si="33"/>
        <v>0</v>
      </c>
      <c r="AA168" s="176">
        <f t="shared" si="34"/>
        <v>0</v>
      </c>
    </row>
    <row r="169" spans="4:27" ht="15" customHeight="1" x14ac:dyDescent="0.25">
      <c r="D169" s="178">
        <v>1</v>
      </c>
      <c r="E169" s="171">
        <f t="shared" si="35"/>
        <v>1</v>
      </c>
      <c r="F169" s="28" t="s">
        <v>367</v>
      </c>
      <c r="G169" s="28" t="s">
        <v>285</v>
      </c>
      <c r="H169" s="28" t="s">
        <v>144</v>
      </c>
      <c r="I169" s="31">
        <v>43217</v>
      </c>
      <c r="J169" s="28" t="s">
        <v>108</v>
      </c>
      <c r="K169" s="28" t="s">
        <v>286</v>
      </c>
      <c r="L169" s="28" t="s">
        <v>108</v>
      </c>
      <c r="M169" s="28" t="s">
        <v>286</v>
      </c>
      <c r="N169" s="29">
        <v>2.74</v>
      </c>
      <c r="O169" s="28" t="s">
        <v>108</v>
      </c>
      <c r="P169" s="28" t="s">
        <v>286</v>
      </c>
      <c r="Q169" s="29">
        <v>2.71</v>
      </c>
      <c r="R169" s="173" t="str">
        <f t="shared" si="25"/>
        <v>A</v>
      </c>
      <c r="S169" s="176">
        <f t="shared" si="26"/>
        <v>1</v>
      </c>
      <c r="T169" s="176">
        <f t="shared" si="27"/>
        <v>1</v>
      </c>
      <c r="U169" s="176">
        <f t="shared" si="28"/>
        <v>0</v>
      </c>
      <c r="V169" s="180" t="str">
        <f t="shared" si="29"/>
        <v>Streptococcus castoreus</v>
      </c>
      <c r="W169" s="180" t="str">
        <f t="shared" si="30"/>
        <v>Streptococcus castoreus</v>
      </c>
      <c r="X169" s="176">
        <f t="shared" si="31"/>
        <v>0</v>
      </c>
      <c r="Y169" s="176">
        <f t="shared" si="32"/>
        <v>0</v>
      </c>
      <c r="Z169" s="176">
        <f t="shared" si="33"/>
        <v>0</v>
      </c>
      <c r="AA169" s="176">
        <f t="shared" si="34"/>
        <v>0</v>
      </c>
    </row>
    <row r="170" spans="4:27" ht="15" customHeight="1" x14ac:dyDescent="0.25">
      <c r="D170" s="178">
        <v>1</v>
      </c>
      <c r="E170" s="171">
        <f t="shared" si="35"/>
        <v>1</v>
      </c>
      <c r="F170" s="28" t="s">
        <v>368</v>
      </c>
      <c r="G170" s="28" t="s">
        <v>285</v>
      </c>
      <c r="H170" s="28" t="s">
        <v>144</v>
      </c>
      <c r="I170" s="31">
        <v>43217</v>
      </c>
      <c r="J170" s="28" t="s">
        <v>108</v>
      </c>
      <c r="K170" s="28" t="s">
        <v>286</v>
      </c>
      <c r="L170" s="28" t="s">
        <v>108</v>
      </c>
      <c r="M170" s="28" t="s">
        <v>286</v>
      </c>
      <c r="N170" s="29">
        <v>2.7</v>
      </c>
      <c r="O170" s="28" t="s">
        <v>108</v>
      </c>
      <c r="P170" s="28" t="s">
        <v>286</v>
      </c>
      <c r="Q170" s="29">
        <v>2.64</v>
      </c>
      <c r="R170" s="173" t="str">
        <f t="shared" si="25"/>
        <v>A</v>
      </c>
      <c r="S170" s="176">
        <f t="shared" si="26"/>
        <v>1</v>
      </c>
      <c r="T170" s="176">
        <f t="shared" si="27"/>
        <v>1</v>
      </c>
      <c r="U170" s="176">
        <f t="shared" si="28"/>
        <v>0</v>
      </c>
      <c r="V170" s="180" t="str">
        <f t="shared" si="29"/>
        <v>Streptococcus castoreus</v>
      </c>
      <c r="W170" s="180" t="str">
        <f t="shared" si="30"/>
        <v>Streptococcus castoreus</v>
      </c>
      <c r="X170" s="176">
        <f t="shared" si="31"/>
        <v>0</v>
      </c>
      <c r="Y170" s="176">
        <f t="shared" si="32"/>
        <v>0</v>
      </c>
      <c r="Z170" s="176">
        <f t="shared" si="33"/>
        <v>0</v>
      </c>
      <c r="AA170" s="176">
        <f t="shared" si="34"/>
        <v>0</v>
      </c>
    </row>
    <row r="171" spans="4:27" ht="15" customHeight="1" x14ac:dyDescent="0.25">
      <c r="D171" s="178">
        <v>1</v>
      </c>
      <c r="E171" s="171">
        <f t="shared" si="35"/>
        <v>1</v>
      </c>
      <c r="F171" s="28" t="s">
        <v>369</v>
      </c>
      <c r="G171" s="28" t="s">
        <v>285</v>
      </c>
      <c r="H171" s="28" t="s">
        <v>144</v>
      </c>
      <c r="I171" s="31">
        <v>43223</v>
      </c>
      <c r="J171" s="28" t="s">
        <v>108</v>
      </c>
      <c r="K171" s="28" t="s">
        <v>286</v>
      </c>
      <c r="L171" s="28" t="s">
        <v>108</v>
      </c>
      <c r="M171" s="28" t="s">
        <v>286</v>
      </c>
      <c r="N171" s="29">
        <v>2.82</v>
      </c>
      <c r="O171" s="28" t="s">
        <v>108</v>
      </c>
      <c r="P171" s="28" t="s">
        <v>286</v>
      </c>
      <c r="Q171" s="29">
        <v>2.78</v>
      </c>
      <c r="R171" s="173" t="str">
        <f t="shared" si="25"/>
        <v>A</v>
      </c>
      <c r="S171" s="176">
        <f t="shared" si="26"/>
        <v>1</v>
      </c>
      <c r="T171" s="176">
        <f t="shared" si="27"/>
        <v>1</v>
      </c>
      <c r="U171" s="176">
        <f t="shared" si="28"/>
        <v>0</v>
      </c>
      <c r="V171" s="180" t="str">
        <f t="shared" si="29"/>
        <v>Streptococcus castoreus</v>
      </c>
      <c r="W171" s="180" t="str">
        <f t="shared" si="30"/>
        <v>Streptococcus castoreus</v>
      </c>
      <c r="X171" s="176">
        <f t="shared" si="31"/>
        <v>0</v>
      </c>
      <c r="Y171" s="176">
        <f t="shared" si="32"/>
        <v>0</v>
      </c>
      <c r="Z171" s="176">
        <f t="shared" si="33"/>
        <v>0</v>
      </c>
      <c r="AA171" s="176">
        <f t="shared" si="34"/>
        <v>0</v>
      </c>
    </row>
    <row r="172" spans="4:27" ht="15" customHeight="1" x14ac:dyDescent="0.25">
      <c r="D172" s="178">
        <v>1</v>
      </c>
      <c r="E172" s="171">
        <f t="shared" si="35"/>
        <v>1</v>
      </c>
      <c r="F172" s="28" t="s">
        <v>123</v>
      </c>
      <c r="G172" s="28" t="s">
        <v>124</v>
      </c>
      <c r="H172" s="28" t="s">
        <v>125</v>
      </c>
      <c r="I172" s="31">
        <v>44711</v>
      </c>
      <c r="J172" s="28" t="s">
        <v>108</v>
      </c>
      <c r="K172" s="28" t="s">
        <v>114</v>
      </c>
      <c r="L172" s="28" t="s">
        <v>108</v>
      </c>
      <c r="M172" s="28" t="s">
        <v>114</v>
      </c>
      <c r="N172" s="29">
        <v>2.52</v>
      </c>
      <c r="O172" s="28" t="s">
        <v>108</v>
      </c>
      <c r="P172" s="28" t="s">
        <v>114</v>
      </c>
      <c r="Q172" s="29">
        <v>2.46</v>
      </c>
      <c r="R172" s="173" t="str">
        <f t="shared" si="25"/>
        <v>A</v>
      </c>
      <c r="S172" s="176">
        <f t="shared" si="26"/>
        <v>1</v>
      </c>
      <c r="T172" s="176">
        <f t="shared" si="27"/>
        <v>1</v>
      </c>
      <c r="U172" s="176">
        <f t="shared" si="28"/>
        <v>0</v>
      </c>
      <c r="V172" s="180" t="str">
        <f t="shared" si="29"/>
        <v>Streptococcus equi_ssp_equi</v>
      </c>
      <c r="W172" s="180" t="str">
        <f t="shared" si="30"/>
        <v>Streptococcus equi_ssp_equi</v>
      </c>
      <c r="X172" s="176">
        <f t="shared" si="31"/>
        <v>0</v>
      </c>
      <c r="Y172" s="176">
        <f t="shared" si="32"/>
        <v>0</v>
      </c>
      <c r="Z172" s="176">
        <f t="shared" si="33"/>
        <v>0</v>
      </c>
      <c r="AA172" s="176">
        <f t="shared" si="34"/>
        <v>0</v>
      </c>
    </row>
    <row r="173" spans="4:27" ht="15" customHeight="1" x14ac:dyDescent="0.25">
      <c r="D173" s="178">
        <v>1</v>
      </c>
      <c r="E173" s="171">
        <f t="shared" si="35"/>
        <v>1</v>
      </c>
      <c r="F173" s="28" t="s">
        <v>126</v>
      </c>
      <c r="G173" s="28" t="s">
        <v>124</v>
      </c>
      <c r="H173" s="28" t="s">
        <v>125</v>
      </c>
      <c r="I173" s="31">
        <v>44711</v>
      </c>
      <c r="J173" s="28" t="s">
        <v>108</v>
      </c>
      <c r="K173" s="28" t="s">
        <v>114</v>
      </c>
      <c r="L173" s="28" t="s">
        <v>108</v>
      </c>
      <c r="M173" s="28" t="s">
        <v>114</v>
      </c>
      <c r="N173" s="29">
        <v>2.42</v>
      </c>
      <c r="O173" s="28" t="s">
        <v>108</v>
      </c>
      <c r="P173" s="28" t="s">
        <v>114</v>
      </c>
      <c r="Q173" s="29">
        <v>2.33</v>
      </c>
      <c r="R173" s="173" t="str">
        <f t="shared" si="25"/>
        <v>A</v>
      </c>
      <c r="S173" s="176">
        <f t="shared" si="26"/>
        <v>1</v>
      </c>
      <c r="T173" s="176">
        <f t="shared" si="27"/>
        <v>1</v>
      </c>
      <c r="U173" s="176">
        <f t="shared" si="28"/>
        <v>0</v>
      </c>
      <c r="V173" s="180" t="str">
        <f t="shared" si="29"/>
        <v>Streptococcus equi_ssp_equi</v>
      </c>
      <c r="W173" s="180" t="str">
        <f t="shared" si="30"/>
        <v>Streptococcus equi_ssp_equi</v>
      </c>
      <c r="X173" s="176">
        <f t="shared" si="31"/>
        <v>0</v>
      </c>
      <c r="Y173" s="176">
        <f t="shared" si="32"/>
        <v>0</v>
      </c>
      <c r="Z173" s="176">
        <f t="shared" si="33"/>
        <v>0</v>
      </c>
      <c r="AA173" s="176">
        <f t="shared" si="34"/>
        <v>0</v>
      </c>
    </row>
    <row r="174" spans="4:27" ht="15" customHeight="1" x14ac:dyDescent="0.25">
      <c r="D174" s="178">
        <v>1</v>
      </c>
      <c r="E174" s="171">
        <f t="shared" si="35"/>
        <v>1</v>
      </c>
      <c r="F174" s="28" t="s">
        <v>127</v>
      </c>
      <c r="G174" s="28" t="s">
        <v>124</v>
      </c>
      <c r="H174" s="28" t="s">
        <v>125</v>
      </c>
      <c r="I174" s="31">
        <v>44711</v>
      </c>
      <c r="J174" s="28" t="s">
        <v>108</v>
      </c>
      <c r="K174" s="28" t="s">
        <v>114</v>
      </c>
      <c r="L174" s="28" t="s">
        <v>108</v>
      </c>
      <c r="M174" s="28" t="s">
        <v>114</v>
      </c>
      <c r="N174" s="29">
        <v>2.5</v>
      </c>
      <c r="O174" s="28" t="s">
        <v>108</v>
      </c>
      <c r="P174" s="28" t="s">
        <v>114</v>
      </c>
      <c r="Q174" s="29">
        <v>2.48</v>
      </c>
      <c r="R174" s="173" t="str">
        <f t="shared" si="25"/>
        <v>A</v>
      </c>
      <c r="S174" s="176">
        <f t="shared" si="26"/>
        <v>1</v>
      </c>
      <c r="T174" s="176">
        <f t="shared" si="27"/>
        <v>1</v>
      </c>
      <c r="U174" s="176">
        <f t="shared" si="28"/>
        <v>0</v>
      </c>
      <c r="V174" s="180" t="str">
        <f t="shared" si="29"/>
        <v>Streptococcus equi_ssp_equi</v>
      </c>
      <c r="W174" s="180" t="str">
        <f t="shared" si="30"/>
        <v>Streptococcus equi_ssp_equi</v>
      </c>
      <c r="X174" s="176">
        <f t="shared" si="31"/>
        <v>0</v>
      </c>
      <c r="Y174" s="176">
        <f t="shared" si="32"/>
        <v>0</v>
      </c>
      <c r="Z174" s="176">
        <f t="shared" si="33"/>
        <v>0</v>
      </c>
      <c r="AA174" s="176">
        <f t="shared" si="34"/>
        <v>0</v>
      </c>
    </row>
    <row r="175" spans="4:27" ht="15" customHeight="1" x14ac:dyDescent="0.25">
      <c r="D175" s="178">
        <v>1</v>
      </c>
      <c r="E175" s="171">
        <f t="shared" si="35"/>
        <v>1</v>
      </c>
      <c r="F175" s="28" t="s">
        <v>128</v>
      </c>
      <c r="G175" s="28" t="s">
        <v>124</v>
      </c>
      <c r="H175" s="28" t="s">
        <v>125</v>
      </c>
      <c r="I175" s="31">
        <v>44711</v>
      </c>
      <c r="J175" s="28" t="s">
        <v>108</v>
      </c>
      <c r="K175" s="28" t="s">
        <v>114</v>
      </c>
      <c r="L175" s="28" t="s">
        <v>108</v>
      </c>
      <c r="M175" s="28" t="s">
        <v>114</v>
      </c>
      <c r="N175" s="29">
        <v>2.4300000000000002</v>
      </c>
      <c r="O175" s="28" t="s">
        <v>108</v>
      </c>
      <c r="P175" s="28" t="s">
        <v>114</v>
      </c>
      <c r="Q175" s="29">
        <v>2.36</v>
      </c>
      <c r="R175" s="173" t="str">
        <f t="shared" si="25"/>
        <v>A</v>
      </c>
      <c r="S175" s="176">
        <f t="shared" si="26"/>
        <v>1</v>
      </c>
      <c r="T175" s="176">
        <f t="shared" si="27"/>
        <v>1</v>
      </c>
      <c r="U175" s="176">
        <f t="shared" si="28"/>
        <v>0</v>
      </c>
      <c r="V175" s="180" t="str">
        <f t="shared" si="29"/>
        <v>Streptococcus equi_ssp_equi</v>
      </c>
      <c r="W175" s="180" t="str">
        <f t="shared" si="30"/>
        <v>Streptococcus equi_ssp_equi</v>
      </c>
      <c r="X175" s="176">
        <f t="shared" si="31"/>
        <v>0</v>
      </c>
      <c r="Y175" s="176">
        <f t="shared" si="32"/>
        <v>0</v>
      </c>
      <c r="Z175" s="176">
        <f t="shared" si="33"/>
        <v>0</v>
      </c>
      <c r="AA175" s="176">
        <f t="shared" si="34"/>
        <v>0</v>
      </c>
    </row>
    <row r="176" spans="4:27" ht="15" customHeight="1" x14ac:dyDescent="0.25">
      <c r="D176" s="178">
        <v>1</v>
      </c>
      <c r="E176" s="171">
        <f t="shared" si="35"/>
        <v>1</v>
      </c>
      <c r="F176" s="28" t="s">
        <v>129</v>
      </c>
      <c r="G176" s="28" t="s">
        <v>124</v>
      </c>
      <c r="H176" s="28" t="s">
        <v>125</v>
      </c>
      <c r="I176" s="31">
        <v>44711</v>
      </c>
      <c r="J176" s="28" t="s">
        <v>108</v>
      </c>
      <c r="K176" s="28" t="s">
        <v>114</v>
      </c>
      <c r="L176" s="28" t="s">
        <v>108</v>
      </c>
      <c r="M176" s="28" t="s">
        <v>114</v>
      </c>
      <c r="N176" s="29">
        <v>2.59</v>
      </c>
      <c r="O176" s="28" t="s">
        <v>108</v>
      </c>
      <c r="P176" s="28" t="s">
        <v>114</v>
      </c>
      <c r="Q176" s="29">
        <v>2.58</v>
      </c>
      <c r="R176" s="173" t="str">
        <f t="shared" si="25"/>
        <v>A</v>
      </c>
      <c r="S176" s="176">
        <f t="shared" si="26"/>
        <v>1</v>
      </c>
      <c r="T176" s="176">
        <f t="shared" si="27"/>
        <v>1</v>
      </c>
      <c r="U176" s="176">
        <f t="shared" si="28"/>
        <v>0</v>
      </c>
      <c r="V176" s="180" t="str">
        <f t="shared" si="29"/>
        <v>Streptococcus equi_ssp_equi</v>
      </c>
      <c r="W176" s="180" t="str">
        <f t="shared" si="30"/>
        <v>Streptococcus equi_ssp_equi</v>
      </c>
      <c r="X176" s="176">
        <f t="shared" si="31"/>
        <v>0</v>
      </c>
      <c r="Y176" s="176">
        <f t="shared" si="32"/>
        <v>0</v>
      </c>
      <c r="Z176" s="176">
        <f t="shared" si="33"/>
        <v>0</v>
      </c>
      <c r="AA176" s="176">
        <f t="shared" si="34"/>
        <v>0</v>
      </c>
    </row>
    <row r="177" spans="4:27" ht="15" customHeight="1" x14ac:dyDescent="0.25">
      <c r="D177" s="178">
        <v>1</v>
      </c>
      <c r="E177" s="171">
        <f t="shared" si="35"/>
        <v>1</v>
      </c>
      <c r="F177" s="28" t="s">
        <v>130</v>
      </c>
      <c r="G177" s="28" t="s">
        <v>124</v>
      </c>
      <c r="H177" s="28" t="s">
        <v>125</v>
      </c>
      <c r="I177" s="31">
        <v>44711</v>
      </c>
      <c r="J177" s="28" t="s">
        <v>108</v>
      </c>
      <c r="K177" s="28" t="s">
        <v>114</v>
      </c>
      <c r="L177" s="28" t="s">
        <v>108</v>
      </c>
      <c r="M177" s="28" t="s">
        <v>114</v>
      </c>
      <c r="N177" s="29">
        <v>2.2599999999999998</v>
      </c>
      <c r="O177" s="28" t="s">
        <v>108</v>
      </c>
      <c r="P177" s="28" t="s">
        <v>114</v>
      </c>
      <c r="Q177" s="29">
        <v>2.1800000000000002</v>
      </c>
      <c r="R177" s="173" t="str">
        <f t="shared" si="25"/>
        <v>A</v>
      </c>
      <c r="S177" s="176">
        <f t="shared" si="26"/>
        <v>1</v>
      </c>
      <c r="T177" s="176">
        <f t="shared" si="27"/>
        <v>1</v>
      </c>
      <c r="U177" s="176">
        <f t="shared" si="28"/>
        <v>0</v>
      </c>
      <c r="V177" s="180" t="str">
        <f t="shared" si="29"/>
        <v>Streptococcus equi_ssp_equi</v>
      </c>
      <c r="W177" s="180" t="str">
        <f t="shared" si="30"/>
        <v>Streptococcus equi_ssp_equi</v>
      </c>
      <c r="X177" s="176">
        <f t="shared" si="31"/>
        <v>0</v>
      </c>
      <c r="Y177" s="176">
        <f t="shared" si="32"/>
        <v>0</v>
      </c>
      <c r="Z177" s="176">
        <f t="shared" si="33"/>
        <v>0</v>
      </c>
      <c r="AA177" s="176">
        <f t="shared" si="34"/>
        <v>0</v>
      </c>
    </row>
    <row r="178" spans="4:27" ht="15" customHeight="1" x14ac:dyDescent="0.25">
      <c r="D178" s="178">
        <v>1</v>
      </c>
      <c r="E178" s="171">
        <f t="shared" si="35"/>
        <v>1</v>
      </c>
      <c r="F178" s="28" t="s">
        <v>132</v>
      </c>
      <c r="G178" s="28" t="s">
        <v>124</v>
      </c>
      <c r="H178" s="28" t="s">
        <v>125</v>
      </c>
      <c r="I178" s="31">
        <v>44711</v>
      </c>
      <c r="J178" s="28" t="s">
        <v>108</v>
      </c>
      <c r="K178" s="28" t="s">
        <v>114</v>
      </c>
      <c r="L178" s="28" t="s">
        <v>108</v>
      </c>
      <c r="M178" s="28" t="s">
        <v>114</v>
      </c>
      <c r="N178" s="29">
        <v>2.42</v>
      </c>
      <c r="O178" s="28" t="s">
        <v>108</v>
      </c>
      <c r="P178" s="28" t="s">
        <v>114</v>
      </c>
      <c r="Q178" s="29">
        <v>2.41</v>
      </c>
      <c r="R178" s="173" t="str">
        <f t="shared" si="25"/>
        <v>A</v>
      </c>
      <c r="S178" s="176">
        <f t="shared" si="26"/>
        <v>1</v>
      </c>
      <c r="T178" s="176">
        <f t="shared" si="27"/>
        <v>1</v>
      </c>
      <c r="U178" s="176">
        <f t="shared" si="28"/>
        <v>0</v>
      </c>
      <c r="V178" s="180" t="str">
        <f t="shared" si="29"/>
        <v>Streptococcus equi_ssp_equi</v>
      </c>
      <c r="W178" s="180" t="str">
        <f t="shared" si="30"/>
        <v>Streptococcus equi_ssp_equi</v>
      </c>
      <c r="X178" s="176">
        <f t="shared" si="31"/>
        <v>0</v>
      </c>
      <c r="Y178" s="176">
        <f t="shared" si="32"/>
        <v>0</v>
      </c>
      <c r="Z178" s="176">
        <f t="shared" si="33"/>
        <v>0</v>
      </c>
      <c r="AA178" s="176">
        <f t="shared" si="34"/>
        <v>0</v>
      </c>
    </row>
    <row r="179" spans="4:27" ht="15" customHeight="1" x14ac:dyDescent="0.25">
      <c r="D179" s="178">
        <v>1</v>
      </c>
      <c r="E179" s="171">
        <f t="shared" si="35"/>
        <v>1</v>
      </c>
      <c r="F179" s="28" t="s">
        <v>133</v>
      </c>
      <c r="G179" s="28" t="s">
        <v>124</v>
      </c>
      <c r="H179" s="28" t="s">
        <v>125</v>
      </c>
      <c r="I179" s="31">
        <v>44711</v>
      </c>
      <c r="J179" s="28" t="s">
        <v>108</v>
      </c>
      <c r="K179" s="28" t="s">
        <v>114</v>
      </c>
      <c r="L179" s="28" t="s">
        <v>108</v>
      </c>
      <c r="M179" s="28" t="s">
        <v>114</v>
      </c>
      <c r="N179" s="29">
        <v>2.2999999999999998</v>
      </c>
      <c r="O179" s="28" t="s">
        <v>108</v>
      </c>
      <c r="P179" s="28" t="s">
        <v>114</v>
      </c>
      <c r="Q179" s="29">
        <v>2.29</v>
      </c>
      <c r="R179" s="173" t="str">
        <f t="shared" si="25"/>
        <v>A</v>
      </c>
      <c r="S179" s="176">
        <f t="shared" si="26"/>
        <v>1</v>
      </c>
      <c r="T179" s="176">
        <f t="shared" si="27"/>
        <v>1</v>
      </c>
      <c r="U179" s="176">
        <f t="shared" si="28"/>
        <v>0</v>
      </c>
      <c r="V179" s="180" t="str">
        <f t="shared" si="29"/>
        <v>Streptococcus equi_ssp_equi</v>
      </c>
      <c r="W179" s="180" t="str">
        <f t="shared" si="30"/>
        <v>Streptococcus equi_ssp_equi</v>
      </c>
      <c r="X179" s="176">
        <f t="shared" si="31"/>
        <v>0</v>
      </c>
      <c r="Y179" s="176">
        <f t="shared" si="32"/>
        <v>0</v>
      </c>
      <c r="Z179" s="176">
        <f t="shared" si="33"/>
        <v>0</v>
      </c>
      <c r="AA179" s="176">
        <f t="shared" si="34"/>
        <v>0</v>
      </c>
    </row>
    <row r="180" spans="4:27" ht="15" customHeight="1" x14ac:dyDescent="0.25">
      <c r="D180" s="178">
        <v>1</v>
      </c>
      <c r="E180" s="171">
        <f t="shared" si="35"/>
        <v>1</v>
      </c>
      <c r="F180" s="28" t="s">
        <v>134</v>
      </c>
      <c r="G180" s="28" t="s">
        <v>111</v>
      </c>
      <c r="H180" s="28" t="s">
        <v>112</v>
      </c>
      <c r="I180" s="31">
        <v>44546</v>
      </c>
      <c r="J180" s="28" t="s">
        <v>108</v>
      </c>
      <c r="K180" s="28" t="s">
        <v>114</v>
      </c>
      <c r="L180" s="28" t="s">
        <v>108</v>
      </c>
      <c r="M180" s="28" t="s">
        <v>114</v>
      </c>
      <c r="N180" s="29">
        <v>2.59</v>
      </c>
      <c r="O180" s="28" t="s">
        <v>108</v>
      </c>
      <c r="P180" s="28" t="s">
        <v>114</v>
      </c>
      <c r="Q180" s="29">
        <v>2.5299999999999998</v>
      </c>
      <c r="R180" s="173" t="str">
        <f t="shared" si="25"/>
        <v>A</v>
      </c>
      <c r="S180" s="176">
        <f t="shared" si="26"/>
        <v>1</v>
      </c>
      <c r="T180" s="176">
        <f t="shared" si="27"/>
        <v>1</v>
      </c>
      <c r="U180" s="176">
        <f t="shared" si="28"/>
        <v>0</v>
      </c>
      <c r="V180" s="180" t="str">
        <f t="shared" si="29"/>
        <v>Streptococcus equi_ssp_equi</v>
      </c>
      <c r="W180" s="180" t="str">
        <f t="shared" si="30"/>
        <v>Streptococcus equi_ssp_equi</v>
      </c>
      <c r="X180" s="176">
        <f t="shared" si="31"/>
        <v>0</v>
      </c>
      <c r="Y180" s="176">
        <f t="shared" si="32"/>
        <v>0</v>
      </c>
      <c r="Z180" s="176">
        <f t="shared" si="33"/>
        <v>0</v>
      </c>
      <c r="AA180" s="176">
        <f t="shared" si="34"/>
        <v>0</v>
      </c>
    </row>
    <row r="181" spans="4:27" ht="15" customHeight="1" x14ac:dyDescent="0.25">
      <c r="D181" s="178">
        <v>1</v>
      </c>
      <c r="E181" s="171">
        <f t="shared" si="35"/>
        <v>1</v>
      </c>
      <c r="F181" s="28" t="s">
        <v>135</v>
      </c>
      <c r="G181" s="28" t="s">
        <v>124</v>
      </c>
      <c r="H181" s="28" t="s">
        <v>125</v>
      </c>
      <c r="I181" s="31">
        <v>44711</v>
      </c>
      <c r="J181" s="28" t="s">
        <v>108</v>
      </c>
      <c r="K181" s="28" t="s">
        <v>114</v>
      </c>
      <c r="L181" s="28" t="s">
        <v>108</v>
      </c>
      <c r="M181" s="28" t="s">
        <v>114</v>
      </c>
      <c r="N181" s="29">
        <v>2.16</v>
      </c>
      <c r="O181" s="28" t="s">
        <v>108</v>
      </c>
      <c r="P181" s="28" t="s">
        <v>114</v>
      </c>
      <c r="Q181" s="29">
        <v>2.15</v>
      </c>
      <c r="R181" s="173" t="str">
        <f t="shared" si="25"/>
        <v>A</v>
      </c>
      <c r="S181" s="176">
        <f t="shared" si="26"/>
        <v>1</v>
      </c>
      <c r="T181" s="176">
        <f t="shared" si="27"/>
        <v>1</v>
      </c>
      <c r="U181" s="176">
        <f t="shared" si="28"/>
        <v>0</v>
      </c>
      <c r="V181" s="180" t="str">
        <f t="shared" si="29"/>
        <v>Streptococcus equi_ssp_equi</v>
      </c>
      <c r="W181" s="180" t="str">
        <f t="shared" si="30"/>
        <v>Streptococcus equi_ssp_equi</v>
      </c>
      <c r="X181" s="176">
        <f t="shared" si="31"/>
        <v>0</v>
      </c>
      <c r="Y181" s="176">
        <f t="shared" si="32"/>
        <v>0</v>
      </c>
      <c r="Z181" s="176">
        <f t="shared" si="33"/>
        <v>0</v>
      </c>
      <c r="AA181" s="176">
        <f t="shared" si="34"/>
        <v>0</v>
      </c>
    </row>
    <row r="182" spans="4:27" ht="15" customHeight="1" x14ac:dyDescent="0.25">
      <c r="D182" s="178">
        <v>1</v>
      </c>
      <c r="E182" s="171">
        <f t="shared" si="35"/>
        <v>1</v>
      </c>
      <c r="F182" s="28" t="s">
        <v>136</v>
      </c>
      <c r="G182" s="28" t="s">
        <v>124</v>
      </c>
      <c r="H182" s="28" t="s">
        <v>125</v>
      </c>
      <c r="I182" s="31">
        <v>44711</v>
      </c>
      <c r="J182" s="28" t="s">
        <v>108</v>
      </c>
      <c r="K182" s="28" t="s">
        <v>114</v>
      </c>
      <c r="L182" s="28" t="s">
        <v>108</v>
      </c>
      <c r="M182" s="28" t="s">
        <v>114</v>
      </c>
      <c r="N182" s="29">
        <v>2.17</v>
      </c>
      <c r="O182" s="28" t="s">
        <v>108</v>
      </c>
      <c r="P182" s="28" t="s">
        <v>114</v>
      </c>
      <c r="Q182" s="29">
        <v>2.1</v>
      </c>
      <c r="R182" s="173" t="str">
        <f t="shared" si="25"/>
        <v>A</v>
      </c>
      <c r="S182" s="176">
        <f t="shared" si="26"/>
        <v>1</v>
      </c>
      <c r="T182" s="176">
        <f t="shared" si="27"/>
        <v>1</v>
      </c>
      <c r="U182" s="176">
        <f t="shared" si="28"/>
        <v>0</v>
      </c>
      <c r="V182" s="180" t="str">
        <f t="shared" si="29"/>
        <v>Streptococcus equi_ssp_equi</v>
      </c>
      <c r="W182" s="180" t="str">
        <f t="shared" si="30"/>
        <v>Streptococcus equi_ssp_equi</v>
      </c>
      <c r="X182" s="176">
        <f t="shared" si="31"/>
        <v>0</v>
      </c>
      <c r="Y182" s="176">
        <f t="shared" si="32"/>
        <v>0</v>
      </c>
      <c r="Z182" s="176">
        <f t="shared" si="33"/>
        <v>0</v>
      </c>
      <c r="AA182" s="176">
        <f t="shared" si="34"/>
        <v>0</v>
      </c>
    </row>
    <row r="183" spans="4:27" ht="15" customHeight="1" x14ac:dyDescent="0.25">
      <c r="D183" s="178">
        <v>1</v>
      </c>
      <c r="E183" s="171">
        <f t="shared" si="35"/>
        <v>1</v>
      </c>
      <c r="F183" s="28" t="s">
        <v>137</v>
      </c>
      <c r="G183" s="28" t="s">
        <v>124</v>
      </c>
      <c r="H183" s="28" t="s">
        <v>125</v>
      </c>
      <c r="I183" s="31">
        <v>44711</v>
      </c>
      <c r="J183" s="28" t="s">
        <v>108</v>
      </c>
      <c r="K183" s="28" t="s">
        <v>114</v>
      </c>
      <c r="L183" s="28" t="s">
        <v>108</v>
      </c>
      <c r="M183" s="28" t="s">
        <v>114</v>
      </c>
      <c r="N183" s="29">
        <v>2.5299999999999998</v>
      </c>
      <c r="O183" s="28" t="s">
        <v>108</v>
      </c>
      <c r="P183" s="28" t="s">
        <v>114</v>
      </c>
      <c r="Q183" s="29">
        <v>2.5099999999999998</v>
      </c>
      <c r="R183" s="173" t="str">
        <f t="shared" si="25"/>
        <v>A</v>
      </c>
      <c r="S183" s="176">
        <f t="shared" si="26"/>
        <v>1</v>
      </c>
      <c r="T183" s="176">
        <f t="shared" si="27"/>
        <v>1</v>
      </c>
      <c r="U183" s="176">
        <f t="shared" si="28"/>
        <v>0</v>
      </c>
      <c r="V183" s="180" t="str">
        <f t="shared" si="29"/>
        <v>Streptococcus equi_ssp_equi</v>
      </c>
      <c r="W183" s="180" t="str">
        <f t="shared" si="30"/>
        <v>Streptococcus equi_ssp_equi</v>
      </c>
      <c r="X183" s="176">
        <f t="shared" si="31"/>
        <v>0</v>
      </c>
      <c r="Y183" s="176">
        <f t="shared" si="32"/>
        <v>0</v>
      </c>
      <c r="Z183" s="176">
        <f t="shared" si="33"/>
        <v>0</v>
      </c>
      <c r="AA183" s="176">
        <f t="shared" si="34"/>
        <v>0</v>
      </c>
    </row>
    <row r="184" spans="4:27" ht="15" customHeight="1" x14ac:dyDescent="0.25">
      <c r="D184" s="178">
        <v>1</v>
      </c>
      <c r="E184" s="171">
        <f t="shared" si="35"/>
        <v>1</v>
      </c>
      <c r="F184" s="28" t="s">
        <v>138</v>
      </c>
      <c r="G184" s="28" t="s">
        <v>124</v>
      </c>
      <c r="H184" s="28" t="s">
        <v>125</v>
      </c>
      <c r="I184" s="31">
        <v>44711</v>
      </c>
      <c r="J184" s="28" t="s">
        <v>108</v>
      </c>
      <c r="K184" s="28" t="s">
        <v>114</v>
      </c>
      <c r="L184" s="28" t="s">
        <v>108</v>
      </c>
      <c r="M184" s="28" t="s">
        <v>114</v>
      </c>
      <c r="N184" s="29">
        <v>2.66</v>
      </c>
      <c r="O184" s="28" t="s">
        <v>108</v>
      </c>
      <c r="P184" s="28" t="s">
        <v>114</v>
      </c>
      <c r="Q184" s="29">
        <v>2.66</v>
      </c>
      <c r="R184" s="173" t="str">
        <f t="shared" si="25"/>
        <v>A</v>
      </c>
      <c r="S184" s="176">
        <f t="shared" si="26"/>
        <v>1</v>
      </c>
      <c r="T184" s="176">
        <f t="shared" si="27"/>
        <v>1</v>
      </c>
      <c r="U184" s="176">
        <f t="shared" si="28"/>
        <v>0</v>
      </c>
      <c r="V184" s="180" t="str">
        <f t="shared" si="29"/>
        <v>Streptococcus equi_ssp_equi</v>
      </c>
      <c r="W184" s="180" t="str">
        <f t="shared" si="30"/>
        <v>Streptococcus equi_ssp_equi</v>
      </c>
      <c r="X184" s="176">
        <f t="shared" si="31"/>
        <v>0</v>
      </c>
      <c r="Y184" s="176">
        <f t="shared" si="32"/>
        <v>0</v>
      </c>
      <c r="Z184" s="176">
        <f t="shared" si="33"/>
        <v>0</v>
      </c>
      <c r="AA184" s="176">
        <f t="shared" si="34"/>
        <v>0</v>
      </c>
    </row>
    <row r="185" spans="4:27" ht="15" customHeight="1" x14ac:dyDescent="0.25">
      <c r="D185" s="178">
        <v>1</v>
      </c>
      <c r="E185" s="171">
        <f t="shared" si="35"/>
        <v>1</v>
      </c>
      <c r="F185" s="28" t="s">
        <v>139</v>
      </c>
      <c r="G185" s="28" t="s">
        <v>124</v>
      </c>
      <c r="H185" s="28" t="s">
        <v>125</v>
      </c>
      <c r="I185" s="31">
        <v>44711</v>
      </c>
      <c r="J185" s="28" t="s">
        <v>108</v>
      </c>
      <c r="K185" s="28" t="s">
        <v>114</v>
      </c>
      <c r="L185" s="28" t="s">
        <v>108</v>
      </c>
      <c r="M185" s="28" t="s">
        <v>114</v>
      </c>
      <c r="N185" s="29">
        <v>2.62</v>
      </c>
      <c r="O185" s="28" t="s">
        <v>108</v>
      </c>
      <c r="P185" s="28" t="s">
        <v>114</v>
      </c>
      <c r="Q185" s="29">
        <v>2.58</v>
      </c>
      <c r="R185" s="173" t="str">
        <f t="shared" si="25"/>
        <v>A</v>
      </c>
      <c r="S185" s="176">
        <f t="shared" si="26"/>
        <v>1</v>
      </c>
      <c r="T185" s="176">
        <f t="shared" si="27"/>
        <v>1</v>
      </c>
      <c r="U185" s="176">
        <f t="shared" si="28"/>
        <v>0</v>
      </c>
      <c r="V185" s="180" t="str">
        <f t="shared" si="29"/>
        <v>Streptococcus equi_ssp_equi</v>
      </c>
      <c r="W185" s="180" t="str">
        <f t="shared" si="30"/>
        <v>Streptococcus equi_ssp_equi</v>
      </c>
      <c r="X185" s="176">
        <f t="shared" si="31"/>
        <v>0</v>
      </c>
      <c r="Y185" s="176">
        <f t="shared" si="32"/>
        <v>0</v>
      </c>
      <c r="Z185" s="176">
        <f t="shared" si="33"/>
        <v>0</v>
      </c>
      <c r="AA185" s="176">
        <f t="shared" si="34"/>
        <v>0</v>
      </c>
    </row>
    <row r="186" spans="4:27" ht="15" customHeight="1" x14ac:dyDescent="0.25">
      <c r="D186" s="178">
        <v>0</v>
      </c>
      <c r="E186" s="171">
        <f t="shared" si="35"/>
        <v>0</v>
      </c>
      <c r="F186" s="28" t="s">
        <v>140</v>
      </c>
      <c r="G186" s="28" t="s">
        <v>141</v>
      </c>
      <c r="H186" s="28" t="s">
        <v>112</v>
      </c>
      <c r="I186" s="31">
        <v>43546</v>
      </c>
      <c r="J186" s="28" t="s">
        <v>108</v>
      </c>
      <c r="K186" s="28" t="s">
        <v>114</v>
      </c>
      <c r="L186" s="28" t="s">
        <v>108</v>
      </c>
      <c r="M186" s="28" t="s">
        <v>114</v>
      </c>
      <c r="N186" s="29">
        <v>2.2999999999999998</v>
      </c>
      <c r="O186" s="28" t="s">
        <v>108</v>
      </c>
      <c r="P186" s="28" t="s">
        <v>114</v>
      </c>
      <c r="Q186" s="29">
        <v>2.2999999999999998</v>
      </c>
      <c r="R186" s="173" t="str">
        <f t="shared" si="25"/>
        <v>A</v>
      </c>
      <c r="S186" s="176">
        <f t="shared" si="26"/>
        <v>1</v>
      </c>
      <c r="T186" s="176">
        <f t="shared" si="27"/>
        <v>1</v>
      </c>
      <c r="U186" s="176">
        <f t="shared" si="28"/>
        <v>0</v>
      </c>
      <c r="V186" s="180" t="str">
        <f t="shared" si="29"/>
        <v>Streptococcus equi_ssp_equi</v>
      </c>
      <c r="W186" s="180" t="str">
        <f t="shared" si="30"/>
        <v>Streptococcus equi_ssp_equi</v>
      </c>
      <c r="X186" s="176">
        <f t="shared" si="31"/>
        <v>0</v>
      </c>
      <c r="Y186" s="176">
        <f t="shared" si="32"/>
        <v>0</v>
      </c>
      <c r="Z186" s="176">
        <f t="shared" si="33"/>
        <v>0</v>
      </c>
      <c r="AA186" s="176">
        <f t="shared" si="34"/>
        <v>0</v>
      </c>
    </row>
    <row r="187" spans="4:27" ht="15" customHeight="1" x14ac:dyDescent="0.25">
      <c r="D187" s="178">
        <v>0</v>
      </c>
      <c r="E187" s="171">
        <f t="shared" si="35"/>
        <v>0</v>
      </c>
      <c r="F187" s="28" t="s">
        <v>756</v>
      </c>
      <c r="G187" s="28" t="s">
        <v>340</v>
      </c>
      <c r="H187" s="28" t="s">
        <v>391</v>
      </c>
      <c r="I187" s="31" t="s">
        <v>392</v>
      </c>
      <c r="J187" s="28" t="s">
        <v>108</v>
      </c>
      <c r="K187" s="28" t="s">
        <v>153</v>
      </c>
      <c r="L187" s="28" t="s">
        <v>108</v>
      </c>
      <c r="M187" s="28" t="s">
        <v>153</v>
      </c>
      <c r="N187" s="29">
        <v>2.2000000000000002</v>
      </c>
      <c r="O187" s="28" t="s">
        <v>108</v>
      </c>
      <c r="P187" s="28" t="s">
        <v>153</v>
      </c>
      <c r="Q187" s="29">
        <v>2.12</v>
      </c>
      <c r="R187" s="173" t="str">
        <f t="shared" si="25"/>
        <v>A</v>
      </c>
      <c r="S187" s="176">
        <f t="shared" si="26"/>
        <v>1</v>
      </c>
      <c r="T187" s="176">
        <f t="shared" si="27"/>
        <v>1</v>
      </c>
      <c r="U187" s="176">
        <f t="shared" si="28"/>
        <v>0</v>
      </c>
      <c r="V187" s="180" t="str">
        <f t="shared" si="29"/>
        <v>Streptococcus agalactiae</v>
      </c>
      <c r="W187" s="180" t="str">
        <f t="shared" si="30"/>
        <v>Streptococcus agalactiae</v>
      </c>
      <c r="X187" s="176">
        <f t="shared" si="31"/>
        <v>0</v>
      </c>
      <c r="Y187" s="176">
        <f t="shared" si="32"/>
        <v>0</v>
      </c>
      <c r="Z187" s="176">
        <f t="shared" si="33"/>
        <v>0</v>
      </c>
      <c r="AA187" s="176">
        <f t="shared" si="34"/>
        <v>0</v>
      </c>
    </row>
    <row r="188" spans="4:27" ht="15" customHeight="1" x14ac:dyDescent="0.25">
      <c r="D188" s="178">
        <v>0</v>
      </c>
      <c r="E188" s="171">
        <f t="shared" si="35"/>
        <v>0</v>
      </c>
      <c r="F188" s="28" t="s">
        <v>393</v>
      </c>
      <c r="G188" s="28" t="s">
        <v>288</v>
      </c>
      <c r="H188" s="28" t="s">
        <v>391</v>
      </c>
      <c r="I188" s="31" t="s">
        <v>394</v>
      </c>
      <c r="J188" s="28" t="s">
        <v>108</v>
      </c>
      <c r="K188" s="28" t="s">
        <v>153</v>
      </c>
      <c r="L188" s="28" t="s">
        <v>108</v>
      </c>
      <c r="M188" s="28" t="s">
        <v>153</v>
      </c>
      <c r="N188" s="29">
        <v>2.21</v>
      </c>
      <c r="O188" s="28" t="s">
        <v>108</v>
      </c>
      <c r="P188" s="28" t="s">
        <v>153</v>
      </c>
      <c r="Q188" s="29">
        <v>2.1</v>
      </c>
      <c r="R188" s="173" t="str">
        <f t="shared" si="25"/>
        <v>A</v>
      </c>
      <c r="S188" s="176">
        <f t="shared" si="26"/>
        <v>1</v>
      </c>
      <c r="T188" s="176">
        <f t="shared" si="27"/>
        <v>1</v>
      </c>
      <c r="U188" s="176">
        <f t="shared" si="28"/>
        <v>0</v>
      </c>
      <c r="V188" s="180" t="str">
        <f t="shared" si="29"/>
        <v>Streptococcus agalactiae</v>
      </c>
      <c r="W188" s="180" t="str">
        <f t="shared" si="30"/>
        <v>Streptococcus agalactiae</v>
      </c>
      <c r="X188" s="176">
        <f t="shared" si="31"/>
        <v>0</v>
      </c>
      <c r="Y188" s="176">
        <f t="shared" si="32"/>
        <v>0</v>
      </c>
      <c r="Z188" s="176">
        <f t="shared" si="33"/>
        <v>0</v>
      </c>
      <c r="AA188" s="176">
        <f t="shared" si="34"/>
        <v>0</v>
      </c>
    </row>
    <row r="189" spans="4:27" ht="15" customHeight="1" x14ac:dyDescent="0.25">
      <c r="D189" s="178">
        <v>0</v>
      </c>
      <c r="E189" s="171">
        <f t="shared" si="35"/>
        <v>0</v>
      </c>
      <c r="F189" s="28" t="s">
        <v>757</v>
      </c>
      <c r="G189" s="28" t="s">
        <v>340</v>
      </c>
      <c r="H189" s="28" t="s">
        <v>395</v>
      </c>
      <c r="I189" s="31" t="s">
        <v>396</v>
      </c>
      <c r="J189" s="28" t="s">
        <v>108</v>
      </c>
      <c r="K189" s="28" t="s">
        <v>198</v>
      </c>
      <c r="L189" s="28" t="s">
        <v>108</v>
      </c>
      <c r="M189" s="28" t="s">
        <v>198</v>
      </c>
      <c r="N189" s="29">
        <v>2.7</v>
      </c>
      <c r="O189" s="28" t="s">
        <v>108</v>
      </c>
      <c r="P189" s="28" t="s">
        <v>198</v>
      </c>
      <c r="Q189" s="29">
        <v>2.4900000000000002</v>
      </c>
      <c r="R189" s="173" t="str">
        <f t="shared" si="25"/>
        <v>A</v>
      </c>
      <c r="S189" s="176">
        <f t="shared" si="26"/>
        <v>1</v>
      </c>
      <c r="T189" s="176">
        <f t="shared" si="27"/>
        <v>1</v>
      </c>
      <c r="U189" s="176">
        <f t="shared" si="28"/>
        <v>0</v>
      </c>
      <c r="V189" s="180" t="str">
        <f t="shared" si="29"/>
        <v>Streptococcus dysgalactiae</v>
      </c>
      <c r="W189" s="180" t="str">
        <f t="shared" si="30"/>
        <v>Streptococcus dysgalactiae</v>
      </c>
      <c r="X189" s="176">
        <f t="shared" si="31"/>
        <v>0</v>
      </c>
      <c r="Y189" s="176">
        <f t="shared" si="32"/>
        <v>0</v>
      </c>
      <c r="Z189" s="176">
        <f t="shared" si="33"/>
        <v>0</v>
      </c>
      <c r="AA189" s="176">
        <f t="shared" si="34"/>
        <v>0</v>
      </c>
    </row>
    <row r="190" spans="4:27" ht="15" customHeight="1" x14ac:dyDescent="0.25">
      <c r="D190" s="178">
        <v>0</v>
      </c>
      <c r="E190" s="171">
        <f t="shared" si="35"/>
        <v>0</v>
      </c>
      <c r="F190" s="28" t="s">
        <v>758</v>
      </c>
      <c r="G190" s="28" t="s">
        <v>340</v>
      </c>
      <c r="H190" s="28" t="s">
        <v>395</v>
      </c>
      <c r="I190" s="31" t="s">
        <v>397</v>
      </c>
      <c r="J190" s="28" t="s">
        <v>108</v>
      </c>
      <c r="K190" s="28" t="s">
        <v>198</v>
      </c>
      <c r="L190" s="28" t="s">
        <v>108</v>
      </c>
      <c r="M190" s="28" t="s">
        <v>198</v>
      </c>
      <c r="N190" s="29">
        <v>2.77</v>
      </c>
      <c r="O190" s="28" t="s">
        <v>108</v>
      </c>
      <c r="P190" s="28" t="s">
        <v>198</v>
      </c>
      <c r="Q190" s="29">
        <v>2.36</v>
      </c>
      <c r="R190" s="173" t="str">
        <f t="shared" ref="R190:R250" si="36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A</v>
      </c>
      <c r="S190" s="176">
        <f t="shared" ref="S190:S250" si="37">1-U190+Z190</f>
        <v>1</v>
      </c>
      <c r="T190" s="176">
        <f t="shared" ref="T190:T250" si="38">IF(AND(L190=J190,M190=K190,N190&gt;=$B$20,R190="A"),1,0)</f>
        <v>1</v>
      </c>
      <c r="U190" s="176">
        <f t="shared" ref="U190:U250" si="39">IF(T190=1,0,1)</f>
        <v>0</v>
      </c>
      <c r="V190" s="180" t="str">
        <f t="shared" ref="V190:V250" si="40">L190&amp;" "&amp;M190</f>
        <v>Streptococcus dysgalactiae</v>
      </c>
      <c r="W190" s="180" t="str">
        <f t="shared" ref="W190:W250" si="41">O190&amp;" "&amp;P190</f>
        <v>Streptococcus dysgalactiae</v>
      </c>
      <c r="X190" s="176">
        <f t="shared" ref="X190:X250" si="42">IF(AND(V190=$B$1,N190&gt;=$B$20),1,0)</f>
        <v>0</v>
      </c>
      <c r="Y190" s="176">
        <f t="shared" ref="Y190:Y250" si="43">IF(AND(W190=$B$1,Q190&gt;=$B$20),1,0)</f>
        <v>0</v>
      </c>
      <c r="Z190" s="176">
        <f t="shared" ref="Z190:Z250" si="44">IF(AND(V190=$B$1,N190&gt;=$B$20,R190="A"),1,0)</f>
        <v>0</v>
      </c>
      <c r="AA190" s="176">
        <f t="shared" ref="AA190:AA250" si="45">IF(1-(X190+Y190)&gt;0,0,1)</f>
        <v>0</v>
      </c>
    </row>
    <row r="191" spans="4:27" ht="15" customHeight="1" x14ac:dyDescent="0.25">
      <c r="D191" s="178">
        <v>0</v>
      </c>
      <c r="E191" s="171">
        <f t="shared" si="35"/>
        <v>0</v>
      </c>
      <c r="F191" s="28" t="s">
        <v>759</v>
      </c>
      <c r="G191" s="28" t="s">
        <v>288</v>
      </c>
      <c r="H191" s="28" t="s">
        <v>395</v>
      </c>
      <c r="I191" s="31" t="s">
        <v>398</v>
      </c>
      <c r="J191" s="28" t="s">
        <v>108</v>
      </c>
      <c r="K191" s="28" t="s">
        <v>198</v>
      </c>
      <c r="L191" s="28" t="s">
        <v>108</v>
      </c>
      <c r="M191" s="28" t="s">
        <v>198</v>
      </c>
      <c r="N191" s="29">
        <v>2.46</v>
      </c>
      <c r="O191" s="28" t="s">
        <v>108</v>
      </c>
      <c r="P191" s="28" t="s">
        <v>198</v>
      </c>
      <c r="Q191" s="29">
        <v>2.3199999999999998</v>
      </c>
      <c r="R191" s="173" t="str">
        <f t="shared" si="36"/>
        <v>A</v>
      </c>
      <c r="S191" s="176">
        <f t="shared" si="37"/>
        <v>1</v>
      </c>
      <c r="T191" s="176">
        <f t="shared" si="38"/>
        <v>1</v>
      </c>
      <c r="U191" s="176">
        <f t="shared" si="39"/>
        <v>0</v>
      </c>
      <c r="V191" s="180" t="str">
        <f t="shared" si="40"/>
        <v>Streptococcus dysgalactiae</v>
      </c>
      <c r="W191" s="180" t="str">
        <f t="shared" si="41"/>
        <v>Streptococcus dysgalactiae</v>
      </c>
      <c r="X191" s="176">
        <f t="shared" si="42"/>
        <v>0</v>
      </c>
      <c r="Y191" s="176">
        <f t="shared" si="43"/>
        <v>0</v>
      </c>
      <c r="Z191" s="176">
        <f t="shared" si="44"/>
        <v>0</v>
      </c>
      <c r="AA191" s="176">
        <f t="shared" si="45"/>
        <v>0</v>
      </c>
    </row>
    <row r="192" spans="4:27" ht="15" customHeight="1" x14ac:dyDescent="0.25">
      <c r="D192" s="178">
        <v>0</v>
      </c>
      <c r="E192" s="171">
        <f t="shared" si="35"/>
        <v>0</v>
      </c>
      <c r="F192" s="28" t="s">
        <v>760</v>
      </c>
      <c r="G192" s="28" t="s">
        <v>340</v>
      </c>
      <c r="H192" s="28" t="s">
        <v>391</v>
      </c>
      <c r="I192" s="31" t="s">
        <v>399</v>
      </c>
      <c r="J192" s="28" t="s">
        <v>108</v>
      </c>
      <c r="K192" s="28" t="s">
        <v>400</v>
      </c>
      <c r="L192" s="28" t="s">
        <v>108</v>
      </c>
      <c r="M192" s="28" t="s">
        <v>245</v>
      </c>
      <c r="N192" s="29">
        <v>2.14</v>
      </c>
      <c r="O192" s="28" t="s">
        <v>108</v>
      </c>
      <c r="P192" s="28" t="s">
        <v>245</v>
      </c>
      <c r="Q192" s="29">
        <v>2.06</v>
      </c>
      <c r="R192" s="173" t="str">
        <f t="shared" si="36"/>
        <v>A</v>
      </c>
      <c r="S192" s="176">
        <f t="shared" si="37"/>
        <v>0</v>
      </c>
      <c r="T192" s="176">
        <f t="shared" si="38"/>
        <v>0</v>
      </c>
      <c r="U192" s="176">
        <f t="shared" si="39"/>
        <v>1</v>
      </c>
      <c r="V192" s="180" t="str">
        <f t="shared" si="40"/>
        <v>Streptococcus pneumoniae</v>
      </c>
      <c r="W192" s="180" t="str">
        <f t="shared" si="41"/>
        <v>Streptococcus pneumoniae</v>
      </c>
      <c r="X192" s="176">
        <f t="shared" si="42"/>
        <v>0</v>
      </c>
      <c r="Y192" s="176">
        <f t="shared" si="43"/>
        <v>0</v>
      </c>
      <c r="Z192" s="176">
        <f t="shared" si="44"/>
        <v>0</v>
      </c>
      <c r="AA192" s="176">
        <f t="shared" si="45"/>
        <v>0</v>
      </c>
    </row>
    <row r="193" spans="4:27" ht="15" customHeight="1" x14ac:dyDescent="0.25">
      <c r="D193" s="178">
        <v>0</v>
      </c>
      <c r="E193" s="171">
        <f t="shared" si="35"/>
        <v>0</v>
      </c>
      <c r="F193" s="28" t="s">
        <v>401</v>
      </c>
      <c r="G193" s="28" t="s">
        <v>402</v>
      </c>
      <c r="H193" s="28" t="s">
        <v>391</v>
      </c>
      <c r="I193" s="31" t="s">
        <v>403</v>
      </c>
      <c r="J193" s="28" t="s">
        <v>108</v>
      </c>
      <c r="K193" s="28" t="s">
        <v>404</v>
      </c>
      <c r="L193" s="28" t="s">
        <v>108</v>
      </c>
      <c r="M193" s="28" t="s">
        <v>404</v>
      </c>
      <c r="N193" s="29">
        <v>2.2999999999999998</v>
      </c>
      <c r="O193" s="28" t="s">
        <v>108</v>
      </c>
      <c r="P193" s="28" t="s">
        <v>404</v>
      </c>
      <c r="Q193" s="29">
        <v>2.2599999999999998</v>
      </c>
      <c r="R193" s="173" t="str">
        <f t="shared" si="36"/>
        <v>A</v>
      </c>
      <c r="S193" s="176">
        <f t="shared" si="37"/>
        <v>1</v>
      </c>
      <c r="T193" s="176">
        <f t="shared" si="38"/>
        <v>1</v>
      </c>
      <c r="U193" s="176">
        <f t="shared" si="39"/>
        <v>0</v>
      </c>
      <c r="V193" s="180" t="str">
        <f t="shared" si="40"/>
        <v>Streptococcus parasanguinis</v>
      </c>
      <c r="W193" s="180" t="str">
        <f t="shared" si="41"/>
        <v>Streptococcus parasanguinis</v>
      </c>
      <c r="X193" s="176">
        <f t="shared" si="42"/>
        <v>0</v>
      </c>
      <c r="Y193" s="176">
        <f t="shared" si="43"/>
        <v>0</v>
      </c>
      <c r="Z193" s="176">
        <f t="shared" si="44"/>
        <v>0</v>
      </c>
      <c r="AA193" s="176">
        <f t="shared" si="45"/>
        <v>0</v>
      </c>
    </row>
    <row r="194" spans="4:27" ht="15" customHeight="1" x14ac:dyDescent="0.25">
      <c r="D194" s="178">
        <v>0</v>
      </c>
      <c r="E194" s="171">
        <f t="shared" si="35"/>
        <v>0</v>
      </c>
      <c r="F194" s="28" t="s">
        <v>405</v>
      </c>
      <c r="G194" s="28" t="s">
        <v>402</v>
      </c>
      <c r="H194" s="28" t="s">
        <v>406</v>
      </c>
      <c r="I194" s="31">
        <v>44462</v>
      </c>
      <c r="J194" s="28" t="s">
        <v>108</v>
      </c>
      <c r="K194" s="28" t="s">
        <v>245</v>
      </c>
      <c r="L194" s="28" t="s">
        <v>108</v>
      </c>
      <c r="M194" s="28" t="s">
        <v>245</v>
      </c>
      <c r="N194" s="29">
        <v>2.44</v>
      </c>
      <c r="O194" s="28" t="s">
        <v>108</v>
      </c>
      <c r="P194" s="28" t="s">
        <v>245</v>
      </c>
      <c r="Q194" s="29">
        <v>2.2599999999999998</v>
      </c>
      <c r="R194" s="173" t="str">
        <f t="shared" si="36"/>
        <v>A</v>
      </c>
      <c r="S194" s="176">
        <f t="shared" si="37"/>
        <v>1</v>
      </c>
      <c r="T194" s="176">
        <f t="shared" si="38"/>
        <v>1</v>
      </c>
      <c r="U194" s="176">
        <f t="shared" si="39"/>
        <v>0</v>
      </c>
      <c r="V194" s="180" t="str">
        <f t="shared" si="40"/>
        <v>Streptococcus pneumoniae</v>
      </c>
      <c r="W194" s="180" t="str">
        <f t="shared" si="41"/>
        <v>Streptococcus pneumoniae</v>
      </c>
      <c r="X194" s="176">
        <f t="shared" si="42"/>
        <v>0</v>
      </c>
      <c r="Y194" s="176">
        <f t="shared" si="43"/>
        <v>0</v>
      </c>
      <c r="Z194" s="176">
        <f t="shared" si="44"/>
        <v>0</v>
      </c>
      <c r="AA194" s="176">
        <f t="shared" si="45"/>
        <v>0</v>
      </c>
    </row>
    <row r="195" spans="4:27" ht="15" customHeight="1" x14ac:dyDescent="0.25">
      <c r="D195" s="178">
        <v>0</v>
      </c>
      <c r="E195" s="171">
        <f t="shared" ref="E195:E258" si="46">D195*S195</f>
        <v>0</v>
      </c>
      <c r="F195" s="28" t="s">
        <v>407</v>
      </c>
      <c r="G195" s="28" t="s">
        <v>402</v>
      </c>
      <c r="H195" s="28" t="s">
        <v>406</v>
      </c>
      <c r="I195" s="31">
        <v>44441</v>
      </c>
      <c r="J195" s="28" t="s">
        <v>108</v>
      </c>
      <c r="K195" s="28" t="s">
        <v>245</v>
      </c>
      <c r="L195" s="28" t="s">
        <v>108</v>
      </c>
      <c r="M195" s="28" t="s">
        <v>245</v>
      </c>
      <c r="N195" s="29">
        <v>2.33</v>
      </c>
      <c r="O195" s="28" t="s">
        <v>108</v>
      </c>
      <c r="P195" s="28" t="s">
        <v>245</v>
      </c>
      <c r="Q195" s="29">
        <v>2.2400000000000002</v>
      </c>
      <c r="R195" s="173" t="str">
        <f t="shared" si="36"/>
        <v>A</v>
      </c>
      <c r="S195" s="176">
        <f t="shared" si="37"/>
        <v>1</v>
      </c>
      <c r="T195" s="176">
        <f t="shared" si="38"/>
        <v>1</v>
      </c>
      <c r="U195" s="176">
        <f t="shared" si="39"/>
        <v>0</v>
      </c>
      <c r="V195" s="180" t="str">
        <f t="shared" si="40"/>
        <v>Streptococcus pneumoniae</v>
      </c>
      <c r="W195" s="180" t="str">
        <f t="shared" si="41"/>
        <v>Streptococcus pneumoniae</v>
      </c>
      <c r="X195" s="176">
        <f t="shared" si="42"/>
        <v>0</v>
      </c>
      <c r="Y195" s="176">
        <f t="shared" si="43"/>
        <v>0</v>
      </c>
      <c r="Z195" s="176">
        <f t="shared" si="44"/>
        <v>0</v>
      </c>
      <c r="AA195" s="176">
        <f t="shared" si="45"/>
        <v>0</v>
      </c>
    </row>
    <row r="196" spans="4:27" ht="15" customHeight="1" x14ac:dyDescent="0.25">
      <c r="D196" s="178">
        <v>0</v>
      </c>
      <c r="E196" s="171">
        <f t="shared" si="46"/>
        <v>0</v>
      </c>
      <c r="F196" s="28" t="s">
        <v>761</v>
      </c>
      <c r="G196" s="28" t="s">
        <v>408</v>
      </c>
      <c r="H196" s="28" t="s">
        <v>406</v>
      </c>
      <c r="I196" s="31">
        <v>44610</v>
      </c>
      <c r="J196" s="28" t="s">
        <v>108</v>
      </c>
      <c r="K196" s="28" t="s">
        <v>245</v>
      </c>
      <c r="L196" s="28" t="s">
        <v>108</v>
      </c>
      <c r="M196" s="28" t="s">
        <v>245</v>
      </c>
      <c r="N196" s="29">
        <v>2.15</v>
      </c>
      <c r="O196" s="28" t="s">
        <v>108</v>
      </c>
      <c r="P196" s="28" t="s">
        <v>245</v>
      </c>
      <c r="Q196" s="29">
        <v>2.12</v>
      </c>
      <c r="R196" s="173" t="str">
        <f t="shared" si="36"/>
        <v>A</v>
      </c>
      <c r="S196" s="176">
        <f t="shared" si="37"/>
        <v>1</v>
      </c>
      <c r="T196" s="176">
        <f t="shared" si="38"/>
        <v>1</v>
      </c>
      <c r="U196" s="176">
        <f t="shared" si="39"/>
        <v>0</v>
      </c>
      <c r="V196" s="180" t="str">
        <f t="shared" si="40"/>
        <v>Streptococcus pneumoniae</v>
      </c>
      <c r="W196" s="180" t="str">
        <f t="shared" si="41"/>
        <v>Streptococcus pneumoniae</v>
      </c>
      <c r="X196" s="176">
        <f t="shared" si="42"/>
        <v>0</v>
      </c>
      <c r="Y196" s="176">
        <f t="shared" si="43"/>
        <v>0</v>
      </c>
      <c r="Z196" s="176">
        <f t="shared" si="44"/>
        <v>0</v>
      </c>
      <c r="AA196" s="176">
        <f t="shared" si="45"/>
        <v>0</v>
      </c>
    </row>
    <row r="197" spans="4:27" ht="15" customHeight="1" x14ac:dyDescent="0.25">
      <c r="D197" s="178">
        <v>0</v>
      </c>
      <c r="E197" s="171">
        <f t="shared" si="46"/>
        <v>0</v>
      </c>
      <c r="F197" s="28" t="s">
        <v>409</v>
      </c>
      <c r="G197" s="28" t="s">
        <v>402</v>
      </c>
      <c r="H197" s="28" t="s">
        <v>406</v>
      </c>
      <c r="I197" s="31">
        <v>44441</v>
      </c>
      <c r="J197" s="28" t="s">
        <v>108</v>
      </c>
      <c r="K197" s="28" t="s">
        <v>410</v>
      </c>
      <c r="L197" s="28" t="s">
        <v>108</v>
      </c>
      <c r="M197" s="28" t="s">
        <v>410</v>
      </c>
      <c r="N197" s="29">
        <v>2.5</v>
      </c>
      <c r="O197" s="28" t="s">
        <v>108</v>
      </c>
      <c r="P197" s="28" t="s">
        <v>410</v>
      </c>
      <c r="Q197" s="29">
        <v>2.5</v>
      </c>
      <c r="R197" s="173" t="str">
        <f t="shared" si="36"/>
        <v>A</v>
      </c>
      <c r="S197" s="176">
        <f t="shared" si="37"/>
        <v>1</v>
      </c>
      <c r="T197" s="176">
        <f t="shared" si="38"/>
        <v>1</v>
      </c>
      <c r="U197" s="176">
        <f t="shared" si="39"/>
        <v>0</v>
      </c>
      <c r="V197" s="180" t="str">
        <f t="shared" si="40"/>
        <v>Streptococcus pyogenes</v>
      </c>
      <c r="W197" s="180" t="str">
        <f t="shared" si="41"/>
        <v>Streptococcus pyogenes</v>
      </c>
      <c r="X197" s="176">
        <f t="shared" si="42"/>
        <v>0</v>
      </c>
      <c r="Y197" s="176">
        <f t="shared" si="43"/>
        <v>0</v>
      </c>
      <c r="Z197" s="176">
        <f t="shared" si="44"/>
        <v>0</v>
      </c>
      <c r="AA197" s="176">
        <f t="shared" si="45"/>
        <v>0</v>
      </c>
    </row>
    <row r="198" spans="4:27" ht="15" customHeight="1" x14ac:dyDescent="0.25">
      <c r="D198" s="178">
        <v>0</v>
      </c>
      <c r="E198" s="171">
        <f t="shared" si="46"/>
        <v>0</v>
      </c>
      <c r="F198" s="28" t="s">
        <v>411</v>
      </c>
      <c r="G198" s="28" t="s">
        <v>402</v>
      </c>
      <c r="H198" s="28" t="s">
        <v>406</v>
      </c>
      <c r="I198" s="31">
        <v>44441</v>
      </c>
      <c r="J198" s="28" t="s">
        <v>108</v>
      </c>
      <c r="K198" s="28" t="s">
        <v>410</v>
      </c>
      <c r="L198" s="28" t="s">
        <v>108</v>
      </c>
      <c r="M198" s="28" t="s">
        <v>410</v>
      </c>
      <c r="N198" s="29">
        <v>2.59</v>
      </c>
      <c r="O198" s="28" t="s">
        <v>108</v>
      </c>
      <c r="P198" s="28" t="s">
        <v>410</v>
      </c>
      <c r="Q198" s="29">
        <v>2.44</v>
      </c>
      <c r="R198" s="173" t="str">
        <f t="shared" si="36"/>
        <v>A</v>
      </c>
      <c r="S198" s="176">
        <f t="shared" si="37"/>
        <v>1</v>
      </c>
      <c r="T198" s="176">
        <f t="shared" si="38"/>
        <v>1</v>
      </c>
      <c r="U198" s="176">
        <f t="shared" si="39"/>
        <v>0</v>
      </c>
      <c r="V198" s="180" t="str">
        <f t="shared" si="40"/>
        <v>Streptococcus pyogenes</v>
      </c>
      <c r="W198" s="180" t="str">
        <f t="shared" si="41"/>
        <v>Streptococcus pyogenes</v>
      </c>
      <c r="X198" s="176">
        <f t="shared" si="42"/>
        <v>0</v>
      </c>
      <c r="Y198" s="176">
        <f t="shared" si="43"/>
        <v>0</v>
      </c>
      <c r="Z198" s="176">
        <f t="shared" si="44"/>
        <v>0</v>
      </c>
      <c r="AA198" s="176">
        <f t="shared" si="45"/>
        <v>0</v>
      </c>
    </row>
    <row r="199" spans="4:27" ht="15" customHeight="1" x14ac:dyDescent="0.25">
      <c r="D199" s="178">
        <v>0</v>
      </c>
      <c r="E199" s="171">
        <f t="shared" si="46"/>
        <v>0</v>
      </c>
      <c r="F199" s="28" t="s">
        <v>762</v>
      </c>
      <c r="G199" s="28" t="s">
        <v>340</v>
      </c>
      <c r="H199" s="28" t="s">
        <v>412</v>
      </c>
      <c r="I199" s="31" t="s">
        <v>413</v>
      </c>
      <c r="J199" s="28" t="s">
        <v>108</v>
      </c>
      <c r="K199" s="28" t="s">
        <v>410</v>
      </c>
      <c r="L199" s="28" t="s">
        <v>108</v>
      </c>
      <c r="M199" s="28" t="s">
        <v>410</v>
      </c>
      <c r="N199" s="29">
        <v>2.4300000000000002</v>
      </c>
      <c r="O199" s="28" t="s">
        <v>108</v>
      </c>
      <c r="P199" s="28" t="s">
        <v>410</v>
      </c>
      <c r="Q199" s="29">
        <v>2.4</v>
      </c>
      <c r="R199" s="173" t="str">
        <f t="shared" si="36"/>
        <v>A</v>
      </c>
      <c r="S199" s="176">
        <f t="shared" si="37"/>
        <v>1</v>
      </c>
      <c r="T199" s="176">
        <f t="shared" si="38"/>
        <v>1</v>
      </c>
      <c r="U199" s="176">
        <f t="shared" si="39"/>
        <v>0</v>
      </c>
      <c r="V199" s="180" t="str">
        <f t="shared" si="40"/>
        <v>Streptococcus pyogenes</v>
      </c>
      <c r="W199" s="180" t="str">
        <f t="shared" si="41"/>
        <v>Streptococcus pyogenes</v>
      </c>
      <c r="X199" s="176">
        <f t="shared" si="42"/>
        <v>0</v>
      </c>
      <c r="Y199" s="176">
        <f t="shared" si="43"/>
        <v>0</v>
      </c>
      <c r="Z199" s="176">
        <f t="shared" si="44"/>
        <v>0</v>
      </c>
      <c r="AA199" s="176">
        <f t="shared" si="45"/>
        <v>0</v>
      </c>
    </row>
    <row r="200" spans="4:27" ht="15" customHeight="1" x14ac:dyDescent="0.25">
      <c r="D200" s="178">
        <v>0</v>
      </c>
      <c r="E200" s="171">
        <f t="shared" si="46"/>
        <v>0</v>
      </c>
      <c r="F200" s="28" t="s">
        <v>414</v>
      </c>
      <c r="G200" s="28" t="s">
        <v>402</v>
      </c>
      <c r="H200" s="28" t="s">
        <v>406</v>
      </c>
      <c r="I200" s="31">
        <v>44440</v>
      </c>
      <c r="J200" s="28" t="s">
        <v>108</v>
      </c>
      <c r="K200" s="28" t="s">
        <v>256</v>
      </c>
      <c r="L200" s="28" t="s">
        <v>108</v>
      </c>
      <c r="M200" s="28" t="s">
        <v>256</v>
      </c>
      <c r="N200" s="29">
        <v>2.27</v>
      </c>
      <c r="O200" s="28" t="s">
        <v>108</v>
      </c>
      <c r="P200" s="28" t="s">
        <v>256</v>
      </c>
      <c r="Q200" s="29">
        <v>2.16</v>
      </c>
      <c r="R200" s="173" t="str">
        <f t="shared" si="36"/>
        <v>A</v>
      </c>
      <c r="S200" s="176">
        <f t="shared" si="37"/>
        <v>1</v>
      </c>
      <c r="T200" s="176">
        <f t="shared" si="38"/>
        <v>1</v>
      </c>
      <c r="U200" s="176">
        <f t="shared" si="39"/>
        <v>0</v>
      </c>
      <c r="V200" s="180" t="str">
        <f t="shared" si="40"/>
        <v>Streptococcus salivarius</v>
      </c>
      <c r="W200" s="180" t="str">
        <f t="shared" si="41"/>
        <v>Streptococcus salivarius</v>
      </c>
      <c r="X200" s="176">
        <f t="shared" si="42"/>
        <v>0</v>
      </c>
      <c r="Y200" s="176">
        <f t="shared" si="43"/>
        <v>0</v>
      </c>
      <c r="Z200" s="176">
        <f t="shared" si="44"/>
        <v>0</v>
      </c>
      <c r="AA200" s="176">
        <f t="shared" si="45"/>
        <v>0</v>
      </c>
    </row>
    <row r="201" spans="4:27" ht="15" customHeight="1" x14ac:dyDescent="0.25">
      <c r="D201" s="178">
        <v>0</v>
      </c>
      <c r="E201" s="171">
        <f t="shared" si="46"/>
        <v>0</v>
      </c>
      <c r="F201" s="28" t="s">
        <v>415</v>
      </c>
      <c r="G201" s="28" t="s">
        <v>402</v>
      </c>
      <c r="H201" s="28" t="s">
        <v>406</v>
      </c>
      <c r="I201" s="31">
        <v>44447</v>
      </c>
      <c r="J201" s="28" t="s">
        <v>108</v>
      </c>
      <c r="K201" s="28" t="s">
        <v>256</v>
      </c>
      <c r="L201" s="28" t="s">
        <v>108</v>
      </c>
      <c r="M201" s="28" t="s">
        <v>256</v>
      </c>
      <c r="N201" s="29">
        <v>2.2799999999999998</v>
      </c>
      <c r="O201" s="28" t="s">
        <v>108</v>
      </c>
      <c r="P201" s="28" t="s">
        <v>256</v>
      </c>
      <c r="Q201" s="29">
        <v>2.2200000000000002</v>
      </c>
      <c r="R201" s="173" t="str">
        <f t="shared" si="36"/>
        <v>A</v>
      </c>
      <c r="S201" s="176">
        <f t="shared" si="37"/>
        <v>1</v>
      </c>
      <c r="T201" s="176">
        <f t="shared" si="38"/>
        <v>1</v>
      </c>
      <c r="U201" s="176">
        <f t="shared" si="39"/>
        <v>0</v>
      </c>
      <c r="V201" s="180" t="str">
        <f t="shared" si="40"/>
        <v>Streptococcus salivarius</v>
      </c>
      <c r="W201" s="180" t="str">
        <f t="shared" si="41"/>
        <v>Streptococcus salivarius</v>
      </c>
      <c r="X201" s="176">
        <f t="shared" si="42"/>
        <v>0</v>
      </c>
      <c r="Y201" s="176">
        <f t="shared" si="43"/>
        <v>0</v>
      </c>
      <c r="Z201" s="176">
        <f t="shared" si="44"/>
        <v>0</v>
      </c>
      <c r="AA201" s="176">
        <f t="shared" si="45"/>
        <v>0</v>
      </c>
    </row>
    <row r="202" spans="4:27" ht="15" customHeight="1" x14ac:dyDescent="0.25">
      <c r="D202" s="178">
        <v>0</v>
      </c>
      <c r="E202" s="171">
        <f t="shared" si="46"/>
        <v>0</v>
      </c>
      <c r="F202" s="28" t="s">
        <v>416</v>
      </c>
      <c r="G202" s="28" t="s">
        <v>402</v>
      </c>
      <c r="H202" s="28" t="s">
        <v>406</v>
      </c>
      <c r="I202" s="31">
        <v>44462</v>
      </c>
      <c r="J202" s="28" t="s">
        <v>108</v>
      </c>
      <c r="K202" s="28" t="s">
        <v>256</v>
      </c>
      <c r="L202" s="28" t="s">
        <v>108</v>
      </c>
      <c r="M202" s="28" t="s">
        <v>256</v>
      </c>
      <c r="N202" s="29">
        <v>2.15</v>
      </c>
      <c r="O202" s="28" t="s">
        <v>108</v>
      </c>
      <c r="P202" s="28" t="s">
        <v>417</v>
      </c>
      <c r="Q202" s="29">
        <v>2.08</v>
      </c>
      <c r="R202" s="173" t="str">
        <f t="shared" si="36"/>
        <v>B</v>
      </c>
      <c r="S202" s="176">
        <f t="shared" si="37"/>
        <v>0</v>
      </c>
      <c r="T202" s="176">
        <f t="shared" si="38"/>
        <v>0</v>
      </c>
      <c r="U202" s="176">
        <f t="shared" si="39"/>
        <v>1</v>
      </c>
      <c r="V202" s="180" t="str">
        <f t="shared" si="40"/>
        <v>Streptococcus salivarius</v>
      </c>
      <c r="W202" s="180" t="str">
        <f t="shared" si="41"/>
        <v>Streptococcus vestibularis</v>
      </c>
      <c r="X202" s="176">
        <f t="shared" si="42"/>
        <v>0</v>
      </c>
      <c r="Y202" s="176">
        <f t="shared" si="43"/>
        <v>0</v>
      </c>
      <c r="Z202" s="176">
        <f t="shared" si="44"/>
        <v>0</v>
      </c>
      <c r="AA202" s="176">
        <f t="shared" si="45"/>
        <v>0</v>
      </c>
    </row>
    <row r="203" spans="4:27" ht="15" customHeight="1" x14ac:dyDescent="0.25">
      <c r="D203" s="178">
        <v>0</v>
      </c>
      <c r="E203" s="171">
        <f t="shared" si="46"/>
        <v>0</v>
      </c>
      <c r="F203" s="28" t="s">
        <v>763</v>
      </c>
      <c r="G203" s="28" t="s">
        <v>288</v>
      </c>
      <c r="H203" s="28" t="s">
        <v>406</v>
      </c>
      <c r="I203" s="31">
        <v>44610</v>
      </c>
      <c r="J203" s="28" t="s">
        <v>108</v>
      </c>
      <c r="K203" s="28" t="s">
        <v>418</v>
      </c>
      <c r="L203" s="28" t="s">
        <v>108</v>
      </c>
      <c r="M203" s="28" t="s">
        <v>418</v>
      </c>
      <c r="N203" s="29">
        <v>1.96</v>
      </c>
      <c r="O203" s="28" t="s">
        <v>108</v>
      </c>
      <c r="P203" s="28" t="s">
        <v>418</v>
      </c>
      <c r="Q203" s="29">
        <v>1.75</v>
      </c>
      <c r="R203" s="173" t="str">
        <f t="shared" si="36"/>
        <v>B</v>
      </c>
      <c r="S203" s="176">
        <f t="shared" si="37"/>
        <v>0</v>
      </c>
      <c r="T203" s="176">
        <f t="shared" si="38"/>
        <v>0</v>
      </c>
      <c r="U203" s="176">
        <f t="shared" si="39"/>
        <v>1</v>
      </c>
      <c r="V203" s="180" t="str">
        <f t="shared" si="40"/>
        <v>Streptococcus sanguinis</v>
      </c>
      <c r="W203" s="180" t="str">
        <f t="shared" si="41"/>
        <v>Streptococcus sanguinis</v>
      </c>
      <c r="X203" s="176">
        <f t="shared" si="42"/>
        <v>0</v>
      </c>
      <c r="Y203" s="176">
        <f t="shared" si="43"/>
        <v>0</v>
      </c>
      <c r="Z203" s="176">
        <f t="shared" si="44"/>
        <v>0</v>
      </c>
      <c r="AA203" s="176">
        <f t="shared" si="45"/>
        <v>0</v>
      </c>
    </row>
    <row r="204" spans="4:27" ht="15" customHeight="1" x14ac:dyDescent="0.25">
      <c r="D204" s="178">
        <v>0</v>
      </c>
      <c r="E204" s="171">
        <f t="shared" si="46"/>
        <v>0</v>
      </c>
      <c r="F204" s="28" t="s">
        <v>764</v>
      </c>
      <c r="G204" s="28" t="s">
        <v>340</v>
      </c>
      <c r="H204" s="28" t="s">
        <v>406</v>
      </c>
      <c r="I204" s="31">
        <v>44610</v>
      </c>
      <c r="J204" s="28" t="s">
        <v>108</v>
      </c>
      <c r="K204" s="28" t="s">
        <v>418</v>
      </c>
      <c r="L204" s="28" t="s">
        <v>108</v>
      </c>
      <c r="M204" s="28" t="s">
        <v>418</v>
      </c>
      <c r="N204" s="29">
        <v>2.37</v>
      </c>
      <c r="O204" s="28" t="s">
        <v>108</v>
      </c>
      <c r="P204" s="28" t="s">
        <v>418</v>
      </c>
      <c r="Q204" s="29">
        <v>2.35</v>
      </c>
      <c r="R204" s="173" t="str">
        <f t="shared" si="36"/>
        <v>A</v>
      </c>
      <c r="S204" s="176">
        <f t="shared" si="37"/>
        <v>1</v>
      </c>
      <c r="T204" s="176">
        <f t="shared" si="38"/>
        <v>1</v>
      </c>
      <c r="U204" s="176">
        <f t="shared" si="39"/>
        <v>0</v>
      </c>
      <c r="V204" s="180" t="str">
        <f t="shared" si="40"/>
        <v>Streptococcus sanguinis</v>
      </c>
      <c r="W204" s="180" t="str">
        <f t="shared" si="41"/>
        <v>Streptococcus sanguinis</v>
      </c>
      <c r="X204" s="176">
        <f t="shared" si="42"/>
        <v>0</v>
      </c>
      <c r="Y204" s="176">
        <f t="shared" si="43"/>
        <v>0</v>
      </c>
      <c r="Z204" s="176">
        <f t="shared" si="44"/>
        <v>0</v>
      </c>
      <c r="AA204" s="176">
        <f t="shared" si="45"/>
        <v>0</v>
      </c>
    </row>
    <row r="205" spans="4:27" ht="15" customHeight="1" x14ac:dyDescent="0.25">
      <c r="D205" s="178">
        <v>0</v>
      </c>
      <c r="E205" s="171">
        <f t="shared" si="46"/>
        <v>0</v>
      </c>
      <c r="F205" s="28" t="s">
        <v>142</v>
      </c>
      <c r="G205" s="28" t="s">
        <v>141</v>
      </c>
      <c r="H205" s="28" t="s">
        <v>112</v>
      </c>
      <c r="I205" s="31">
        <v>45140</v>
      </c>
      <c r="J205" s="28" t="s">
        <v>108</v>
      </c>
      <c r="K205" s="28" t="s">
        <v>114</v>
      </c>
      <c r="L205" s="28" t="s">
        <v>108</v>
      </c>
      <c r="M205" s="28" t="s">
        <v>114</v>
      </c>
      <c r="N205" s="29">
        <v>2.46</v>
      </c>
      <c r="O205" s="28" t="s">
        <v>108</v>
      </c>
      <c r="P205" s="28" t="s">
        <v>114</v>
      </c>
      <c r="Q205" s="29">
        <v>2.41</v>
      </c>
      <c r="R205" s="173" t="str">
        <f t="shared" si="36"/>
        <v>A</v>
      </c>
      <c r="S205" s="176">
        <f t="shared" si="37"/>
        <v>1</v>
      </c>
      <c r="T205" s="176">
        <f t="shared" si="38"/>
        <v>1</v>
      </c>
      <c r="U205" s="176">
        <f t="shared" si="39"/>
        <v>0</v>
      </c>
      <c r="V205" s="180" t="str">
        <f t="shared" si="40"/>
        <v>Streptococcus equi_ssp_equi</v>
      </c>
      <c r="W205" s="180" t="str">
        <f t="shared" si="41"/>
        <v>Streptococcus equi_ssp_equi</v>
      </c>
      <c r="X205" s="176">
        <f t="shared" si="42"/>
        <v>0</v>
      </c>
      <c r="Y205" s="176">
        <f t="shared" si="43"/>
        <v>0</v>
      </c>
      <c r="Z205" s="176">
        <f t="shared" si="44"/>
        <v>0</v>
      </c>
      <c r="AA205" s="176">
        <f t="shared" si="45"/>
        <v>0</v>
      </c>
    </row>
    <row r="206" spans="4:27" ht="15" customHeight="1" x14ac:dyDescent="0.25">
      <c r="D206" s="178">
        <v>0</v>
      </c>
      <c r="E206" s="171">
        <f t="shared" si="46"/>
        <v>0</v>
      </c>
      <c r="F206" s="28" t="s">
        <v>419</v>
      </c>
      <c r="G206" s="28" t="s">
        <v>340</v>
      </c>
      <c r="H206" s="28" t="s">
        <v>144</v>
      </c>
      <c r="I206" s="31">
        <v>45097</v>
      </c>
      <c r="J206" s="28" t="s">
        <v>108</v>
      </c>
      <c r="K206" s="28" t="s">
        <v>420</v>
      </c>
      <c r="L206" s="28" t="s">
        <v>108</v>
      </c>
      <c r="M206" s="28" t="s">
        <v>420</v>
      </c>
      <c r="N206" s="29">
        <v>2.2400000000000002</v>
      </c>
      <c r="O206" s="28" t="s">
        <v>108</v>
      </c>
      <c r="P206" s="28" t="s">
        <v>420</v>
      </c>
      <c r="Q206" s="29">
        <v>1.89</v>
      </c>
      <c r="R206" s="173" t="str">
        <f t="shared" si="36"/>
        <v>A</v>
      </c>
      <c r="S206" s="176">
        <f t="shared" si="37"/>
        <v>1</v>
      </c>
      <c r="T206" s="176">
        <f t="shared" si="38"/>
        <v>1</v>
      </c>
      <c r="U206" s="176">
        <f t="shared" si="39"/>
        <v>0</v>
      </c>
      <c r="V206" s="180" t="str">
        <f t="shared" si="40"/>
        <v>Streptococcus acidominimus</v>
      </c>
      <c r="W206" s="180" t="str">
        <f t="shared" si="41"/>
        <v>Streptococcus acidominimus</v>
      </c>
      <c r="X206" s="176">
        <f t="shared" si="42"/>
        <v>0</v>
      </c>
      <c r="Y206" s="176">
        <f t="shared" si="43"/>
        <v>0</v>
      </c>
      <c r="Z206" s="176">
        <f t="shared" si="44"/>
        <v>0</v>
      </c>
      <c r="AA206" s="176">
        <f t="shared" si="45"/>
        <v>0</v>
      </c>
    </row>
    <row r="207" spans="4:27" ht="15" customHeight="1" x14ac:dyDescent="0.25">
      <c r="D207" s="178">
        <v>0</v>
      </c>
      <c r="E207" s="171">
        <f t="shared" si="46"/>
        <v>0</v>
      </c>
      <c r="F207" s="28" t="s">
        <v>421</v>
      </c>
      <c r="G207" s="28" t="s">
        <v>340</v>
      </c>
      <c r="H207" s="28" t="s">
        <v>144</v>
      </c>
      <c r="I207" s="31">
        <v>45176</v>
      </c>
      <c r="J207" s="28" t="s">
        <v>108</v>
      </c>
      <c r="K207" s="28" t="s">
        <v>153</v>
      </c>
      <c r="L207" s="28" t="s">
        <v>108</v>
      </c>
      <c r="M207" s="28" t="s">
        <v>153</v>
      </c>
      <c r="N207" s="29">
        <v>2.5099999999999998</v>
      </c>
      <c r="O207" s="28" t="s">
        <v>108</v>
      </c>
      <c r="P207" s="28" t="s">
        <v>153</v>
      </c>
      <c r="Q207" s="29">
        <v>2.4900000000000002</v>
      </c>
      <c r="R207" s="173" t="str">
        <f t="shared" si="36"/>
        <v>A</v>
      </c>
      <c r="S207" s="176">
        <f t="shared" si="37"/>
        <v>1</v>
      </c>
      <c r="T207" s="176">
        <f t="shared" si="38"/>
        <v>1</v>
      </c>
      <c r="U207" s="176">
        <f t="shared" si="39"/>
        <v>0</v>
      </c>
      <c r="V207" s="180" t="str">
        <f t="shared" si="40"/>
        <v>Streptococcus agalactiae</v>
      </c>
      <c r="W207" s="180" t="str">
        <f t="shared" si="41"/>
        <v>Streptococcus agalactiae</v>
      </c>
      <c r="X207" s="176">
        <f t="shared" si="42"/>
        <v>0</v>
      </c>
      <c r="Y207" s="176">
        <f t="shared" si="43"/>
        <v>0</v>
      </c>
      <c r="Z207" s="176">
        <f t="shared" si="44"/>
        <v>0</v>
      </c>
      <c r="AA207" s="176">
        <f t="shared" si="45"/>
        <v>0</v>
      </c>
    </row>
    <row r="208" spans="4:27" ht="15" customHeight="1" x14ac:dyDescent="0.25">
      <c r="D208" s="178">
        <v>0</v>
      </c>
      <c r="E208" s="171">
        <f t="shared" si="46"/>
        <v>0</v>
      </c>
      <c r="F208" s="28" t="s">
        <v>422</v>
      </c>
      <c r="G208" s="28" t="s">
        <v>340</v>
      </c>
      <c r="H208" s="28" t="s">
        <v>144</v>
      </c>
      <c r="I208" s="31">
        <v>45174</v>
      </c>
      <c r="J208" s="28" t="s">
        <v>108</v>
      </c>
      <c r="K208" s="28" t="s">
        <v>423</v>
      </c>
      <c r="L208" s="28" t="s">
        <v>108</v>
      </c>
      <c r="M208" s="28" t="s">
        <v>423</v>
      </c>
      <c r="N208" s="29">
        <v>2.04</v>
      </c>
      <c r="O208" s="28" t="s">
        <v>108</v>
      </c>
      <c r="P208" s="28" t="s">
        <v>423</v>
      </c>
      <c r="Q208" s="29">
        <v>2.04</v>
      </c>
      <c r="R208" s="173" t="str">
        <f t="shared" si="36"/>
        <v>A</v>
      </c>
      <c r="S208" s="176">
        <f t="shared" si="37"/>
        <v>1</v>
      </c>
      <c r="T208" s="176">
        <f t="shared" si="38"/>
        <v>1</v>
      </c>
      <c r="U208" s="176">
        <f t="shared" si="39"/>
        <v>0</v>
      </c>
      <c r="V208" s="180" t="str">
        <f t="shared" si="40"/>
        <v>Streptococcus alactolyticus</v>
      </c>
      <c r="W208" s="180" t="str">
        <f t="shared" si="41"/>
        <v>Streptococcus alactolyticus</v>
      </c>
      <c r="X208" s="176">
        <f t="shared" si="42"/>
        <v>0</v>
      </c>
      <c r="Y208" s="176">
        <f t="shared" si="43"/>
        <v>0</v>
      </c>
      <c r="Z208" s="176">
        <f t="shared" si="44"/>
        <v>0</v>
      </c>
      <c r="AA208" s="176">
        <f t="shared" si="45"/>
        <v>0</v>
      </c>
    </row>
    <row r="209" spans="4:27" ht="15" customHeight="1" x14ac:dyDescent="0.25">
      <c r="D209" s="178">
        <v>0</v>
      </c>
      <c r="E209" s="171">
        <f t="shared" si="46"/>
        <v>0</v>
      </c>
      <c r="F209" s="28" t="s">
        <v>424</v>
      </c>
      <c r="G209" s="28" t="s">
        <v>340</v>
      </c>
      <c r="H209" s="28" t="s">
        <v>144</v>
      </c>
      <c r="I209" s="31">
        <v>45167</v>
      </c>
      <c r="J209" s="28" t="s">
        <v>108</v>
      </c>
      <c r="K209" s="28" t="s">
        <v>425</v>
      </c>
      <c r="L209" s="28" t="s">
        <v>108</v>
      </c>
      <c r="M209" s="28" t="s">
        <v>425</v>
      </c>
      <c r="N209" s="29">
        <v>2.4700000000000002</v>
      </c>
      <c r="O209" s="28" t="s">
        <v>108</v>
      </c>
      <c r="P209" s="28" t="s">
        <v>425</v>
      </c>
      <c r="Q209" s="29">
        <v>2.21</v>
      </c>
      <c r="R209" s="173" t="str">
        <f t="shared" si="36"/>
        <v>A</v>
      </c>
      <c r="S209" s="176">
        <f t="shared" si="37"/>
        <v>1</v>
      </c>
      <c r="T209" s="176">
        <f t="shared" si="38"/>
        <v>1</v>
      </c>
      <c r="U209" s="176">
        <f t="shared" si="39"/>
        <v>0</v>
      </c>
      <c r="V209" s="180" t="str">
        <f t="shared" si="40"/>
        <v>Streptococcus anginosus</v>
      </c>
      <c r="W209" s="180" t="str">
        <f t="shared" si="41"/>
        <v>Streptococcus anginosus</v>
      </c>
      <c r="X209" s="176">
        <f t="shared" si="42"/>
        <v>0</v>
      </c>
      <c r="Y209" s="176">
        <f t="shared" si="43"/>
        <v>0</v>
      </c>
      <c r="Z209" s="176">
        <f t="shared" si="44"/>
        <v>0</v>
      </c>
      <c r="AA209" s="176">
        <f t="shared" si="45"/>
        <v>0</v>
      </c>
    </row>
    <row r="210" spans="4:27" ht="15" customHeight="1" x14ac:dyDescent="0.25">
      <c r="D210" s="178">
        <v>0</v>
      </c>
      <c r="E210" s="171">
        <f t="shared" si="46"/>
        <v>0</v>
      </c>
      <c r="F210" s="28" t="s">
        <v>426</v>
      </c>
      <c r="G210" s="28" t="s">
        <v>340</v>
      </c>
      <c r="H210" s="28" t="s">
        <v>144</v>
      </c>
      <c r="I210" s="31">
        <v>45176</v>
      </c>
      <c r="J210" s="28" t="s">
        <v>108</v>
      </c>
      <c r="K210" s="28" t="s">
        <v>425</v>
      </c>
      <c r="L210" s="28" t="s">
        <v>108</v>
      </c>
      <c r="M210" s="28" t="s">
        <v>425</v>
      </c>
      <c r="N210" s="29">
        <v>2.13</v>
      </c>
      <c r="O210" s="28" t="s">
        <v>108</v>
      </c>
      <c r="P210" s="28" t="s">
        <v>425</v>
      </c>
      <c r="Q210" s="29">
        <v>2.08</v>
      </c>
      <c r="R210" s="173" t="str">
        <f t="shared" si="36"/>
        <v>A</v>
      </c>
      <c r="S210" s="176">
        <f t="shared" si="37"/>
        <v>1</v>
      </c>
      <c r="T210" s="176">
        <f t="shared" si="38"/>
        <v>1</v>
      </c>
      <c r="U210" s="176">
        <f t="shared" si="39"/>
        <v>0</v>
      </c>
      <c r="V210" s="180" t="str">
        <f t="shared" si="40"/>
        <v>Streptococcus anginosus</v>
      </c>
      <c r="W210" s="180" t="str">
        <f t="shared" si="41"/>
        <v>Streptococcus anginosus</v>
      </c>
      <c r="X210" s="176">
        <f t="shared" si="42"/>
        <v>0</v>
      </c>
      <c r="Y210" s="176">
        <f t="shared" si="43"/>
        <v>0</v>
      </c>
      <c r="Z210" s="176">
        <f t="shared" si="44"/>
        <v>0</v>
      </c>
      <c r="AA210" s="176">
        <f t="shared" si="45"/>
        <v>0</v>
      </c>
    </row>
    <row r="211" spans="4:27" ht="15" customHeight="1" x14ac:dyDescent="0.25">
      <c r="D211" s="178">
        <v>0</v>
      </c>
      <c r="E211" s="171">
        <f t="shared" si="46"/>
        <v>0</v>
      </c>
      <c r="F211" s="28" t="s">
        <v>427</v>
      </c>
      <c r="G211" s="28" t="s">
        <v>340</v>
      </c>
      <c r="H211" s="28" t="s">
        <v>144</v>
      </c>
      <c r="I211" s="31">
        <v>45167</v>
      </c>
      <c r="J211" s="28" t="s">
        <v>108</v>
      </c>
      <c r="K211" s="28" t="s">
        <v>428</v>
      </c>
      <c r="L211" s="28" t="s">
        <v>108</v>
      </c>
      <c r="M211" s="28" t="s">
        <v>428</v>
      </c>
      <c r="N211" s="29">
        <v>2.09</v>
      </c>
      <c r="O211" s="28" t="s">
        <v>108</v>
      </c>
      <c r="P211" s="28" t="s">
        <v>404</v>
      </c>
      <c r="Q211" s="29">
        <v>1.88</v>
      </c>
      <c r="R211" s="173" t="str">
        <f t="shared" si="36"/>
        <v>A</v>
      </c>
      <c r="S211" s="176">
        <f t="shared" si="37"/>
        <v>1</v>
      </c>
      <c r="T211" s="176">
        <f t="shared" si="38"/>
        <v>1</v>
      </c>
      <c r="U211" s="176">
        <f t="shared" si="39"/>
        <v>0</v>
      </c>
      <c r="V211" s="180" t="str">
        <f t="shared" si="40"/>
        <v>Streptococcus australis</v>
      </c>
      <c r="W211" s="180" t="str">
        <f t="shared" si="41"/>
        <v>Streptococcus parasanguinis</v>
      </c>
      <c r="X211" s="176">
        <f t="shared" si="42"/>
        <v>0</v>
      </c>
      <c r="Y211" s="176">
        <f t="shared" si="43"/>
        <v>0</v>
      </c>
      <c r="Z211" s="176">
        <f t="shared" si="44"/>
        <v>0</v>
      </c>
      <c r="AA211" s="176">
        <f t="shared" si="45"/>
        <v>0</v>
      </c>
    </row>
    <row r="212" spans="4:27" ht="15" customHeight="1" x14ac:dyDescent="0.25">
      <c r="D212" s="178">
        <v>0</v>
      </c>
      <c r="E212" s="171">
        <f t="shared" si="46"/>
        <v>0</v>
      </c>
      <c r="F212" s="28" t="s">
        <v>429</v>
      </c>
      <c r="G212" s="28" t="s">
        <v>340</v>
      </c>
      <c r="H212" s="28" t="s">
        <v>144</v>
      </c>
      <c r="I212" s="31">
        <v>45176</v>
      </c>
      <c r="J212" s="28" t="s">
        <v>108</v>
      </c>
      <c r="K212" s="28" t="s">
        <v>430</v>
      </c>
      <c r="L212" s="28" t="s">
        <v>108</v>
      </c>
      <c r="M212" s="28" t="s">
        <v>420</v>
      </c>
      <c r="N212" s="29">
        <v>1.76</v>
      </c>
      <c r="O212" s="28" t="s">
        <v>108</v>
      </c>
      <c r="P212" s="28" t="s">
        <v>245</v>
      </c>
      <c r="Q212" s="29">
        <v>1.64</v>
      </c>
      <c r="R212" s="173" t="str">
        <f t="shared" si="36"/>
        <v>B</v>
      </c>
      <c r="S212" s="176">
        <f t="shared" si="37"/>
        <v>0</v>
      </c>
      <c r="T212" s="176">
        <f t="shared" si="38"/>
        <v>0</v>
      </c>
      <c r="U212" s="176">
        <f t="shared" si="39"/>
        <v>1</v>
      </c>
      <c r="V212" s="180" t="str">
        <f t="shared" si="40"/>
        <v>Streptococcus acidominimus</v>
      </c>
      <c r="W212" s="180" t="str">
        <f t="shared" si="41"/>
        <v>Streptococcus pneumoniae</v>
      </c>
      <c r="X212" s="176">
        <f t="shared" si="42"/>
        <v>0</v>
      </c>
      <c r="Y212" s="176">
        <f t="shared" si="43"/>
        <v>0</v>
      </c>
      <c r="Z212" s="176">
        <f t="shared" si="44"/>
        <v>0</v>
      </c>
      <c r="AA212" s="176">
        <f t="shared" si="45"/>
        <v>0</v>
      </c>
    </row>
    <row r="213" spans="4:27" ht="15" customHeight="1" x14ac:dyDescent="0.25">
      <c r="D213" s="178">
        <v>0</v>
      </c>
      <c r="E213" s="171">
        <f t="shared" si="46"/>
        <v>0</v>
      </c>
      <c r="F213" s="28" t="s">
        <v>431</v>
      </c>
      <c r="G213" s="28" t="s">
        <v>340</v>
      </c>
      <c r="H213" s="28" t="s">
        <v>144</v>
      </c>
      <c r="I213" s="31">
        <v>45097</v>
      </c>
      <c r="J213" s="28" t="s">
        <v>108</v>
      </c>
      <c r="K213" s="28" t="s">
        <v>432</v>
      </c>
      <c r="L213" s="28" t="s">
        <v>108</v>
      </c>
      <c r="M213" s="28" t="s">
        <v>433</v>
      </c>
      <c r="N213" s="29">
        <v>1.89</v>
      </c>
      <c r="O213" s="28" t="s">
        <v>108</v>
      </c>
      <c r="P213" s="28" t="s">
        <v>265</v>
      </c>
      <c r="Q213" s="29">
        <v>1.69</v>
      </c>
      <c r="R213" s="173" t="str">
        <f t="shared" si="36"/>
        <v>B</v>
      </c>
      <c r="S213" s="176">
        <f t="shared" si="37"/>
        <v>0</v>
      </c>
      <c r="T213" s="176">
        <f t="shared" si="38"/>
        <v>0</v>
      </c>
      <c r="U213" s="176">
        <f t="shared" si="39"/>
        <v>1</v>
      </c>
      <c r="V213" s="180" t="str">
        <f t="shared" si="40"/>
        <v>Streptococcus penaeicida</v>
      </c>
      <c r="W213" s="180" t="str">
        <f t="shared" si="41"/>
        <v>Streptococcus uberis</v>
      </c>
      <c r="X213" s="176">
        <f t="shared" si="42"/>
        <v>0</v>
      </c>
      <c r="Y213" s="176">
        <f t="shared" si="43"/>
        <v>0</v>
      </c>
      <c r="Z213" s="176">
        <f t="shared" si="44"/>
        <v>0</v>
      </c>
      <c r="AA213" s="176">
        <f t="shared" si="45"/>
        <v>0</v>
      </c>
    </row>
    <row r="214" spans="4:27" ht="15" customHeight="1" x14ac:dyDescent="0.25">
      <c r="D214" s="178">
        <v>0</v>
      </c>
      <c r="E214" s="171">
        <f t="shared" si="46"/>
        <v>0</v>
      </c>
      <c r="F214" s="28" t="s">
        <v>434</v>
      </c>
      <c r="G214" s="28" t="s">
        <v>340</v>
      </c>
      <c r="H214" s="28" t="s">
        <v>144</v>
      </c>
      <c r="I214" s="31">
        <v>45176</v>
      </c>
      <c r="J214" s="28" t="s">
        <v>108</v>
      </c>
      <c r="K214" s="28" t="s">
        <v>435</v>
      </c>
      <c r="L214" s="28" t="s">
        <v>108</v>
      </c>
      <c r="M214" s="28" t="s">
        <v>435</v>
      </c>
      <c r="N214" s="29">
        <v>2.44</v>
      </c>
      <c r="O214" s="28" t="s">
        <v>108</v>
      </c>
      <c r="P214" s="28" t="s">
        <v>436</v>
      </c>
      <c r="Q214" s="29">
        <v>1.53</v>
      </c>
      <c r="R214" s="173" t="str">
        <f t="shared" si="36"/>
        <v>A</v>
      </c>
      <c r="S214" s="176">
        <f t="shared" si="37"/>
        <v>1</v>
      </c>
      <c r="T214" s="176">
        <f t="shared" si="38"/>
        <v>1</v>
      </c>
      <c r="U214" s="176">
        <f t="shared" si="39"/>
        <v>0</v>
      </c>
      <c r="V214" s="180" t="str">
        <f t="shared" si="40"/>
        <v>Streptococcus caballi</v>
      </c>
      <c r="W214" s="180" t="str">
        <f t="shared" si="41"/>
        <v>Streptococcus mitis_oralis</v>
      </c>
      <c r="X214" s="176">
        <f t="shared" si="42"/>
        <v>0</v>
      </c>
      <c r="Y214" s="176">
        <f t="shared" si="43"/>
        <v>0</v>
      </c>
      <c r="Z214" s="176">
        <f t="shared" si="44"/>
        <v>0</v>
      </c>
      <c r="AA214" s="176">
        <f t="shared" si="45"/>
        <v>0</v>
      </c>
    </row>
    <row r="215" spans="4:27" ht="15" customHeight="1" x14ac:dyDescent="0.25">
      <c r="D215" s="178">
        <v>0</v>
      </c>
      <c r="E215" s="171">
        <f t="shared" si="46"/>
        <v>0</v>
      </c>
      <c r="F215" s="28" t="s">
        <v>437</v>
      </c>
      <c r="G215" s="28" t="s">
        <v>340</v>
      </c>
      <c r="H215" s="28" t="s">
        <v>144</v>
      </c>
      <c r="I215" s="31">
        <v>45097</v>
      </c>
      <c r="J215" s="28" t="s">
        <v>108</v>
      </c>
      <c r="K215" s="28" t="s">
        <v>438</v>
      </c>
      <c r="L215" s="28" t="s">
        <v>108</v>
      </c>
      <c r="M215" s="28" t="s">
        <v>439</v>
      </c>
      <c r="N215" s="29">
        <v>1.58</v>
      </c>
      <c r="O215" s="28" t="s">
        <v>108</v>
      </c>
      <c r="P215" s="28" t="s">
        <v>440</v>
      </c>
      <c r="Q215" s="29">
        <v>1.53</v>
      </c>
      <c r="R215" s="173" t="str">
        <f t="shared" si="36"/>
        <v>B</v>
      </c>
      <c r="S215" s="176">
        <f t="shared" si="37"/>
        <v>0</v>
      </c>
      <c r="T215" s="176">
        <f t="shared" si="38"/>
        <v>0</v>
      </c>
      <c r="U215" s="176">
        <f t="shared" si="39"/>
        <v>1</v>
      </c>
      <c r="V215" s="180" t="str">
        <f t="shared" si="40"/>
        <v>Streptococcus porci</v>
      </c>
      <c r="W215" s="180" t="str">
        <f t="shared" si="41"/>
        <v>Streptococcus ratti</v>
      </c>
      <c r="X215" s="176">
        <f t="shared" si="42"/>
        <v>0</v>
      </c>
      <c r="Y215" s="176">
        <f t="shared" si="43"/>
        <v>0</v>
      </c>
      <c r="Z215" s="176">
        <f t="shared" si="44"/>
        <v>0</v>
      </c>
      <c r="AA215" s="176">
        <f t="shared" si="45"/>
        <v>0</v>
      </c>
    </row>
    <row r="216" spans="4:27" ht="15" customHeight="1" x14ac:dyDescent="0.25">
      <c r="D216" s="178">
        <v>0</v>
      </c>
      <c r="E216" s="171">
        <f t="shared" si="46"/>
        <v>0</v>
      </c>
      <c r="F216" s="28" t="s">
        <v>441</v>
      </c>
      <c r="G216" s="28" t="s">
        <v>340</v>
      </c>
      <c r="H216" s="28" t="s">
        <v>144</v>
      </c>
      <c r="I216" s="31">
        <v>45176</v>
      </c>
      <c r="J216" s="28" t="s">
        <v>108</v>
      </c>
      <c r="K216" s="28" t="s">
        <v>442</v>
      </c>
      <c r="L216" s="28" t="s">
        <v>108</v>
      </c>
      <c r="M216" s="28" t="s">
        <v>245</v>
      </c>
      <c r="N216" s="29">
        <v>1.53</v>
      </c>
      <c r="O216" s="28" t="s">
        <v>108</v>
      </c>
      <c r="P216" s="28" t="s">
        <v>245</v>
      </c>
      <c r="Q216" s="29">
        <v>1.52</v>
      </c>
      <c r="R216" s="173" t="str">
        <f t="shared" si="36"/>
        <v>B</v>
      </c>
      <c r="S216" s="176">
        <f t="shared" si="37"/>
        <v>0</v>
      </c>
      <c r="T216" s="176">
        <f t="shared" si="38"/>
        <v>0</v>
      </c>
      <c r="U216" s="176">
        <f t="shared" si="39"/>
        <v>1</v>
      </c>
      <c r="V216" s="180" t="str">
        <f t="shared" si="40"/>
        <v>Streptococcus pneumoniae</v>
      </c>
      <c r="W216" s="180" t="str">
        <f t="shared" si="41"/>
        <v>Streptococcus pneumoniae</v>
      </c>
      <c r="X216" s="176">
        <f t="shared" si="42"/>
        <v>0</v>
      </c>
      <c r="Y216" s="176">
        <f t="shared" si="43"/>
        <v>0</v>
      </c>
      <c r="Z216" s="176">
        <f t="shared" si="44"/>
        <v>0</v>
      </c>
      <c r="AA216" s="176">
        <f t="shared" si="45"/>
        <v>0</v>
      </c>
    </row>
    <row r="217" spans="4:27" ht="15" customHeight="1" x14ac:dyDescent="0.25">
      <c r="D217" s="178">
        <v>0</v>
      </c>
      <c r="E217" s="171">
        <f t="shared" si="46"/>
        <v>0</v>
      </c>
      <c r="F217" s="28" t="s">
        <v>443</v>
      </c>
      <c r="G217" s="28" t="s">
        <v>340</v>
      </c>
      <c r="H217" s="28" t="s">
        <v>144</v>
      </c>
      <c r="I217" s="31">
        <v>45168</v>
      </c>
      <c r="J217" s="28" t="s">
        <v>108</v>
      </c>
      <c r="K217" s="28" t="s">
        <v>176</v>
      </c>
      <c r="L217" s="28" t="s">
        <v>108</v>
      </c>
      <c r="M217" s="28" t="s">
        <v>176</v>
      </c>
      <c r="N217" s="29">
        <v>2.41</v>
      </c>
      <c r="O217" s="28" t="s">
        <v>108</v>
      </c>
      <c r="P217" s="28" t="s">
        <v>176</v>
      </c>
      <c r="Q217" s="29">
        <v>2.36</v>
      </c>
      <c r="R217" s="173" t="str">
        <f t="shared" si="36"/>
        <v>A</v>
      </c>
      <c r="S217" s="176">
        <f t="shared" si="37"/>
        <v>1</v>
      </c>
      <c r="T217" s="176">
        <f t="shared" si="38"/>
        <v>1</v>
      </c>
      <c r="U217" s="176">
        <f t="shared" si="39"/>
        <v>0</v>
      </c>
      <c r="V217" s="180" t="str">
        <f t="shared" si="40"/>
        <v>Streptococcus canis</v>
      </c>
      <c r="W217" s="180" t="str">
        <f t="shared" si="41"/>
        <v>Streptococcus canis</v>
      </c>
      <c r="X217" s="176">
        <f t="shared" si="42"/>
        <v>0</v>
      </c>
      <c r="Y217" s="176">
        <f t="shared" si="43"/>
        <v>0</v>
      </c>
      <c r="Z217" s="176">
        <f t="shared" si="44"/>
        <v>0</v>
      </c>
      <c r="AA217" s="176">
        <f t="shared" si="45"/>
        <v>0</v>
      </c>
    </row>
    <row r="218" spans="4:27" ht="15" customHeight="1" x14ac:dyDescent="0.25">
      <c r="D218" s="178">
        <v>0</v>
      </c>
      <c r="E218" s="171">
        <f t="shared" si="46"/>
        <v>0</v>
      </c>
      <c r="F218" s="28" t="s">
        <v>444</v>
      </c>
      <c r="G218" s="28" t="s">
        <v>340</v>
      </c>
      <c r="H218" s="28" t="s">
        <v>144</v>
      </c>
      <c r="I218" s="31">
        <v>45097</v>
      </c>
      <c r="J218" s="28" t="s">
        <v>108</v>
      </c>
      <c r="K218" s="28" t="s">
        <v>445</v>
      </c>
      <c r="L218" s="28" t="s">
        <v>108</v>
      </c>
      <c r="M218" s="28" t="s">
        <v>410</v>
      </c>
      <c r="N218" s="29">
        <v>1.51</v>
      </c>
      <c r="O218" s="28" t="s">
        <v>108</v>
      </c>
      <c r="P218" s="28" t="s">
        <v>423</v>
      </c>
      <c r="Q218" s="29">
        <v>1.5</v>
      </c>
      <c r="R218" s="173" t="str">
        <f t="shared" si="36"/>
        <v>B</v>
      </c>
      <c r="S218" s="176">
        <f t="shared" si="37"/>
        <v>0</v>
      </c>
      <c r="T218" s="176">
        <f t="shared" si="38"/>
        <v>0</v>
      </c>
      <c r="U218" s="176">
        <f t="shared" si="39"/>
        <v>1</v>
      </c>
      <c r="V218" s="180" t="str">
        <f t="shared" si="40"/>
        <v>Streptococcus pyogenes</v>
      </c>
      <c r="W218" s="180" t="str">
        <f t="shared" si="41"/>
        <v>Streptococcus alactolyticus</v>
      </c>
      <c r="X218" s="176">
        <f t="shared" si="42"/>
        <v>0</v>
      </c>
      <c r="Y218" s="176">
        <f t="shared" si="43"/>
        <v>0</v>
      </c>
      <c r="Z218" s="176">
        <f t="shared" si="44"/>
        <v>0</v>
      </c>
      <c r="AA218" s="176">
        <f t="shared" si="45"/>
        <v>0</v>
      </c>
    </row>
    <row r="219" spans="4:27" ht="15" customHeight="1" x14ac:dyDescent="0.25">
      <c r="D219" s="178">
        <v>0</v>
      </c>
      <c r="E219" s="171">
        <f t="shared" si="46"/>
        <v>0</v>
      </c>
      <c r="F219" s="28" t="s">
        <v>446</v>
      </c>
      <c r="G219" s="28" t="s">
        <v>340</v>
      </c>
      <c r="H219" s="28" t="s">
        <v>144</v>
      </c>
      <c r="I219" s="31">
        <v>45175</v>
      </c>
      <c r="J219" s="28" t="s">
        <v>108</v>
      </c>
      <c r="K219" s="28" t="s">
        <v>286</v>
      </c>
      <c r="L219" s="28" t="s">
        <v>108</v>
      </c>
      <c r="M219" s="28" t="s">
        <v>286</v>
      </c>
      <c r="N219" s="29">
        <v>2.5099999999999998</v>
      </c>
      <c r="O219" s="28" t="s">
        <v>108</v>
      </c>
      <c r="P219" s="28" t="s">
        <v>286</v>
      </c>
      <c r="Q219" s="29">
        <v>2.42</v>
      </c>
      <c r="R219" s="173" t="str">
        <f t="shared" si="36"/>
        <v>A</v>
      </c>
      <c r="S219" s="176">
        <f t="shared" si="37"/>
        <v>1</v>
      </c>
      <c r="T219" s="176">
        <f t="shared" si="38"/>
        <v>1</v>
      </c>
      <c r="U219" s="176">
        <f t="shared" si="39"/>
        <v>0</v>
      </c>
      <c r="V219" s="180" t="str">
        <f t="shared" si="40"/>
        <v>Streptococcus castoreus</v>
      </c>
      <c r="W219" s="180" t="str">
        <f t="shared" si="41"/>
        <v>Streptococcus castoreus</v>
      </c>
      <c r="X219" s="176">
        <f t="shared" si="42"/>
        <v>0</v>
      </c>
      <c r="Y219" s="176">
        <f t="shared" si="43"/>
        <v>0</v>
      </c>
      <c r="Z219" s="176">
        <f t="shared" si="44"/>
        <v>0</v>
      </c>
      <c r="AA219" s="176">
        <f t="shared" si="45"/>
        <v>0</v>
      </c>
    </row>
    <row r="220" spans="4:27" ht="15" customHeight="1" x14ac:dyDescent="0.25">
      <c r="D220" s="178">
        <v>0</v>
      </c>
      <c r="E220" s="171">
        <f t="shared" si="46"/>
        <v>0</v>
      </c>
      <c r="F220" s="28" t="s">
        <v>447</v>
      </c>
      <c r="G220" s="28" t="s">
        <v>340</v>
      </c>
      <c r="H220" s="28" t="s">
        <v>144</v>
      </c>
      <c r="I220" s="31">
        <v>45167</v>
      </c>
      <c r="J220" s="28" t="s">
        <v>108</v>
      </c>
      <c r="K220" s="28" t="s">
        <v>312</v>
      </c>
      <c r="L220" s="28" t="s">
        <v>108</v>
      </c>
      <c r="M220" s="28" t="s">
        <v>312</v>
      </c>
      <c r="N220" s="29">
        <v>2.46</v>
      </c>
      <c r="O220" s="28" t="s">
        <v>108</v>
      </c>
      <c r="P220" s="28" t="s">
        <v>312</v>
      </c>
      <c r="Q220" s="29">
        <v>2.4500000000000002</v>
      </c>
      <c r="R220" s="173" t="str">
        <f t="shared" si="36"/>
        <v>A</v>
      </c>
      <c r="S220" s="176">
        <f t="shared" si="37"/>
        <v>1</v>
      </c>
      <c r="T220" s="176">
        <f t="shared" si="38"/>
        <v>1</v>
      </c>
      <c r="U220" s="176">
        <f t="shared" si="39"/>
        <v>0</v>
      </c>
      <c r="V220" s="180" t="str">
        <f t="shared" si="40"/>
        <v>Streptococcus catagoni</v>
      </c>
      <c r="W220" s="180" t="str">
        <f t="shared" si="41"/>
        <v>Streptococcus catagoni</v>
      </c>
      <c r="X220" s="176">
        <f t="shared" si="42"/>
        <v>0</v>
      </c>
      <c r="Y220" s="176">
        <f t="shared" si="43"/>
        <v>0</v>
      </c>
      <c r="Z220" s="176">
        <f t="shared" si="44"/>
        <v>0</v>
      </c>
      <c r="AA220" s="176">
        <f t="shared" si="45"/>
        <v>0</v>
      </c>
    </row>
    <row r="221" spans="4:27" ht="15" customHeight="1" x14ac:dyDescent="0.25">
      <c r="D221" s="178">
        <v>0</v>
      </c>
      <c r="E221" s="171">
        <f t="shared" si="46"/>
        <v>0</v>
      </c>
      <c r="F221" s="28" t="s">
        <v>448</v>
      </c>
      <c r="G221" s="28" t="s">
        <v>340</v>
      </c>
      <c r="H221" s="28" t="s">
        <v>144</v>
      </c>
      <c r="I221" s="31">
        <v>45176</v>
      </c>
      <c r="J221" s="28" t="s">
        <v>108</v>
      </c>
      <c r="K221" s="28" t="s">
        <v>449</v>
      </c>
      <c r="L221" s="28" t="s">
        <v>108</v>
      </c>
      <c r="M221" s="28" t="s">
        <v>450</v>
      </c>
      <c r="N221" s="29">
        <v>2.11</v>
      </c>
      <c r="O221" s="28" t="s">
        <v>108</v>
      </c>
      <c r="P221" s="28" t="s">
        <v>238</v>
      </c>
      <c r="Q221" s="29">
        <v>2.1</v>
      </c>
      <c r="R221" s="173" t="str">
        <f t="shared" si="36"/>
        <v>B</v>
      </c>
      <c r="S221" s="176">
        <f t="shared" si="37"/>
        <v>0</v>
      </c>
      <c r="T221" s="176">
        <f t="shared" si="38"/>
        <v>0</v>
      </c>
      <c r="U221" s="176">
        <f t="shared" si="39"/>
        <v>1</v>
      </c>
      <c r="V221" s="180" t="str">
        <f t="shared" si="40"/>
        <v>Streptococcus devriesei</v>
      </c>
      <c r="W221" s="180" t="str">
        <f t="shared" si="41"/>
        <v>Streptococcus orisasini</v>
      </c>
      <c r="X221" s="176">
        <f t="shared" si="42"/>
        <v>0</v>
      </c>
      <c r="Y221" s="176">
        <f t="shared" si="43"/>
        <v>0</v>
      </c>
      <c r="Z221" s="176">
        <f t="shared" si="44"/>
        <v>0</v>
      </c>
      <c r="AA221" s="176">
        <f t="shared" si="45"/>
        <v>0</v>
      </c>
    </row>
    <row r="222" spans="4:27" ht="15" customHeight="1" x14ac:dyDescent="0.25">
      <c r="D222" s="178">
        <v>0</v>
      </c>
      <c r="E222" s="171">
        <f t="shared" si="46"/>
        <v>0</v>
      </c>
      <c r="F222" s="28" t="s">
        <v>451</v>
      </c>
      <c r="G222" s="28" t="s">
        <v>340</v>
      </c>
      <c r="H222" s="28" t="s">
        <v>144</v>
      </c>
      <c r="I222" s="31">
        <v>45176</v>
      </c>
      <c r="J222" s="28" t="s">
        <v>108</v>
      </c>
      <c r="K222" s="28" t="s">
        <v>452</v>
      </c>
      <c r="L222" s="28" t="s">
        <v>108</v>
      </c>
      <c r="M222" s="28" t="s">
        <v>176</v>
      </c>
      <c r="N222" s="29">
        <v>1.59</v>
      </c>
      <c r="O222" s="28" t="s">
        <v>108</v>
      </c>
      <c r="P222" s="28" t="s">
        <v>453</v>
      </c>
      <c r="Q222" s="29">
        <v>1.55</v>
      </c>
      <c r="R222" s="173" t="str">
        <f t="shared" si="36"/>
        <v>B</v>
      </c>
      <c r="S222" s="176">
        <f t="shared" si="37"/>
        <v>0</v>
      </c>
      <c r="T222" s="176">
        <f t="shared" si="38"/>
        <v>0</v>
      </c>
      <c r="U222" s="176">
        <f t="shared" si="39"/>
        <v>1</v>
      </c>
      <c r="V222" s="180" t="str">
        <f t="shared" si="40"/>
        <v>Streptococcus canis</v>
      </c>
      <c r="W222" s="180" t="str">
        <f t="shared" si="41"/>
        <v>Streptococcus ferus</v>
      </c>
      <c r="X222" s="176">
        <f t="shared" si="42"/>
        <v>0</v>
      </c>
      <c r="Y222" s="176">
        <f t="shared" si="43"/>
        <v>0</v>
      </c>
      <c r="Z222" s="176">
        <f t="shared" si="44"/>
        <v>0</v>
      </c>
      <c r="AA222" s="176">
        <f t="shared" si="45"/>
        <v>0</v>
      </c>
    </row>
    <row r="223" spans="4:27" ht="15" customHeight="1" x14ac:dyDescent="0.25">
      <c r="D223" s="178">
        <v>0</v>
      </c>
      <c r="E223" s="171">
        <f t="shared" si="46"/>
        <v>0</v>
      </c>
      <c r="F223" s="28" t="s">
        <v>454</v>
      </c>
      <c r="G223" s="28" t="s">
        <v>340</v>
      </c>
      <c r="H223" s="28" t="s">
        <v>144</v>
      </c>
      <c r="I223" s="31">
        <v>45176</v>
      </c>
      <c r="J223" s="28" t="s">
        <v>108</v>
      </c>
      <c r="K223" s="28" t="s">
        <v>455</v>
      </c>
      <c r="L223" s="28" t="s">
        <v>108</v>
      </c>
      <c r="M223" s="28" t="s">
        <v>455</v>
      </c>
      <c r="N223" s="29">
        <v>2.31</v>
      </c>
      <c r="O223" s="28" t="s">
        <v>108</v>
      </c>
      <c r="P223" s="28" t="s">
        <v>455</v>
      </c>
      <c r="Q223" s="29">
        <v>2.2400000000000002</v>
      </c>
      <c r="R223" s="173" t="str">
        <f t="shared" si="36"/>
        <v>A</v>
      </c>
      <c r="S223" s="176">
        <f t="shared" si="37"/>
        <v>1</v>
      </c>
      <c r="T223" s="176">
        <f t="shared" si="38"/>
        <v>1</v>
      </c>
      <c r="U223" s="176">
        <f t="shared" si="39"/>
        <v>0</v>
      </c>
      <c r="V223" s="180" t="str">
        <f t="shared" si="40"/>
        <v>Streptococcus constellatus</v>
      </c>
      <c r="W223" s="180" t="str">
        <f t="shared" si="41"/>
        <v>Streptococcus constellatus</v>
      </c>
      <c r="X223" s="176">
        <f t="shared" si="42"/>
        <v>0</v>
      </c>
      <c r="Y223" s="176">
        <f t="shared" si="43"/>
        <v>0</v>
      </c>
      <c r="Z223" s="176">
        <f t="shared" si="44"/>
        <v>0</v>
      </c>
      <c r="AA223" s="176">
        <f t="shared" si="45"/>
        <v>0</v>
      </c>
    </row>
    <row r="224" spans="4:27" ht="15" customHeight="1" x14ac:dyDescent="0.25">
      <c r="D224" s="178">
        <v>0</v>
      </c>
      <c r="E224" s="171">
        <f t="shared" si="46"/>
        <v>0</v>
      </c>
      <c r="F224" s="28" t="s">
        <v>456</v>
      </c>
      <c r="G224" s="28" t="s">
        <v>340</v>
      </c>
      <c r="H224" s="28" t="s">
        <v>144</v>
      </c>
      <c r="I224" s="31">
        <v>45175</v>
      </c>
      <c r="J224" s="28" t="s">
        <v>108</v>
      </c>
      <c r="K224" s="28" t="s">
        <v>455</v>
      </c>
      <c r="L224" s="28" t="s">
        <v>108</v>
      </c>
      <c r="M224" s="28" t="s">
        <v>455</v>
      </c>
      <c r="N224" s="29">
        <v>2.52</v>
      </c>
      <c r="O224" s="28" t="s">
        <v>108</v>
      </c>
      <c r="P224" s="28" t="s">
        <v>455</v>
      </c>
      <c r="Q224" s="29">
        <v>1.99</v>
      </c>
      <c r="R224" s="173" t="str">
        <f t="shared" si="36"/>
        <v>A</v>
      </c>
      <c r="S224" s="176">
        <f t="shared" si="37"/>
        <v>1</v>
      </c>
      <c r="T224" s="176">
        <f t="shared" si="38"/>
        <v>1</v>
      </c>
      <c r="U224" s="176">
        <f t="shared" si="39"/>
        <v>0</v>
      </c>
      <c r="V224" s="180" t="str">
        <f t="shared" si="40"/>
        <v>Streptococcus constellatus</v>
      </c>
      <c r="W224" s="180" t="str">
        <f t="shared" si="41"/>
        <v>Streptococcus constellatus</v>
      </c>
      <c r="X224" s="176">
        <f t="shared" si="42"/>
        <v>0</v>
      </c>
      <c r="Y224" s="176">
        <f t="shared" si="43"/>
        <v>0</v>
      </c>
      <c r="Z224" s="176">
        <f t="shared" si="44"/>
        <v>0</v>
      </c>
      <c r="AA224" s="176">
        <f t="shared" si="45"/>
        <v>0</v>
      </c>
    </row>
    <row r="225" spans="4:27" ht="15" customHeight="1" x14ac:dyDescent="0.25">
      <c r="D225" s="178">
        <v>0</v>
      </c>
      <c r="E225" s="171">
        <f t="shared" si="46"/>
        <v>0</v>
      </c>
      <c r="F225" s="28" t="s">
        <v>457</v>
      </c>
      <c r="G225" s="28" t="s">
        <v>340</v>
      </c>
      <c r="H225" s="28" t="s">
        <v>144</v>
      </c>
      <c r="I225" s="31">
        <v>45176</v>
      </c>
      <c r="J225" s="28" t="s">
        <v>108</v>
      </c>
      <c r="K225" s="28" t="s">
        <v>455</v>
      </c>
      <c r="L225" s="28" t="s">
        <v>108</v>
      </c>
      <c r="M225" s="28" t="s">
        <v>455</v>
      </c>
      <c r="N225" s="29">
        <v>2.3199999999999998</v>
      </c>
      <c r="O225" s="28" t="s">
        <v>108</v>
      </c>
      <c r="P225" s="28" t="s">
        <v>455</v>
      </c>
      <c r="Q225" s="29">
        <v>2.1</v>
      </c>
      <c r="R225" s="173" t="str">
        <f t="shared" si="36"/>
        <v>A</v>
      </c>
      <c r="S225" s="176">
        <f t="shared" si="37"/>
        <v>1</v>
      </c>
      <c r="T225" s="176">
        <f t="shared" si="38"/>
        <v>1</v>
      </c>
      <c r="U225" s="176">
        <f t="shared" si="39"/>
        <v>0</v>
      </c>
      <c r="V225" s="180" t="str">
        <f t="shared" si="40"/>
        <v>Streptococcus constellatus</v>
      </c>
      <c r="W225" s="180" t="str">
        <f t="shared" si="41"/>
        <v>Streptococcus constellatus</v>
      </c>
      <c r="X225" s="176">
        <f t="shared" si="42"/>
        <v>0</v>
      </c>
      <c r="Y225" s="176">
        <f t="shared" si="43"/>
        <v>0</v>
      </c>
      <c r="Z225" s="176">
        <f t="shared" si="44"/>
        <v>0</v>
      </c>
      <c r="AA225" s="176">
        <f t="shared" si="45"/>
        <v>0</v>
      </c>
    </row>
    <row r="226" spans="4:27" ht="15" customHeight="1" x14ac:dyDescent="0.25">
      <c r="D226" s="178">
        <v>0</v>
      </c>
      <c r="E226" s="171">
        <f t="shared" si="46"/>
        <v>0</v>
      </c>
      <c r="F226" s="28" t="s">
        <v>458</v>
      </c>
      <c r="G226" s="28" t="s">
        <v>340</v>
      </c>
      <c r="H226" s="28" t="s">
        <v>144</v>
      </c>
      <c r="I226" s="31">
        <v>45167</v>
      </c>
      <c r="J226" s="28" t="s">
        <v>108</v>
      </c>
      <c r="K226" s="28" t="s">
        <v>459</v>
      </c>
      <c r="L226" s="28" t="s">
        <v>108</v>
      </c>
      <c r="M226" s="28" t="s">
        <v>459</v>
      </c>
      <c r="N226" s="29">
        <v>2.5099999999999998</v>
      </c>
      <c r="O226" s="28" t="s">
        <v>108</v>
      </c>
      <c r="P226" s="28" t="s">
        <v>459</v>
      </c>
      <c r="Q226" s="29">
        <v>2.35</v>
      </c>
      <c r="R226" s="173" t="str">
        <f t="shared" si="36"/>
        <v>A</v>
      </c>
      <c r="S226" s="176">
        <f t="shared" si="37"/>
        <v>1</v>
      </c>
      <c r="T226" s="176">
        <f t="shared" si="38"/>
        <v>1</v>
      </c>
      <c r="U226" s="176">
        <f t="shared" si="39"/>
        <v>0</v>
      </c>
      <c r="V226" s="180" t="str">
        <f t="shared" si="40"/>
        <v>Streptococcus criceti</v>
      </c>
      <c r="W226" s="180" t="str">
        <f t="shared" si="41"/>
        <v>Streptococcus criceti</v>
      </c>
      <c r="X226" s="176">
        <f t="shared" si="42"/>
        <v>0</v>
      </c>
      <c r="Y226" s="176">
        <f t="shared" si="43"/>
        <v>0</v>
      </c>
      <c r="Z226" s="176">
        <f t="shared" si="44"/>
        <v>0</v>
      </c>
      <c r="AA226" s="176">
        <f t="shared" si="45"/>
        <v>0</v>
      </c>
    </row>
    <row r="227" spans="4:27" ht="15" customHeight="1" x14ac:dyDescent="0.25">
      <c r="D227" s="178">
        <v>0</v>
      </c>
      <c r="E227" s="171">
        <f t="shared" si="46"/>
        <v>0</v>
      </c>
      <c r="F227" s="28" t="s">
        <v>460</v>
      </c>
      <c r="G227" s="28" t="s">
        <v>340</v>
      </c>
      <c r="H227" s="28" t="s">
        <v>144</v>
      </c>
      <c r="I227" s="31">
        <v>45167</v>
      </c>
      <c r="J227" s="28" t="s">
        <v>108</v>
      </c>
      <c r="K227" s="28" t="s">
        <v>461</v>
      </c>
      <c r="L227" s="28" t="s">
        <v>108</v>
      </c>
      <c r="M227" s="28" t="s">
        <v>461</v>
      </c>
      <c r="N227" s="29">
        <v>2.36</v>
      </c>
      <c r="O227" s="28" t="s">
        <v>108</v>
      </c>
      <c r="P227" s="28" t="s">
        <v>461</v>
      </c>
      <c r="Q227" s="29">
        <v>2.35</v>
      </c>
      <c r="R227" s="173" t="str">
        <f t="shared" si="36"/>
        <v>A</v>
      </c>
      <c r="S227" s="176">
        <f t="shared" si="37"/>
        <v>1</v>
      </c>
      <c r="T227" s="176">
        <f t="shared" si="38"/>
        <v>1</v>
      </c>
      <c r="U227" s="176">
        <f t="shared" si="39"/>
        <v>0</v>
      </c>
      <c r="V227" s="180" t="str">
        <f t="shared" si="40"/>
        <v>Streptococcus cristatus</v>
      </c>
      <c r="W227" s="180" t="str">
        <f t="shared" si="41"/>
        <v>Streptococcus cristatus</v>
      </c>
      <c r="X227" s="176">
        <f t="shared" si="42"/>
        <v>0</v>
      </c>
      <c r="Y227" s="176">
        <f t="shared" si="43"/>
        <v>0</v>
      </c>
      <c r="Z227" s="176">
        <f t="shared" si="44"/>
        <v>0</v>
      </c>
      <c r="AA227" s="176">
        <f t="shared" si="45"/>
        <v>0</v>
      </c>
    </row>
    <row r="228" spans="4:27" ht="15" customHeight="1" x14ac:dyDescent="0.25">
      <c r="D228" s="178">
        <v>0</v>
      </c>
      <c r="E228" s="171">
        <f t="shared" si="46"/>
        <v>0</v>
      </c>
      <c r="F228" s="28" t="s">
        <v>462</v>
      </c>
      <c r="G228" s="28" t="s">
        <v>340</v>
      </c>
      <c r="H228" s="28" t="s">
        <v>144</v>
      </c>
      <c r="I228" s="31">
        <v>45097</v>
      </c>
      <c r="J228" s="28" t="s">
        <v>108</v>
      </c>
      <c r="K228" s="28" t="s">
        <v>463</v>
      </c>
      <c r="L228" s="28" t="s">
        <v>108</v>
      </c>
      <c r="M228" s="28" t="s">
        <v>464</v>
      </c>
      <c r="N228" s="29">
        <v>1.7</v>
      </c>
      <c r="O228" s="28" t="s">
        <v>108</v>
      </c>
      <c r="P228" s="28" t="s">
        <v>420</v>
      </c>
      <c r="Q228" s="29">
        <v>1.67</v>
      </c>
      <c r="R228" s="173" t="str">
        <f t="shared" si="36"/>
        <v>B</v>
      </c>
      <c r="S228" s="176">
        <f t="shared" si="37"/>
        <v>0</v>
      </c>
      <c r="T228" s="176">
        <f t="shared" si="38"/>
        <v>0</v>
      </c>
      <c r="U228" s="176">
        <f t="shared" si="39"/>
        <v>1</v>
      </c>
      <c r="V228" s="180" t="str">
        <f t="shared" si="40"/>
        <v>Streptococcus suis</v>
      </c>
      <c r="W228" s="180" t="str">
        <f t="shared" si="41"/>
        <v>Streptococcus acidominimus</v>
      </c>
      <c r="X228" s="176">
        <f t="shared" si="42"/>
        <v>0</v>
      </c>
      <c r="Y228" s="176">
        <f t="shared" si="43"/>
        <v>0</v>
      </c>
      <c r="Z228" s="176">
        <f t="shared" si="44"/>
        <v>0</v>
      </c>
      <c r="AA228" s="176">
        <f t="shared" si="45"/>
        <v>0</v>
      </c>
    </row>
    <row r="229" spans="4:27" ht="15" customHeight="1" x14ac:dyDescent="0.25">
      <c r="D229" s="178">
        <v>0</v>
      </c>
      <c r="E229" s="171">
        <f t="shared" si="46"/>
        <v>0</v>
      </c>
      <c r="F229" s="28" t="s">
        <v>465</v>
      </c>
      <c r="G229" s="28" t="s">
        <v>340</v>
      </c>
      <c r="H229" s="28" t="s">
        <v>144</v>
      </c>
      <c r="I229" s="31">
        <v>45097</v>
      </c>
      <c r="J229" s="28" t="s">
        <v>108</v>
      </c>
      <c r="K229" s="28" t="s">
        <v>466</v>
      </c>
      <c r="L229" s="28" t="s">
        <v>467</v>
      </c>
      <c r="M229" s="28" t="s">
        <v>468</v>
      </c>
      <c r="N229" s="29">
        <v>1.54</v>
      </c>
      <c r="O229" s="28" t="s">
        <v>467</v>
      </c>
      <c r="P229" s="28" t="s">
        <v>469</v>
      </c>
      <c r="Q229" s="29">
        <v>1.51</v>
      </c>
      <c r="R229" s="173" t="str">
        <f t="shared" si="36"/>
        <v>B</v>
      </c>
      <c r="S229" s="176">
        <f t="shared" si="37"/>
        <v>0</v>
      </c>
      <c r="T229" s="176">
        <f t="shared" si="38"/>
        <v>0</v>
      </c>
      <c r="U229" s="176">
        <f t="shared" si="39"/>
        <v>1</v>
      </c>
      <c r="V229" s="180" t="str">
        <f t="shared" si="40"/>
        <v>Pseudomonas mucidolens</v>
      </c>
      <c r="W229" s="180" t="str">
        <f t="shared" si="41"/>
        <v>Pseudomonas migulae</v>
      </c>
      <c r="X229" s="176">
        <f t="shared" si="42"/>
        <v>0</v>
      </c>
      <c r="Y229" s="176">
        <f t="shared" si="43"/>
        <v>0</v>
      </c>
      <c r="Z229" s="176">
        <f t="shared" si="44"/>
        <v>0</v>
      </c>
      <c r="AA229" s="176">
        <f t="shared" si="45"/>
        <v>0</v>
      </c>
    </row>
    <row r="230" spans="4:27" ht="15" customHeight="1" x14ac:dyDescent="0.25">
      <c r="D230" s="178">
        <v>0</v>
      </c>
      <c r="E230" s="171">
        <f t="shared" si="46"/>
        <v>0</v>
      </c>
      <c r="F230" s="28" t="s">
        <v>470</v>
      </c>
      <c r="G230" s="28" t="s">
        <v>340</v>
      </c>
      <c r="H230" s="28" t="s">
        <v>144</v>
      </c>
      <c r="I230" s="31">
        <v>45176</v>
      </c>
      <c r="J230" s="28" t="s">
        <v>108</v>
      </c>
      <c r="K230" s="28" t="s">
        <v>471</v>
      </c>
      <c r="L230" s="28" t="s">
        <v>108</v>
      </c>
      <c r="M230" s="28" t="s">
        <v>245</v>
      </c>
      <c r="N230" s="29">
        <v>1.53</v>
      </c>
      <c r="O230" s="28" t="s">
        <v>108</v>
      </c>
      <c r="P230" s="28" t="s">
        <v>245</v>
      </c>
      <c r="Q230" s="29">
        <v>1.49</v>
      </c>
      <c r="R230" s="173" t="str">
        <f t="shared" si="36"/>
        <v>B</v>
      </c>
      <c r="S230" s="176">
        <f t="shared" si="37"/>
        <v>0</v>
      </c>
      <c r="T230" s="176">
        <f t="shared" si="38"/>
        <v>0</v>
      </c>
      <c r="U230" s="176">
        <f t="shared" si="39"/>
        <v>1</v>
      </c>
      <c r="V230" s="180" t="str">
        <f t="shared" si="40"/>
        <v>Streptococcus pneumoniae</v>
      </c>
      <c r="W230" s="180" t="str">
        <f t="shared" si="41"/>
        <v>Streptococcus pneumoniae</v>
      </c>
      <c r="X230" s="176">
        <f t="shared" si="42"/>
        <v>0</v>
      </c>
      <c r="Y230" s="176">
        <f t="shared" si="43"/>
        <v>0</v>
      </c>
      <c r="Z230" s="176">
        <f t="shared" si="44"/>
        <v>0</v>
      </c>
      <c r="AA230" s="176">
        <f t="shared" si="45"/>
        <v>0</v>
      </c>
    </row>
    <row r="231" spans="4:27" ht="15" customHeight="1" x14ac:dyDescent="0.25">
      <c r="D231" s="178">
        <v>0</v>
      </c>
      <c r="E231" s="171">
        <f t="shared" si="46"/>
        <v>0</v>
      </c>
      <c r="F231" s="28" t="s">
        <v>472</v>
      </c>
      <c r="G231" s="28" t="s">
        <v>340</v>
      </c>
      <c r="H231" s="28" t="s">
        <v>144</v>
      </c>
      <c r="I231" s="31">
        <v>45176</v>
      </c>
      <c r="J231" s="28" t="s">
        <v>108</v>
      </c>
      <c r="K231" s="28" t="s">
        <v>473</v>
      </c>
      <c r="L231" s="28" t="s">
        <v>108</v>
      </c>
      <c r="M231" s="28" t="s">
        <v>755</v>
      </c>
      <c r="N231" s="29">
        <v>1.7</v>
      </c>
      <c r="O231" s="28" t="s">
        <v>108</v>
      </c>
      <c r="P231" s="28" t="s">
        <v>176</v>
      </c>
      <c r="Q231" s="29">
        <v>1.61</v>
      </c>
      <c r="R231" s="173" t="str">
        <f t="shared" si="36"/>
        <v>B</v>
      </c>
      <c r="S231" s="176">
        <f t="shared" si="37"/>
        <v>0</v>
      </c>
      <c r="T231" s="176">
        <f t="shared" si="38"/>
        <v>0</v>
      </c>
      <c r="U231" s="176">
        <f t="shared" si="39"/>
        <v>1</v>
      </c>
      <c r="V231" s="180" t="str">
        <f t="shared" si="40"/>
        <v>Streptococcus equi_ssp_zooepidemicus_ruminatorum</v>
      </c>
      <c r="W231" s="180" t="str">
        <f t="shared" si="41"/>
        <v>Streptococcus canis</v>
      </c>
      <c r="X231" s="176">
        <f t="shared" si="42"/>
        <v>0</v>
      </c>
      <c r="Y231" s="176">
        <f t="shared" si="43"/>
        <v>0</v>
      </c>
      <c r="Z231" s="176">
        <f t="shared" si="44"/>
        <v>0</v>
      </c>
      <c r="AA231" s="176">
        <f t="shared" si="45"/>
        <v>0</v>
      </c>
    </row>
    <row r="232" spans="4:27" ht="15" customHeight="1" x14ac:dyDescent="0.25">
      <c r="D232" s="178">
        <v>0</v>
      </c>
      <c r="E232" s="171">
        <f t="shared" si="46"/>
        <v>0</v>
      </c>
      <c r="F232" s="28" t="s">
        <v>474</v>
      </c>
      <c r="G232" s="28" t="s">
        <v>340</v>
      </c>
      <c r="H232" s="28" t="s">
        <v>144</v>
      </c>
      <c r="I232" s="31">
        <v>45176</v>
      </c>
      <c r="J232" s="28" t="s">
        <v>108</v>
      </c>
      <c r="K232" s="28" t="s">
        <v>475</v>
      </c>
      <c r="L232" s="28" t="s">
        <v>108</v>
      </c>
      <c r="M232" s="28" t="s">
        <v>755</v>
      </c>
      <c r="N232" s="29">
        <v>1.6</v>
      </c>
      <c r="O232" s="28" t="s">
        <v>108</v>
      </c>
      <c r="P232" s="28" t="s">
        <v>256</v>
      </c>
      <c r="Q232" s="29">
        <v>1.59</v>
      </c>
      <c r="R232" s="173" t="str">
        <f t="shared" si="36"/>
        <v>B</v>
      </c>
      <c r="S232" s="176">
        <f t="shared" si="37"/>
        <v>0</v>
      </c>
      <c r="T232" s="176">
        <f t="shared" si="38"/>
        <v>0</v>
      </c>
      <c r="U232" s="176">
        <f t="shared" si="39"/>
        <v>1</v>
      </c>
      <c r="V232" s="180" t="str">
        <f t="shared" si="40"/>
        <v>Streptococcus equi_ssp_zooepidemicus_ruminatorum</v>
      </c>
      <c r="W232" s="180" t="str">
        <f t="shared" si="41"/>
        <v>Streptococcus salivarius</v>
      </c>
      <c r="X232" s="176">
        <f t="shared" si="42"/>
        <v>0</v>
      </c>
      <c r="Y232" s="176">
        <f t="shared" si="43"/>
        <v>0</v>
      </c>
      <c r="Z232" s="176">
        <f t="shared" si="44"/>
        <v>0</v>
      </c>
      <c r="AA232" s="176">
        <f t="shared" si="45"/>
        <v>0</v>
      </c>
    </row>
    <row r="233" spans="4:27" ht="15" customHeight="1" x14ac:dyDescent="0.25">
      <c r="D233" s="178">
        <v>0</v>
      </c>
      <c r="E233" s="171">
        <f t="shared" si="46"/>
        <v>0</v>
      </c>
      <c r="F233" s="28" t="s">
        <v>476</v>
      </c>
      <c r="G233" s="28" t="s">
        <v>340</v>
      </c>
      <c r="H233" s="28" t="s">
        <v>144</v>
      </c>
      <c r="I233" s="31">
        <v>45097</v>
      </c>
      <c r="J233" s="28" t="s">
        <v>108</v>
      </c>
      <c r="K233" s="28" t="s">
        <v>477</v>
      </c>
      <c r="L233" s="28" t="s">
        <v>108</v>
      </c>
      <c r="M233" s="28" t="s">
        <v>477</v>
      </c>
      <c r="N233" s="29">
        <v>2.15</v>
      </c>
      <c r="O233" s="28" t="s">
        <v>108</v>
      </c>
      <c r="P233" s="28" t="s">
        <v>478</v>
      </c>
      <c r="Q233" s="29">
        <v>2.14</v>
      </c>
      <c r="R233" s="173" t="str">
        <f t="shared" si="36"/>
        <v>B</v>
      </c>
      <c r="S233" s="176">
        <f t="shared" si="37"/>
        <v>0</v>
      </c>
      <c r="T233" s="176">
        <f t="shared" si="38"/>
        <v>0</v>
      </c>
      <c r="U233" s="176">
        <f t="shared" si="39"/>
        <v>1</v>
      </c>
      <c r="V233" s="180" t="str">
        <f t="shared" si="40"/>
        <v>Streptococcus dentirousetti</v>
      </c>
      <c r="W233" s="180" t="str">
        <f t="shared" si="41"/>
        <v>Streptococcus downei</v>
      </c>
      <c r="X233" s="176">
        <f t="shared" si="42"/>
        <v>0</v>
      </c>
      <c r="Y233" s="176">
        <f t="shared" si="43"/>
        <v>0</v>
      </c>
      <c r="Z233" s="176">
        <f t="shared" si="44"/>
        <v>0</v>
      </c>
      <c r="AA233" s="176">
        <f t="shared" si="45"/>
        <v>0</v>
      </c>
    </row>
    <row r="234" spans="4:27" ht="15" customHeight="1" x14ac:dyDescent="0.25">
      <c r="D234" s="178">
        <v>0</v>
      </c>
      <c r="E234" s="171">
        <f t="shared" si="46"/>
        <v>0</v>
      </c>
      <c r="F234" s="28" t="s">
        <v>479</v>
      </c>
      <c r="G234" s="28" t="s">
        <v>340</v>
      </c>
      <c r="H234" s="28" t="s">
        <v>144</v>
      </c>
      <c r="I234" s="31">
        <v>45167</v>
      </c>
      <c r="J234" s="28" t="s">
        <v>108</v>
      </c>
      <c r="K234" s="28" t="s">
        <v>480</v>
      </c>
      <c r="L234" s="28" t="s">
        <v>108</v>
      </c>
      <c r="M234" s="28" t="s">
        <v>478</v>
      </c>
      <c r="N234" s="29">
        <v>1.76</v>
      </c>
      <c r="O234" s="28" t="s">
        <v>108</v>
      </c>
      <c r="P234" s="28" t="s">
        <v>459</v>
      </c>
      <c r="Q234" s="29">
        <v>1.63</v>
      </c>
      <c r="R234" s="173" t="str">
        <f t="shared" si="36"/>
        <v>B</v>
      </c>
      <c r="S234" s="176">
        <f t="shared" si="37"/>
        <v>0</v>
      </c>
      <c r="T234" s="176">
        <f t="shared" si="38"/>
        <v>0</v>
      </c>
      <c r="U234" s="176">
        <f t="shared" si="39"/>
        <v>1</v>
      </c>
      <c r="V234" s="180" t="str">
        <f t="shared" si="40"/>
        <v>Streptococcus downei</v>
      </c>
      <c r="W234" s="180" t="str">
        <f t="shared" si="41"/>
        <v>Streptococcus criceti</v>
      </c>
      <c r="X234" s="176">
        <f t="shared" si="42"/>
        <v>0</v>
      </c>
      <c r="Y234" s="176">
        <f t="shared" si="43"/>
        <v>0</v>
      </c>
      <c r="Z234" s="176">
        <f t="shared" si="44"/>
        <v>0</v>
      </c>
      <c r="AA234" s="176">
        <f t="shared" si="45"/>
        <v>0</v>
      </c>
    </row>
    <row r="235" spans="4:27" ht="15" customHeight="1" x14ac:dyDescent="0.25">
      <c r="D235" s="178">
        <v>0</v>
      </c>
      <c r="E235" s="171">
        <f t="shared" si="46"/>
        <v>0</v>
      </c>
      <c r="F235" s="28" t="s">
        <v>481</v>
      </c>
      <c r="G235" s="28" t="s">
        <v>340</v>
      </c>
      <c r="H235" s="28" t="s">
        <v>144</v>
      </c>
      <c r="I235" s="31">
        <v>45175</v>
      </c>
      <c r="J235" s="28" t="s">
        <v>108</v>
      </c>
      <c r="K235" s="28" t="s">
        <v>450</v>
      </c>
      <c r="L235" s="28" t="s">
        <v>108</v>
      </c>
      <c r="M235" s="28" t="s">
        <v>450</v>
      </c>
      <c r="N235" s="29">
        <v>2.59</v>
      </c>
      <c r="O235" s="28" t="s">
        <v>108</v>
      </c>
      <c r="P235" s="28" t="s">
        <v>450</v>
      </c>
      <c r="Q235" s="29">
        <v>2.41</v>
      </c>
      <c r="R235" s="173" t="str">
        <f t="shared" si="36"/>
        <v>A</v>
      </c>
      <c r="S235" s="176">
        <f t="shared" si="37"/>
        <v>1</v>
      </c>
      <c r="T235" s="176">
        <f t="shared" si="38"/>
        <v>1</v>
      </c>
      <c r="U235" s="176">
        <f t="shared" si="39"/>
        <v>0</v>
      </c>
      <c r="V235" s="180" t="str">
        <f t="shared" si="40"/>
        <v>Streptococcus devriesei</v>
      </c>
      <c r="W235" s="180" t="str">
        <f t="shared" si="41"/>
        <v>Streptococcus devriesei</v>
      </c>
      <c r="X235" s="176">
        <f t="shared" si="42"/>
        <v>0</v>
      </c>
      <c r="Y235" s="176">
        <f t="shared" si="43"/>
        <v>0</v>
      </c>
      <c r="Z235" s="176">
        <f t="shared" si="44"/>
        <v>0</v>
      </c>
      <c r="AA235" s="176">
        <f t="shared" si="45"/>
        <v>0</v>
      </c>
    </row>
    <row r="236" spans="4:27" ht="15" customHeight="1" x14ac:dyDescent="0.25">
      <c r="D236" s="178">
        <v>0</v>
      </c>
      <c r="E236" s="171">
        <f t="shared" si="46"/>
        <v>0</v>
      </c>
      <c r="F236" s="28" t="s">
        <v>482</v>
      </c>
      <c r="G236" s="28" t="s">
        <v>340</v>
      </c>
      <c r="H236" s="28" t="s">
        <v>144</v>
      </c>
      <c r="I236" s="31">
        <v>45175</v>
      </c>
      <c r="J236" s="28" t="s">
        <v>108</v>
      </c>
      <c r="K236" s="28" t="s">
        <v>483</v>
      </c>
      <c r="L236" s="28" t="s">
        <v>108</v>
      </c>
      <c r="M236" s="28" t="s">
        <v>483</v>
      </c>
      <c r="N236" s="29">
        <v>2.2799999999999998</v>
      </c>
      <c r="O236" s="28" t="s">
        <v>108</v>
      </c>
      <c r="P236" s="28" t="s">
        <v>410</v>
      </c>
      <c r="Q236" s="29">
        <v>1.59</v>
      </c>
      <c r="R236" s="173" t="str">
        <f t="shared" si="36"/>
        <v>A</v>
      </c>
      <c r="S236" s="176">
        <f t="shared" si="37"/>
        <v>1</v>
      </c>
      <c r="T236" s="176">
        <f t="shared" si="38"/>
        <v>1</v>
      </c>
      <c r="U236" s="176">
        <f t="shared" si="39"/>
        <v>0</v>
      </c>
      <c r="V236" s="180" t="str">
        <f t="shared" si="40"/>
        <v>Streptococcus didelphis</v>
      </c>
      <c r="W236" s="180" t="str">
        <f t="shared" si="41"/>
        <v>Streptococcus pyogenes</v>
      </c>
      <c r="X236" s="176">
        <f t="shared" si="42"/>
        <v>0</v>
      </c>
      <c r="Y236" s="176">
        <f t="shared" si="43"/>
        <v>0</v>
      </c>
      <c r="Z236" s="176">
        <f t="shared" si="44"/>
        <v>0</v>
      </c>
      <c r="AA236" s="176">
        <f t="shared" si="45"/>
        <v>0</v>
      </c>
    </row>
    <row r="237" spans="4:27" ht="15" customHeight="1" x14ac:dyDescent="0.25">
      <c r="D237" s="178">
        <v>0</v>
      </c>
      <c r="E237" s="171">
        <f t="shared" si="46"/>
        <v>0</v>
      </c>
      <c r="F237" s="28" t="s">
        <v>484</v>
      </c>
      <c r="G237" s="28" t="s">
        <v>340</v>
      </c>
      <c r="H237" s="28" t="s">
        <v>144</v>
      </c>
      <c r="I237" s="31">
        <v>45167</v>
      </c>
      <c r="J237" s="28" t="s">
        <v>108</v>
      </c>
      <c r="K237" s="28" t="s">
        <v>478</v>
      </c>
      <c r="L237" s="28" t="s">
        <v>108</v>
      </c>
      <c r="M237" s="28" t="s">
        <v>478</v>
      </c>
      <c r="N237" s="29">
        <v>2.4</v>
      </c>
      <c r="O237" s="28" t="s">
        <v>108</v>
      </c>
      <c r="P237" s="28" t="s">
        <v>477</v>
      </c>
      <c r="Q237" s="29">
        <v>1.9</v>
      </c>
      <c r="R237" s="173" t="str">
        <f t="shared" si="36"/>
        <v>A</v>
      </c>
      <c r="S237" s="176">
        <f t="shared" si="37"/>
        <v>1</v>
      </c>
      <c r="T237" s="176">
        <f t="shared" si="38"/>
        <v>1</v>
      </c>
      <c r="U237" s="176">
        <f t="shared" si="39"/>
        <v>0</v>
      </c>
      <c r="V237" s="180" t="str">
        <f t="shared" si="40"/>
        <v>Streptococcus downei</v>
      </c>
      <c r="W237" s="180" t="str">
        <f t="shared" si="41"/>
        <v>Streptococcus dentirousetti</v>
      </c>
      <c r="X237" s="176">
        <f t="shared" si="42"/>
        <v>0</v>
      </c>
      <c r="Y237" s="176">
        <f t="shared" si="43"/>
        <v>0</v>
      </c>
      <c r="Z237" s="176">
        <f t="shared" si="44"/>
        <v>0</v>
      </c>
      <c r="AA237" s="176">
        <f t="shared" si="45"/>
        <v>0</v>
      </c>
    </row>
    <row r="238" spans="4:27" ht="15" customHeight="1" x14ac:dyDescent="0.25">
      <c r="D238" s="178">
        <v>0</v>
      </c>
      <c r="E238" s="171">
        <f t="shared" si="46"/>
        <v>0</v>
      </c>
      <c r="F238" s="28" t="s">
        <v>485</v>
      </c>
      <c r="G238" s="28" t="s">
        <v>340</v>
      </c>
      <c r="H238" s="28" t="s">
        <v>144</v>
      </c>
      <c r="I238" s="31">
        <v>45097</v>
      </c>
      <c r="J238" s="28" t="s">
        <v>108</v>
      </c>
      <c r="K238" s="28" t="s">
        <v>486</v>
      </c>
      <c r="L238" s="28" t="s">
        <v>108</v>
      </c>
      <c r="M238" s="28" t="s">
        <v>436</v>
      </c>
      <c r="N238" s="29">
        <v>2.46</v>
      </c>
      <c r="O238" s="28" t="s">
        <v>108</v>
      </c>
      <c r="P238" s="28" t="s">
        <v>436</v>
      </c>
      <c r="Q238" s="29">
        <v>2.38</v>
      </c>
      <c r="R238" s="173" t="str">
        <f t="shared" si="36"/>
        <v>A</v>
      </c>
      <c r="S238" s="176">
        <f t="shared" si="37"/>
        <v>0</v>
      </c>
      <c r="T238" s="176">
        <f t="shared" si="38"/>
        <v>0</v>
      </c>
      <c r="U238" s="176">
        <f t="shared" si="39"/>
        <v>1</v>
      </c>
      <c r="V238" s="180" t="str">
        <f t="shared" si="40"/>
        <v>Streptococcus mitis_oralis</v>
      </c>
      <c r="W238" s="180" t="str">
        <f t="shared" si="41"/>
        <v>Streptococcus mitis_oralis</v>
      </c>
      <c r="X238" s="176">
        <f t="shared" si="42"/>
        <v>0</v>
      </c>
      <c r="Y238" s="176">
        <f t="shared" si="43"/>
        <v>0</v>
      </c>
      <c r="Z238" s="176">
        <f t="shared" si="44"/>
        <v>0</v>
      </c>
      <c r="AA238" s="176">
        <f t="shared" si="45"/>
        <v>0</v>
      </c>
    </row>
    <row r="239" spans="4:27" ht="15" customHeight="1" x14ac:dyDescent="0.25">
      <c r="D239" s="178">
        <v>0</v>
      </c>
      <c r="E239" s="171">
        <f t="shared" si="46"/>
        <v>0</v>
      </c>
      <c r="F239" s="28" t="s">
        <v>487</v>
      </c>
      <c r="G239" s="28" t="s">
        <v>340</v>
      </c>
      <c r="H239" s="28" t="s">
        <v>144</v>
      </c>
      <c r="I239" s="31">
        <v>45167</v>
      </c>
      <c r="J239" s="28" t="s">
        <v>108</v>
      </c>
      <c r="K239" s="28" t="s">
        <v>198</v>
      </c>
      <c r="L239" s="28" t="s">
        <v>108</v>
      </c>
      <c r="M239" s="28" t="s">
        <v>198</v>
      </c>
      <c r="N239" s="29">
        <v>2.48</v>
      </c>
      <c r="O239" s="28" t="s">
        <v>108</v>
      </c>
      <c r="P239" s="28" t="s">
        <v>198</v>
      </c>
      <c r="Q239" s="29">
        <v>2.35</v>
      </c>
      <c r="R239" s="173" t="str">
        <f t="shared" si="36"/>
        <v>A</v>
      </c>
      <c r="S239" s="176">
        <f t="shared" si="37"/>
        <v>1</v>
      </c>
      <c r="T239" s="176">
        <f t="shared" si="38"/>
        <v>1</v>
      </c>
      <c r="U239" s="176">
        <f t="shared" si="39"/>
        <v>0</v>
      </c>
      <c r="V239" s="180" t="str">
        <f t="shared" si="40"/>
        <v>Streptococcus dysgalactiae</v>
      </c>
      <c r="W239" s="180" t="str">
        <f t="shared" si="41"/>
        <v>Streptococcus dysgalactiae</v>
      </c>
      <c r="X239" s="176">
        <f t="shared" si="42"/>
        <v>0</v>
      </c>
      <c r="Y239" s="176">
        <f t="shared" si="43"/>
        <v>0</v>
      </c>
      <c r="Z239" s="176">
        <f t="shared" si="44"/>
        <v>0</v>
      </c>
      <c r="AA239" s="176">
        <f t="shared" si="45"/>
        <v>0</v>
      </c>
    </row>
    <row r="240" spans="4:27" ht="15" customHeight="1" x14ac:dyDescent="0.25">
      <c r="D240" s="178">
        <v>0</v>
      </c>
      <c r="E240" s="171">
        <f t="shared" si="46"/>
        <v>0</v>
      </c>
      <c r="F240" s="28" t="s">
        <v>488</v>
      </c>
      <c r="G240" s="28" t="s">
        <v>340</v>
      </c>
      <c r="H240" s="28" t="s">
        <v>144</v>
      </c>
      <c r="I240" s="31">
        <v>45167</v>
      </c>
      <c r="J240" s="28" t="s">
        <v>108</v>
      </c>
      <c r="K240" s="28" t="s">
        <v>198</v>
      </c>
      <c r="L240" s="28" t="s">
        <v>108</v>
      </c>
      <c r="M240" s="28" t="s">
        <v>198</v>
      </c>
      <c r="N240" s="29">
        <v>2.4300000000000002</v>
      </c>
      <c r="O240" s="28" t="s">
        <v>108</v>
      </c>
      <c r="P240" s="28" t="s">
        <v>198</v>
      </c>
      <c r="Q240" s="29">
        <v>2.39</v>
      </c>
      <c r="R240" s="173" t="str">
        <f t="shared" si="36"/>
        <v>A</v>
      </c>
      <c r="S240" s="176">
        <f t="shared" si="37"/>
        <v>1</v>
      </c>
      <c r="T240" s="176">
        <f t="shared" si="38"/>
        <v>1</v>
      </c>
      <c r="U240" s="176">
        <f t="shared" si="39"/>
        <v>0</v>
      </c>
      <c r="V240" s="180" t="str">
        <f t="shared" si="40"/>
        <v>Streptococcus dysgalactiae</v>
      </c>
      <c r="W240" s="180" t="str">
        <f t="shared" si="41"/>
        <v>Streptococcus dysgalactiae</v>
      </c>
      <c r="X240" s="176">
        <f t="shared" si="42"/>
        <v>0</v>
      </c>
      <c r="Y240" s="176">
        <f t="shared" si="43"/>
        <v>0</v>
      </c>
      <c r="Z240" s="176">
        <f t="shared" si="44"/>
        <v>0</v>
      </c>
      <c r="AA240" s="176">
        <f t="shared" si="45"/>
        <v>0</v>
      </c>
    </row>
    <row r="241" spans="4:27" ht="15" customHeight="1" x14ac:dyDescent="0.25">
      <c r="D241" s="178">
        <v>0</v>
      </c>
      <c r="E241" s="171">
        <f t="shared" si="46"/>
        <v>0</v>
      </c>
      <c r="F241" s="28" t="s">
        <v>489</v>
      </c>
      <c r="G241" s="28" t="s">
        <v>340</v>
      </c>
      <c r="H241" s="28" t="s">
        <v>144</v>
      </c>
      <c r="I241" s="31">
        <v>45175</v>
      </c>
      <c r="J241" s="28" t="s">
        <v>108</v>
      </c>
      <c r="K241" s="28" t="s">
        <v>490</v>
      </c>
      <c r="L241" s="28" t="s">
        <v>108</v>
      </c>
      <c r="M241" s="28" t="s">
        <v>490</v>
      </c>
      <c r="N241" s="29">
        <v>2.36</v>
      </c>
      <c r="O241" s="28" t="s">
        <v>108</v>
      </c>
      <c r="P241" s="28" t="s">
        <v>410</v>
      </c>
      <c r="Q241" s="29">
        <v>1.42</v>
      </c>
      <c r="R241" s="173" t="str">
        <f t="shared" si="36"/>
        <v>A</v>
      </c>
      <c r="S241" s="176">
        <f t="shared" si="37"/>
        <v>1</v>
      </c>
      <c r="T241" s="176">
        <f t="shared" si="38"/>
        <v>1</v>
      </c>
      <c r="U241" s="176">
        <f t="shared" si="39"/>
        <v>0</v>
      </c>
      <c r="V241" s="180" t="str">
        <f t="shared" si="40"/>
        <v>Streptococcus entericus</v>
      </c>
      <c r="W241" s="180" t="str">
        <f t="shared" si="41"/>
        <v>Streptococcus pyogenes</v>
      </c>
      <c r="X241" s="176">
        <f t="shared" si="42"/>
        <v>0</v>
      </c>
      <c r="Y241" s="176">
        <f t="shared" si="43"/>
        <v>0</v>
      </c>
      <c r="Z241" s="176">
        <f t="shared" si="44"/>
        <v>0</v>
      </c>
      <c r="AA241" s="176">
        <f t="shared" si="45"/>
        <v>0</v>
      </c>
    </row>
    <row r="242" spans="4:27" ht="15" customHeight="1" x14ac:dyDescent="0.25">
      <c r="D242" s="178">
        <v>0</v>
      </c>
      <c r="E242" s="171">
        <f t="shared" si="46"/>
        <v>0</v>
      </c>
      <c r="F242" s="28" t="s">
        <v>491</v>
      </c>
      <c r="G242" s="28" t="s">
        <v>340</v>
      </c>
      <c r="H242" s="28" t="s">
        <v>144</v>
      </c>
      <c r="I242" s="31">
        <v>45174</v>
      </c>
      <c r="J242" s="28" t="s">
        <v>108</v>
      </c>
      <c r="K242" s="28" t="s">
        <v>492</v>
      </c>
      <c r="L242" s="28" t="s">
        <v>108</v>
      </c>
      <c r="M242" s="28" t="s">
        <v>492</v>
      </c>
      <c r="N242" s="29">
        <v>2.31</v>
      </c>
      <c r="O242" s="28" t="s">
        <v>108</v>
      </c>
      <c r="P242" s="28" t="s">
        <v>492</v>
      </c>
      <c r="Q242" s="29">
        <v>2.21</v>
      </c>
      <c r="R242" s="173" t="str">
        <f t="shared" si="36"/>
        <v>A</v>
      </c>
      <c r="S242" s="176">
        <f t="shared" si="37"/>
        <v>1</v>
      </c>
      <c r="T242" s="176">
        <f t="shared" si="38"/>
        <v>1</v>
      </c>
      <c r="U242" s="176">
        <f t="shared" si="39"/>
        <v>0</v>
      </c>
      <c r="V242" s="180" t="str">
        <f t="shared" si="40"/>
        <v>Streptococcus equinus</v>
      </c>
      <c r="W242" s="180" t="str">
        <f t="shared" si="41"/>
        <v>Streptococcus equinus</v>
      </c>
      <c r="X242" s="176">
        <f t="shared" si="42"/>
        <v>0</v>
      </c>
      <c r="Y242" s="176">
        <f t="shared" si="43"/>
        <v>0</v>
      </c>
      <c r="Z242" s="176">
        <f t="shared" si="44"/>
        <v>0</v>
      </c>
      <c r="AA242" s="176">
        <f t="shared" si="45"/>
        <v>0</v>
      </c>
    </row>
    <row r="243" spans="4:27" ht="15" customHeight="1" x14ac:dyDescent="0.25">
      <c r="D243" s="178">
        <v>0</v>
      </c>
      <c r="E243" s="171">
        <f t="shared" si="46"/>
        <v>0</v>
      </c>
      <c r="F243" s="28" t="s">
        <v>493</v>
      </c>
      <c r="G243" s="28" t="s">
        <v>340</v>
      </c>
      <c r="H243" s="28" t="s">
        <v>144</v>
      </c>
      <c r="I243" s="31">
        <v>45176</v>
      </c>
      <c r="J243" s="28" t="s">
        <v>108</v>
      </c>
      <c r="K243" s="28" t="s">
        <v>453</v>
      </c>
      <c r="L243" s="28" t="s">
        <v>108</v>
      </c>
      <c r="M243" s="28" t="s">
        <v>453</v>
      </c>
      <c r="N243" s="29">
        <v>2.4500000000000002</v>
      </c>
      <c r="O243" s="28" t="s">
        <v>108</v>
      </c>
      <c r="P243" s="28" t="s">
        <v>453</v>
      </c>
      <c r="Q243" s="29">
        <v>2.2400000000000002</v>
      </c>
      <c r="R243" s="173" t="str">
        <f t="shared" si="36"/>
        <v>A</v>
      </c>
      <c r="S243" s="176">
        <f t="shared" si="37"/>
        <v>1</v>
      </c>
      <c r="T243" s="176">
        <f t="shared" si="38"/>
        <v>1</v>
      </c>
      <c r="U243" s="176">
        <f t="shared" si="39"/>
        <v>0</v>
      </c>
      <c r="V243" s="180" t="str">
        <f t="shared" si="40"/>
        <v>Streptococcus ferus</v>
      </c>
      <c r="W243" s="180" t="str">
        <f t="shared" si="41"/>
        <v>Streptococcus ferus</v>
      </c>
      <c r="X243" s="176">
        <f t="shared" si="42"/>
        <v>0</v>
      </c>
      <c r="Y243" s="176">
        <f t="shared" si="43"/>
        <v>0</v>
      </c>
      <c r="Z243" s="176">
        <f t="shared" si="44"/>
        <v>0</v>
      </c>
      <c r="AA243" s="176">
        <f t="shared" si="45"/>
        <v>0</v>
      </c>
    </row>
    <row r="244" spans="4:27" ht="15" customHeight="1" x14ac:dyDescent="0.25">
      <c r="D244" s="178">
        <v>0</v>
      </c>
      <c r="E244" s="171">
        <f t="shared" si="46"/>
        <v>0</v>
      </c>
      <c r="F244" s="28" t="s">
        <v>494</v>
      </c>
      <c r="G244" s="28" t="s">
        <v>340</v>
      </c>
      <c r="H244" s="28" t="s">
        <v>144</v>
      </c>
      <c r="I244" s="31">
        <v>45168</v>
      </c>
      <c r="J244" s="28" t="s">
        <v>108</v>
      </c>
      <c r="K244" s="28" t="s">
        <v>495</v>
      </c>
      <c r="L244" s="28" t="s">
        <v>108</v>
      </c>
      <c r="M244" s="28" t="s">
        <v>495</v>
      </c>
      <c r="N244" s="29">
        <v>2.39</v>
      </c>
      <c r="O244" s="28" t="s">
        <v>108</v>
      </c>
      <c r="P244" s="28" t="s">
        <v>436</v>
      </c>
      <c r="Q244" s="29">
        <v>1.51</v>
      </c>
      <c r="R244" s="173" t="str">
        <f t="shared" si="36"/>
        <v>A</v>
      </c>
      <c r="S244" s="176">
        <f t="shared" si="37"/>
        <v>1</v>
      </c>
      <c r="T244" s="176">
        <f t="shared" si="38"/>
        <v>1</v>
      </c>
      <c r="U244" s="176">
        <f t="shared" si="39"/>
        <v>0</v>
      </c>
      <c r="V244" s="180" t="str">
        <f t="shared" si="40"/>
        <v>Streptococcus gallinaceus</v>
      </c>
      <c r="W244" s="180" t="str">
        <f t="shared" si="41"/>
        <v>Streptococcus mitis_oralis</v>
      </c>
      <c r="X244" s="176">
        <f t="shared" si="42"/>
        <v>0</v>
      </c>
      <c r="Y244" s="176">
        <f t="shared" si="43"/>
        <v>0</v>
      </c>
      <c r="Z244" s="176">
        <f t="shared" si="44"/>
        <v>0</v>
      </c>
      <c r="AA244" s="176">
        <f t="shared" si="45"/>
        <v>0</v>
      </c>
    </row>
    <row r="245" spans="4:27" ht="15" customHeight="1" x14ac:dyDescent="0.25">
      <c r="D245" s="178">
        <v>0</v>
      </c>
      <c r="E245" s="171">
        <f t="shared" si="46"/>
        <v>0</v>
      </c>
      <c r="F245" s="28" t="s">
        <v>496</v>
      </c>
      <c r="G245" s="28" t="s">
        <v>340</v>
      </c>
      <c r="H245" s="28" t="s">
        <v>144</v>
      </c>
      <c r="I245" s="31">
        <v>45176</v>
      </c>
      <c r="J245" s="28" t="s">
        <v>108</v>
      </c>
      <c r="K245" s="28" t="s">
        <v>497</v>
      </c>
      <c r="L245" s="28" t="s">
        <v>108</v>
      </c>
      <c r="M245" s="28" t="s">
        <v>497</v>
      </c>
      <c r="N245" s="29">
        <v>2.39</v>
      </c>
      <c r="O245" s="28" t="s">
        <v>108</v>
      </c>
      <c r="P245" s="28" t="s">
        <v>497</v>
      </c>
      <c r="Q245" s="29">
        <v>2.25</v>
      </c>
      <c r="R245" s="173" t="str">
        <f t="shared" si="36"/>
        <v>A</v>
      </c>
      <c r="S245" s="176">
        <f t="shared" si="37"/>
        <v>1</v>
      </c>
      <c r="T245" s="176">
        <f t="shared" si="38"/>
        <v>1</v>
      </c>
      <c r="U245" s="176">
        <f t="shared" si="39"/>
        <v>0</v>
      </c>
      <c r="V245" s="180" t="str">
        <f t="shared" si="40"/>
        <v>Streptococcus gallolyticus</v>
      </c>
      <c r="W245" s="180" t="str">
        <f t="shared" si="41"/>
        <v>Streptococcus gallolyticus</v>
      </c>
      <c r="X245" s="176">
        <f t="shared" si="42"/>
        <v>0</v>
      </c>
      <c r="Y245" s="176">
        <f t="shared" si="43"/>
        <v>0</v>
      </c>
      <c r="Z245" s="176">
        <f t="shared" si="44"/>
        <v>0</v>
      </c>
      <c r="AA245" s="176">
        <f t="shared" si="45"/>
        <v>0</v>
      </c>
    </row>
    <row r="246" spans="4:27" ht="15" customHeight="1" x14ac:dyDescent="0.25">
      <c r="D246" s="178">
        <v>0</v>
      </c>
      <c r="E246" s="171">
        <f t="shared" si="46"/>
        <v>0</v>
      </c>
      <c r="F246" s="28" t="s">
        <v>498</v>
      </c>
      <c r="G246" s="28" t="s">
        <v>340</v>
      </c>
      <c r="H246" s="28" t="s">
        <v>144</v>
      </c>
      <c r="I246" s="31">
        <v>45174</v>
      </c>
      <c r="J246" s="28" t="s">
        <v>108</v>
      </c>
      <c r="K246" s="28" t="s">
        <v>497</v>
      </c>
      <c r="L246" s="28" t="s">
        <v>108</v>
      </c>
      <c r="M246" s="28" t="s">
        <v>497</v>
      </c>
      <c r="N246" s="29">
        <v>2.27</v>
      </c>
      <c r="O246" s="28" t="s">
        <v>108</v>
      </c>
      <c r="P246" s="28" t="s">
        <v>497</v>
      </c>
      <c r="Q246" s="29">
        <v>2.1</v>
      </c>
      <c r="R246" s="173" t="str">
        <f t="shared" si="36"/>
        <v>A</v>
      </c>
      <c r="S246" s="176">
        <f t="shared" si="37"/>
        <v>1</v>
      </c>
      <c r="T246" s="176">
        <f t="shared" si="38"/>
        <v>1</v>
      </c>
      <c r="U246" s="176">
        <f t="shared" si="39"/>
        <v>0</v>
      </c>
      <c r="V246" s="180" t="str">
        <f t="shared" si="40"/>
        <v>Streptococcus gallolyticus</v>
      </c>
      <c r="W246" s="180" t="str">
        <f t="shared" si="41"/>
        <v>Streptococcus gallolyticus</v>
      </c>
      <c r="X246" s="176">
        <f t="shared" si="42"/>
        <v>0</v>
      </c>
      <c r="Y246" s="176">
        <f t="shared" si="43"/>
        <v>0</v>
      </c>
      <c r="Z246" s="176">
        <f t="shared" si="44"/>
        <v>0</v>
      </c>
      <c r="AA246" s="176">
        <f t="shared" si="45"/>
        <v>0</v>
      </c>
    </row>
    <row r="247" spans="4:27" ht="15" customHeight="1" x14ac:dyDescent="0.25">
      <c r="D247" s="178">
        <v>0</v>
      </c>
      <c r="E247" s="171">
        <f t="shared" si="46"/>
        <v>0</v>
      </c>
      <c r="F247" s="28" t="s">
        <v>499</v>
      </c>
      <c r="G247" s="28" t="s">
        <v>340</v>
      </c>
      <c r="H247" s="28" t="s">
        <v>144</v>
      </c>
      <c r="I247" s="31">
        <v>45175</v>
      </c>
      <c r="J247" s="28" t="s">
        <v>108</v>
      </c>
      <c r="K247" s="28" t="s">
        <v>497</v>
      </c>
      <c r="L247" s="28" t="s">
        <v>108</v>
      </c>
      <c r="M247" s="28" t="s">
        <v>497</v>
      </c>
      <c r="N247" s="29">
        <v>2.42</v>
      </c>
      <c r="O247" s="28" t="s">
        <v>108</v>
      </c>
      <c r="P247" s="28" t="s">
        <v>497</v>
      </c>
      <c r="Q247" s="29">
        <v>2.12</v>
      </c>
      <c r="R247" s="173" t="str">
        <f t="shared" si="36"/>
        <v>A</v>
      </c>
      <c r="S247" s="176">
        <f t="shared" si="37"/>
        <v>1</v>
      </c>
      <c r="T247" s="176">
        <f t="shared" si="38"/>
        <v>1</v>
      </c>
      <c r="U247" s="176">
        <f t="shared" si="39"/>
        <v>0</v>
      </c>
      <c r="V247" s="180" t="str">
        <f t="shared" si="40"/>
        <v>Streptococcus gallolyticus</v>
      </c>
      <c r="W247" s="180" t="str">
        <f t="shared" si="41"/>
        <v>Streptococcus gallolyticus</v>
      </c>
      <c r="X247" s="176">
        <f t="shared" si="42"/>
        <v>0</v>
      </c>
      <c r="Y247" s="176">
        <f t="shared" si="43"/>
        <v>0</v>
      </c>
      <c r="Z247" s="176">
        <f t="shared" si="44"/>
        <v>0</v>
      </c>
      <c r="AA247" s="176">
        <f t="shared" si="45"/>
        <v>0</v>
      </c>
    </row>
    <row r="248" spans="4:27" ht="15" customHeight="1" x14ac:dyDescent="0.25">
      <c r="D248" s="178">
        <v>0</v>
      </c>
      <c r="E248" s="171">
        <f t="shared" si="46"/>
        <v>0</v>
      </c>
      <c r="F248" s="28" t="s">
        <v>500</v>
      </c>
      <c r="G248" s="28" t="s">
        <v>340</v>
      </c>
      <c r="H248" s="28" t="s">
        <v>144</v>
      </c>
      <c r="I248" s="31">
        <v>45167</v>
      </c>
      <c r="J248" s="28" t="s">
        <v>108</v>
      </c>
      <c r="K248" s="28" t="s">
        <v>501</v>
      </c>
      <c r="L248" s="28" t="s">
        <v>108</v>
      </c>
      <c r="M248" s="28" t="s">
        <v>501</v>
      </c>
      <c r="N248" s="29">
        <v>2.2200000000000002</v>
      </c>
      <c r="O248" s="28" t="s">
        <v>108</v>
      </c>
      <c r="P248" s="28" t="s">
        <v>501</v>
      </c>
      <c r="Q248" s="29">
        <v>2.2200000000000002</v>
      </c>
      <c r="R248" s="173" t="str">
        <f t="shared" si="36"/>
        <v>A</v>
      </c>
      <c r="S248" s="176">
        <f t="shared" si="37"/>
        <v>1</v>
      </c>
      <c r="T248" s="176">
        <f t="shared" si="38"/>
        <v>1</v>
      </c>
      <c r="U248" s="176">
        <f t="shared" si="39"/>
        <v>0</v>
      </c>
      <c r="V248" s="180" t="str">
        <f t="shared" si="40"/>
        <v>Streptococcus gordonii</v>
      </c>
      <c r="W248" s="180" t="str">
        <f t="shared" si="41"/>
        <v>Streptococcus gordonii</v>
      </c>
      <c r="X248" s="176">
        <f t="shared" si="42"/>
        <v>0</v>
      </c>
      <c r="Y248" s="176">
        <f t="shared" si="43"/>
        <v>0</v>
      </c>
      <c r="Z248" s="176">
        <f t="shared" si="44"/>
        <v>0</v>
      </c>
      <c r="AA248" s="176">
        <f t="shared" si="45"/>
        <v>0</v>
      </c>
    </row>
    <row r="249" spans="4:27" ht="15" customHeight="1" x14ac:dyDescent="0.25">
      <c r="D249" s="178">
        <v>0</v>
      </c>
      <c r="E249" s="171">
        <f t="shared" si="46"/>
        <v>0</v>
      </c>
      <c r="F249" s="28" t="s">
        <v>502</v>
      </c>
      <c r="G249" s="28" t="s">
        <v>340</v>
      </c>
      <c r="H249" s="28" t="s">
        <v>144</v>
      </c>
      <c r="I249" s="31">
        <v>45174</v>
      </c>
      <c r="J249" s="28" t="s">
        <v>108</v>
      </c>
      <c r="K249" s="28" t="s">
        <v>503</v>
      </c>
      <c r="L249" s="28" t="s">
        <v>108</v>
      </c>
      <c r="M249" s="28" t="s">
        <v>503</v>
      </c>
      <c r="N249" s="29">
        <v>2.4</v>
      </c>
      <c r="O249" s="28" t="s">
        <v>108</v>
      </c>
      <c r="P249" s="28" t="s">
        <v>755</v>
      </c>
      <c r="Q249" s="29">
        <v>1.75</v>
      </c>
      <c r="R249" s="173" t="str">
        <f t="shared" si="36"/>
        <v>A</v>
      </c>
      <c r="S249" s="176">
        <f t="shared" si="37"/>
        <v>1</v>
      </c>
      <c r="T249" s="176">
        <f t="shared" si="38"/>
        <v>1</v>
      </c>
      <c r="U249" s="176">
        <f t="shared" si="39"/>
        <v>0</v>
      </c>
      <c r="V249" s="180" t="str">
        <f t="shared" si="40"/>
        <v>Streptococcus halichoeri</v>
      </c>
      <c r="W249" s="180" t="str">
        <f t="shared" si="41"/>
        <v>Streptococcus equi_ssp_zooepidemicus_ruminatorum</v>
      </c>
      <c r="X249" s="176">
        <f t="shared" si="42"/>
        <v>0</v>
      </c>
      <c r="Y249" s="176">
        <f t="shared" si="43"/>
        <v>0</v>
      </c>
      <c r="Z249" s="176">
        <f t="shared" si="44"/>
        <v>0</v>
      </c>
      <c r="AA249" s="176">
        <f t="shared" si="45"/>
        <v>0</v>
      </c>
    </row>
    <row r="250" spans="4:27" ht="15" customHeight="1" x14ac:dyDescent="0.25">
      <c r="D250" s="178">
        <v>0</v>
      </c>
      <c r="E250" s="171">
        <f t="shared" si="46"/>
        <v>0</v>
      </c>
      <c r="F250" s="28" t="s">
        <v>504</v>
      </c>
      <c r="G250" s="28" t="s">
        <v>340</v>
      </c>
      <c r="H250" s="28" t="s">
        <v>144</v>
      </c>
      <c r="I250" s="31">
        <v>45176</v>
      </c>
      <c r="J250" s="28" t="s">
        <v>108</v>
      </c>
      <c r="K250" s="28" t="s">
        <v>505</v>
      </c>
      <c r="L250" s="28" t="s">
        <v>108</v>
      </c>
      <c r="M250" s="28" t="s">
        <v>309</v>
      </c>
      <c r="N250" s="29">
        <v>1.69</v>
      </c>
      <c r="O250" s="28" t="s">
        <v>108</v>
      </c>
      <c r="P250" s="28" t="s">
        <v>309</v>
      </c>
      <c r="Q250" s="29">
        <v>1.67</v>
      </c>
      <c r="R250" s="173" t="str">
        <f t="shared" si="36"/>
        <v>B</v>
      </c>
      <c r="S250" s="176">
        <f t="shared" si="37"/>
        <v>0</v>
      </c>
      <c r="T250" s="176">
        <f t="shared" si="38"/>
        <v>0</v>
      </c>
      <c r="U250" s="176">
        <f t="shared" si="39"/>
        <v>1</v>
      </c>
      <c r="V250" s="180" t="str">
        <f t="shared" si="40"/>
        <v>Streptococcus pluranimalium</v>
      </c>
      <c r="W250" s="180" t="str">
        <f t="shared" si="41"/>
        <v>Streptococcus pluranimalium</v>
      </c>
      <c r="X250" s="176">
        <f t="shared" si="42"/>
        <v>0</v>
      </c>
      <c r="Y250" s="176">
        <f t="shared" si="43"/>
        <v>0</v>
      </c>
      <c r="Z250" s="176">
        <f t="shared" si="44"/>
        <v>0</v>
      </c>
      <c r="AA250" s="176">
        <f t="shared" si="45"/>
        <v>0</v>
      </c>
    </row>
    <row r="251" spans="4:27" ht="15" customHeight="1" x14ac:dyDescent="0.25">
      <c r="D251" s="178">
        <v>0</v>
      </c>
      <c r="E251" s="171">
        <f t="shared" si="46"/>
        <v>0</v>
      </c>
      <c r="F251" s="28" t="s">
        <v>506</v>
      </c>
      <c r="G251" s="28" t="s">
        <v>340</v>
      </c>
      <c r="H251" s="28" t="s">
        <v>144</v>
      </c>
      <c r="I251" s="31">
        <v>45176</v>
      </c>
      <c r="J251" s="28" t="s">
        <v>108</v>
      </c>
      <c r="K251" s="28" t="s">
        <v>507</v>
      </c>
      <c r="L251" s="28" t="s">
        <v>108</v>
      </c>
      <c r="M251" s="28" t="s">
        <v>507</v>
      </c>
      <c r="N251" s="29">
        <v>2.4300000000000002</v>
      </c>
      <c r="O251" s="28" t="s">
        <v>108</v>
      </c>
      <c r="P251" s="28" t="s">
        <v>198</v>
      </c>
      <c r="Q251" s="29">
        <v>1.53</v>
      </c>
      <c r="R251" s="173" t="str">
        <f t="shared" ref="R251:R314" si="47">IF(OR(AND(N251&gt;=$B$20,Q251&lt;$B$21),AND(L251=O251,M251=P251,N251&gt;=$B$20,Q251&gt;=$B$20),AND(L251=O251,N251&gt;=$B$20,Q251&lt;2,Q251&gt;=$B$21)),"A",IF(OR(AND(N251&lt;$B$20,Q251&lt;$B$21),AND(L251=O251,OR(M251&lt;&gt;P251,M251=P251),N251&gt;=$B$21,Q251&gt;=$B$21)),"B",
IF(AND(L251&lt;&gt;O251,N251&gt;=$B$21,Q251&gt;=$B$21),"C",0)))</f>
        <v>A</v>
      </c>
      <c r="S251" s="176">
        <f t="shared" ref="S251:S314" si="48">1-U251+Z251</f>
        <v>1</v>
      </c>
      <c r="T251" s="176">
        <f t="shared" ref="T251:T314" si="49">IF(AND(L251=J251,M251=K251,N251&gt;=$B$20,R251="A"),1,0)</f>
        <v>1</v>
      </c>
      <c r="U251" s="176">
        <f t="shared" ref="U251:U314" si="50">IF(T251=1,0,1)</f>
        <v>0</v>
      </c>
      <c r="V251" s="180" t="str">
        <f t="shared" ref="V251:V314" si="51">L251&amp;" "&amp;M251</f>
        <v>Streptococcus henryi</v>
      </c>
      <c r="W251" s="180" t="str">
        <f t="shared" ref="W251:W314" si="52">O251&amp;" "&amp;P251</f>
        <v>Streptococcus dysgalactiae</v>
      </c>
      <c r="X251" s="176">
        <f t="shared" ref="X251:X314" si="53">IF(AND(V251=$B$1,N251&gt;=$B$20),1,0)</f>
        <v>0</v>
      </c>
      <c r="Y251" s="176">
        <f t="shared" ref="Y251:Y314" si="54">IF(AND(W251=$B$1,Q251&gt;=$B$20),1,0)</f>
        <v>0</v>
      </c>
      <c r="Z251" s="176">
        <f t="shared" ref="Z251:Z314" si="55">IF(AND(V251=$B$1,N251&gt;=$B$20,R251="A"),1,0)</f>
        <v>0</v>
      </c>
      <c r="AA251" s="176">
        <f t="shared" ref="AA251:AA314" si="56">IF(1-(X251+Y251)&gt;0,0,1)</f>
        <v>0</v>
      </c>
    </row>
    <row r="252" spans="4:27" ht="15" customHeight="1" x14ac:dyDescent="0.25">
      <c r="D252" s="178">
        <v>0</v>
      </c>
      <c r="E252" s="171">
        <f t="shared" si="46"/>
        <v>0</v>
      </c>
      <c r="F252" s="28" t="s">
        <v>508</v>
      </c>
      <c r="G252" s="28" t="s">
        <v>340</v>
      </c>
      <c r="H252" s="28" t="s">
        <v>144</v>
      </c>
      <c r="I252" s="31">
        <v>45097</v>
      </c>
      <c r="J252" s="28" t="s">
        <v>108</v>
      </c>
      <c r="K252" s="28" t="s">
        <v>509</v>
      </c>
      <c r="L252" s="28" t="s">
        <v>108</v>
      </c>
      <c r="M252" s="28" t="s">
        <v>153</v>
      </c>
      <c r="N252" s="29">
        <v>1.53</v>
      </c>
      <c r="O252" s="28" t="s">
        <v>108</v>
      </c>
      <c r="P252" s="28" t="s">
        <v>198</v>
      </c>
      <c r="Q252" s="29">
        <v>1.49</v>
      </c>
      <c r="R252" s="173" t="str">
        <f t="shared" si="47"/>
        <v>B</v>
      </c>
      <c r="S252" s="176">
        <f t="shared" si="48"/>
        <v>0</v>
      </c>
      <c r="T252" s="176">
        <f t="shared" si="49"/>
        <v>0</v>
      </c>
      <c r="U252" s="176">
        <f t="shared" si="50"/>
        <v>1</v>
      </c>
      <c r="V252" s="180" t="str">
        <f t="shared" si="51"/>
        <v>Streptococcus agalactiae</v>
      </c>
      <c r="W252" s="180" t="str">
        <f t="shared" si="52"/>
        <v>Streptococcus dysgalactiae</v>
      </c>
      <c r="X252" s="176">
        <f t="shared" si="53"/>
        <v>0</v>
      </c>
      <c r="Y252" s="176">
        <f t="shared" si="54"/>
        <v>0</v>
      </c>
      <c r="Z252" s="176">
        <f t="shared" si="55"/>
        <v>0</v>
      </c>
      <c r="AA252" s="176">
        <f t="shared" si="56"/>
        <v>0</v>
      </c>
    </row>
    <row r="253" spans="4:27" ht="15" customHeight="1" x14ac:dyDescent="0.25">
      <c r="D253" s="178">
        <v>0</v>
      </c>
      <c r="E253" s="171">
        <f t="shared" si="46"/>
        <v>0</v>
      </c>
      <c r="F253" s="28" t="s">
        <v>510</v>
      </c>
      <c r="G253" s="28" t="s">
        <v>340</v>
      </c>
      <c r="H253" s="28" t="s">
        <v>144</v>
      </c>
      <c r="I253" s="31">
        <v>45176</v>
      </c>
      <c r="J253" s="28" t="s">
        <v>108</v>
      </c>
      <c r="K253" s="28" t="s">
        <v>511</v>
      </c>
      <c r="L253" s="28" t="s">
        <v>108</v>
      </c>
      <c r="M253" s="28" t="s">
        <v>418</v>
      </c>
      <c r="N253" s="29">
        <v>1.62</v>
      </c>
      <c r="O253" s="28" t="s">
        <v>467</v>
      </c>
      <c r="P253" s="28" t="s">
        <v>512</v>
      </c>
      <c r="Q253" s="29">
        <v>1.6</v>
      </c>
      <c r="R253" s="173" t="str">
        <f t="shared" si="47"/>
        <v>B</v>
      </c>
      <c r="S253" s="176">
        <f t="shared" si="48"/>
        <v>0</v>
      </c>
      <c r="T253" s="176">
        <f t="shared" si="49"/>
        <v>0</v>
      </c>
      <c r="U253" s="176">
        <f t="shared" si="50"/>
        <v>1</v>
      </c>
      <c r="V253" s="180" t="str">
        <f t="shared" si="51"/>
        <v>Streptococcus sanguinis</v>
      </c>
      <c r="W253" s="180" t="str">
        <f t="shared" si="52"/>
        <v>Pseudomonas luteola</v>
      </c>
      <c r="X253" s="176">
        <f t="shared" si="53"/>
        <v>0</v>
      </c>
      <c r="Y253" s="176">
        <f t="shared" si="54"/>
        <v>0</v>
      </c>
      <c r="Z253" s="176">
        <f t="shared" si="55"/>
        <v>0</v>
      </c>
      <c r="AA253" s="176">
        <f t="shared" si="56"/>
        <v>0</v>
      </c>
    </row>
    <row r="254" spans="4:27" ht="15" customHeight="1" x14ac:dyDescent="0.25">
      <c r="D254" s="178">
        <v>0</v>
      </c>
      <c r="E254" s="171">
        <f t="shared" si="46"/>
        <v>0</v>
      </c>
      <c r="F254" s="28" t="s">
        <v>513</v>
      </c>
      <c r="G254" s="28" t="s">
        <v>340</v>
      </c>
      <c r="H254" s="28" t="s">
        <v>144</v>
      </c>
      <c r="I254" s="31">
        <v>45097</v>
      </c>
      <c r="J254" s="28" t="s">
        <v>108</v>
      </c>
      <c r="K254" s="28" t="s">
        <v>514</v>
      </c>
      <c r="L254" s="28" t="s">
        <v>108</v>
      </c>
      <c r="M254" s="28" t="s">
        <v>755</v>
      </c>
      <c r="N254" s="29">
        <v>1.84</v>
      </c>
      <c r="O254" s="28" t="s">
        <v>108</v>
      </c>
      <c r="P254" s="28" t="s">
        <v>153</v>
      </c>
      <c r="Q254" s="29">
        <v>1.84</v>
      </c>
      <c r="R254" s="173" t="str">
        <f t="shared" si="47"/>
        <v>B</v>
      </c>
      <c r="S254" s="176">
        <f t="shared" si="48"/>
        <v>0</v>
      </c>
      <c r="T254" s="176">
        <f t="shared" si="49"/>
        <v>0</v>
      </c>
      <c r="U254" s="176">
        <f t="shared" si="50"/>
        <v>1</v>
      </c>
      <c r="V254" s="180" t="str">
        <f t="shared" si="51"/>
        <v>Streptococcus equi_ssp_zooepidemicus_ruminatorum</v>
      </c>
      <c r="W254" s="180" t="str">
        <f t="shared" si="52"/>
        <v>Streptococcus agalactiae</v>
      </c>
      <c r="X254" s="176">
        <f t="shared" si="53"/>
        <v>0</v>
      </c>
      <c r="Y254" s="176">
        <f t="shared" si="54"/>
        <v>0</v>
      </c>
      <c r="Z254" s="176">
        <f t="shared" si="55"/>
        <v>0</v>
      </c>
      <c r="AA254" s="176">
        <f t="shared" si="56"/>
        <v>0</v>
      </c>
    </row>
    <row r="255" spans="4:27" ht="15" customHeight="1" x14ac:dyDescent="0.25">
      <c r="D255" s="178">
        <v>0</v>
      </c>
      <c r="E255" s="171">
        <f t="shared" si="46"/>
        <v>0</v>
      </c>
      <c r="F255" s="28" t="s">
        <v>515</v>
      </c>
      <c r="G255" s="28" t="s">
        <v>340</v>
      </c>
      <c r="H255" s="28" t="s">
        <v>144</v>
      </c>
      <c r="I255" s="31">
        <v>45174</v>
      </c>
      <c r="J255" s="28" t="s">
        <v>108</v>
      </c>
      <c r="K255" s="28" t="s">
        <v>516</v>
      </c>
      <c r="L255" s="28" t="s">
        <v>108</v>
      </c>
      <c r="M255" s="28" t="s">
        <v>516</v>
      </c>
      <c r="N255" s="29">
        <v>2.56</v>
      </c>
      <c r="O255" s="28" t="s">
        <v>108</v>
      </c>
      <c r="P255" s="28" t="s">
        <v>516</v>
      </c>
      <c r="Q255" s="29">
        <v>2.2999999999999998</v>
      </c>
      <c r="R255" s="173" t="str">
        <f t="shared" si="47"/>
        <v>A</v>
      </c>
      <c r="S255" s="176">
        <f t="shared" si="48"/>
        <v>1</v>
      </c>
      <c r="T255" s="176">
        <f t="shared" si="49"/>
        <v>1</v>
      </c>
      <c r="U255" s="176">
        <f t="shared" si="50"/>
        <v>0</v>
      </c>
      <c r="V255" s="180" t="str">
        <f t="shared" si="51"/>
        <v>Streptococcus hyointestinalis</v>
      </c>
      <c r="W255" s="180" t="str">
        <f t="shared" si="52"/>
        <v>Streptococcus hyointestinalis</v>
      </c>
      <c r="X255" s="176">
        <f t="shared" si="53"/>
        <v>0</v>
      </c>
      <c r="Y255" s="176">
        <f t="shared" si="54"/>
        <v>0</v>
      </c>
      <c r="Z255" s="176">
        <f t="shared" si="55"/>
        <v>0</v>
      </c>
      <c r="AA255" s="176">
        <f t="shared" si="56"/>
        <v>0</v>
      </c>
    </row>
    <row r="256" spans="4:27" ht="15" customHeight="1" x14ac:dyDescent="0.25">
      <c r="D256" s="178">
        <v>0</v>
      </c>
      <c r="E256" s="171">
        <f t="shared" si="46"/>
        <v>0</v>
      </c>
      <c r="F256" s="28" t="s">
        <v>517</v>
      </c>
      <c r="G256" s="28" t="s">
        <v>340</v>
      </c>
      <c r="H256" s="28" t="s">
        <v>144</v>
      </c>
      <c r="I256" s="31">
        <v>45174</v>
      </c>
      <c r="J256" s="28" t="s">
        <v>108</v>
      </c>
      <c r="K256" s="28" t="s">
        <v>518</v>
      </c>
      <c r="L256" s="28" t="s">
        <v>108</v>
      </c>
      <c r="M256" s="28" t="s">
        <v>518</v>
      </c>
      <c r="N256" s="29">
        <v>2.4300000000000002</v>
      </c>
      <c r="O256" s="28" t="s">
        <v>108</v>
      </c>
      <c r="P256" s="28" t="s">
        <v>518</v>
      </c>
      <c r="Q256" s="29">
        <v>2.2999999999999998</v>
      </c>
      <c r="R256" s="173" t="str">
        <f t="shared" si="47"/>
        <v>A</v>
      </c>
      <c r="S256" s="176">
        <f t="shared" si="48"/>
        <v>1</v>
      </c>
      <c r="T256" s="176">
        <f t="shared" si="49"/>
        <v>1</v>
      </c>
      <c r="U256" s="176">
        <f t="shared" si="50"/>
        <v>0</v>
      </c>
      <c r="V256" s="180" t="str">
        <f t="shared" si="51"/>
        <v>Streptococcus hyovaginalis</v>
      </c>
      <c r="W256" s="180" t="str">
        <f t="shared" si="52"/>
        <v>Streptococcus hyovaginalis</v>
      </c>
      <c r="X256" s="176">
        <f t="shared" si="53"/>
        <v>0</v>
      </c>
      <c r="Y256" s="176">
        <f t="shared" si="54"/>
        <v>0</v>
      </c>
      <c r="Z256" s="176">
        <f t="shared" si="55"/>
        <v>0</v>
      </c>
      <c r="AA256" s="176">
        <f t="shared" si="56"/>
        <v>0</v>
      </c>
    </row>
    <row r="257" spans="4:27" ht="15" customHeight="1" x14ac:dyDescent="0.25">
      <c r="D257" s="178">
        <v>0</v>
      </c>
      <c r="E257" s="171">
        <f t="shared" si="46"/>
        <v>0</v>
      </c>
      <c r="F257" s="28" t="s">
        <v>519</v>
      </c>
      <c r="G257" s="28" t="s">
        <v>340</v>
      </c>
      <c r="H257" s="28" t="s">
        <v>144</v>
      </c>
      <c r="I257" s="31">
        <v>45176</v>
      </c>
      <c r="J257" s="28" t="s">
        <v>108</v>
      </c>
      <c r="K257" s="28" t="s">
        <v>520</v>
      </c>
      <c r="L257" s="28" t="s">
        <v>108</v>
      </c>
      <c r="M257" s="28" t="s">
        <v>176</v>
      </c>
      <c r="N257" s="29">
        <v>1.71</v>
      </c>
      <c r="O257" s="28" t="s">
        <v>108</v>
      </c>
      <c r="P257" s="28" t="s">
        <v>286</v>
      </c>
      <c r="Q257" s="29">
        <v>1.7</v>
      </c>
      <c r="R257" s="173" t="str">
        <f t="shared" si="47"/>
        <v>B</v>
      </c>
      <c r="S257" s="176">
        <f t="shared" si="48"/>
        <v>0</v>
      </c>
      <c r="T257" s="176">
        <f t="shared" si="49"/>
        <v>0</v>
      </c>
      <c r="U257" s="176">
        <f t="shared" si="50"/>
        <v>1</v>
      </c>
      <c r="V257" s="180" t="str">
        <f t="shared" si="51"/>
        <v>Streptococcus canis</v>
      </c>
      <c r="W257" s="180" t="str">
        <f t="shared" si="52"/>
        <v>Streptococcus castoreus</v>
      </c>
      <c r="X257" s="176">
        <f t="shared" si="53"/>
        <v>0</v>
      </c>
      <c r="Y257" s="176">
        <f t="shared" si="54"/>
        <v>0</v>
      </c>
      <c r="Z257" s="176">
        <f t="shared" si="55"/>
        <v>0</v>
      </c>
      <c r="AA257" s="176">
        <f t="shared" si="56"/>
        <v>0</v>
      </c>
    </row>
    <row r="258" spans="4:27" ht="15" customHeight="1" x14ac:dyDescent="0.25">
      <c r="D258" s="178">
        <v>0</v>
      </c>
      <c r="E258" s="171">
        <f t="shared" si="46"/>
        <v>0</v>
      </c>
      <c r="F258" s="28" t="s">
        <v>521</v>
      </c>
      <c r="G258" s="28" t="s">
        <v>340</v>
      </c>
      <c r="H258" s="28" t="s">
        <v>144</v>
      </c>
      <c r="I258" s="31">
        <v>45168</v>
      </c>
      <c r="J258" s="28" t="s">
        <v>108</v>
      </c>
      <c r="K258" s="28" t="s">
        <v>522</v>
      </c>
      <c r="L258" s="28" t="s">
        <v>108</v>
      </c>
      <c r="M258" s="28" t="s">
        <v>522</v>
      </c>
      <c r="N258" s="29">
        <v>2.0299999999999998</v>
      </c>
      <c r="O258" s="28" t="s">
        <v>108</v>
      </c>
      <c r="P258" s="28" t="s">
        <v>522</v>
      </c>
      <c r="Q258" s="29">
        <v>1.87</v>
      </c>
      <c r="R258" s="173" t="str">
        <f t="shared" si="47"/>
        <v>A</v>
      </c>
      <c r="S258" s="176">
        <f t="shared" si="48"/>
        <v>1</v>
      </c>
      <c r="T258" s="176">
        <f t="shared" si="49"/>
        <v>1</v>
      </c>
      <c r="U258" s="176">
        <f t="shared" si="50"/>
        <v>0</v>
      </c>
      <c r="V258" s="180" t="str">
        <f t="shared" si="51"/>
        <v>Streptococcus infantarius</v>
      </c>
      <c r="W258" s="180" t="str">
        <f t="shared" si="52"/>
        <v>Streptococcus infantarius</v>
      </c>
      <c r="X258" s="176">
        <f t="shared" si="53"/>
        <v>0</v>
      </c>
      <c r="Y258" s="176">
        <f t="shared" si="54"/>
        <v>0</v>
      </c>
      <c r="Z258" s="176">
        <f t="shared" si="55"/>
        <v>0</v>
      </c>
      <c r="AA258" s="176">
        <f t="shared" si="56"/>
        <v>0</v>
      </c>
    </row>
    <row r="259" spans="4:27" ht="15" customHeight="1" x14ac:dyDescent="0.25">
      <c r="D259" s="178">
        <v>0</v>
      </c>
      <c r="E259" s="171">
        <f t="shared" ref="E259:E322" si="57">D259*S259</f>
        <v>0</v>
      </c>
      <c r="F259" s="28" t="s">
        <v>523</v>
      </c>
      <c r="G259" s="28" t="s">
        <v>340</v>
      </c>
      <c r="H259" s="28" t="s">
        <v>144</v>
      </c>
      <c r="I259" s="31">
        <v>45174</v>
      </c>
      <c r="J259" s="28" t="s">
        <v>108</v>
      </c>
      <c r="K259" s="28" t="s">
        <v>524</v>
      </c>
      <c r="L259" s="28" t="s">
        <v>108</v>
      </c>
      <c r="M259" s="28" t="s">
        <v>524</v>
      </c>
      <c r="N259" s="29">
        <v>2.2999999999999998</v>
      </c>
      <c r="O259" s="28" t="s">
        <v>108</v>
      </c>
      <c r="P259" s="28" t="s">
        <v>524</v>
      </c>
      <c r="Q259" s="29">
        <v>1.92</v>
      </c>
      <c r="R259" s="173" t="str">
        <f t="shared" si="47"/>
        <v>A</v>
      </c>
      <c r="S259" s="176">
        <f t="shared" si="48"/>
        <v>1</v>
      </c>
      <c r="T259" s="176">
        <f t="shared" si="49"/>
        <v>1</v>
      </c>
      <c r="U259" s="176">
        <f t="shared" si="50"/>
        <v>0</v>
      </c>
      <c r="V259" s="180" t="str">
        <f t="shared" si="51"/>
        <v>Streptococcus infantis</v>
      </c>
      <c r="W259" s="180" t="str">
        <f t="shared" si="52"/>
        <v>Streptococcus infantis</v>
      </c>
      <c r="X259" s="176">
        <f t="shared" si="53"/>
        <v>0</v>
      </c>
      <c r="Y259" s="176">
        <f t="shared" si="54"/>
        <v>0</v>
      </c>
      <c r="Z259" s="176">
        <f t="shared" si="55"/>
        <v>0</v>
      </c>
      <c r="AA259" s="176">
        <f t="shared" si="56"/>
        <v>0</v>
      </c>
    </row>
    <row r="260" spans="4:27" ht="15" customHeight="1" x14ac:dyDescent="0.25">
      <c r="D260" s="178">
        <v>0</v>
      </c>
      <c r="E260" s="171">
        <f t="shared" si="57"/>
        <v>0</v>
      </c>
      <c r="F260" s="28" t="s">
        <v>525</v>
      </c>
      <c r="G260" s="28" t="s">
        <v>340</v>
      </c>
      <c r="H260" s="28" t="s">
        <v>144</v>
      </c>
      <c r="I260" s="31">
        <v>45167</v>
      </c>
      <c r="J260" s="28" t="s">
        <v>108</v>
      </c>
      <c r="K260" s="28" t="s">
        <v>235</v>
      </c>
      <c r="L260" s="28" t="s">
        <v>108</v>
      </c>
      <c r="M260" s="28" t="s">
        <v>235</v>
      </c>
      <c r="N260" s="29">
        <v>2.27</v>
      </c>
      <c r="O260" s="28" t="s">
        <v>108</v>
      </c>
      <c r="P260" s="28" t="s">
        <v>235</v>
      </c>
      <c r="Q260" s="29">
        <v>2.19</v>
      </c>
      <c r="R260" s="173" t="str">
        <f t="shared" si="47"/>
        <v>A</v>
      </c>
      <c r="S260" s="176">
        <f t="shared" si="48"/>
        <v>1</v>
      </c>
      <c r="T260" s="176">
        <f t="shared" si="49"/>
        <v>1</v>
      </c>
      <c r="U260" s="176">
        <f t="shared" si="50"/>
        <v>0</v>
      </c>
      <c r="V260" s="180" t="str">
        <f t="shared" si="51"/>
        <v>Streptococcus iniae</v>
      </c>
      <c r="W260" s="180" t="str">
        <f t="shared" si="52"/>
        <v>Streptococcus iniae</v>
      </c>
      <c r="X260" s="176">
        <f t="shared" si="53"/>
        <v>0</v>
      </c>
      <c r="Y260" s="176">
        <f t="shared" si="54"/>
        <v>0</v>
      </c>
      <c r="Z260" s="176">
        <f t="shared" si="55"/>
        <v>0</v>
      </c>
      <c r="AA260" s="176">
        <f t="shared" si="56"/>
        <v>0</v>
      </c>
    </row>
    <row r="261" spans="4:27" ht="15" customHeight="1" x14ac:dyDescent="0.25">
      <c r="D261" s="178">
        <v>0</v>
      </c>
      <c r="E261" s="171">
        <f t="shared" si="57"/>
        <v>0</v>
      </c>
      <c r="F261" s="28" t="s">
        <v>526</v>
      </c>
      <c r="G261" s="28" t="s">
        <v>340</v>
      </c>
      <c r="H261" s="28" t="s">
        <v>144</v>
      </c>
      <c r="I261" s="31">
        <v>45175</v>
      </c>
      <c r="J261" s="28" t="s">
        <v>108</v>
      </c>
      <c r="K261" s="28" t="s">
        <v>527</v>
      </c>
      <c r="L261" s="28" t="s">
        <v>108</v>
      </c>
      <c r="M261" s="28" t="s">
        <v>527</v>
      </c>
      <c r="N261" s="29">
        <v>2.14</v>
      </c>
      <c r="O261" s="28" t="s">
        <v>108</v>
      </c>
      <c r="P261" s="28" t="s">
        <v>527</v>
      </c>
      <c r="Q261" s="29">
        <v>2.0499999999999998</v>
      </c>
      <c r="R261" s="173" t="str">
        <f t="shared" si="47"/>
        <v>A</v>
      </c>
      <c r="S261" s="176">
        <f t="shared" si="48"/>
        <v>1</v>
      </c>
      <c r="T261" s="176">
        <f t="shared" si="49"/>
        <v>1</v>
      </c>
      <c r="U261" s="176">
        <f t="shared" si="50"/>
        <v>0</v>
      </c>
      <c r="V261" s="180" t="str">
        <f t="shared" si="51"/>
        <v>Streptococcus intermedius</v>
      </c>
      <c r="W261" s="180" t="str">
        <f t="shared" si="52"/>
        <v>Streptococcus intermedius</v>
      </c>
      <c r="X261" s="176">
        <f t="shared" si="53"/>
        <v>0</v>
      </c>
      <c r="Y261" s="176">
        <f t="shared" si="54"/>
        <v>0</v>
      </c>
      <c r="Z261" s="176">
        <f t="shared" si="55"/>
        <v>0</v>
      </c>
      <c r="AA261" s="176">
        <f t="shared" si="56"/>
        <v>0</v>
      </c>
    </row>
    <row r="262" spans="4:27" ht="15" customHeight="1" x14ac:dyDescent="0.25">
      <c r="D262" s="178">
        <v>0</v>
      </c>
      <c r="E262" s="171">
        <f t="shared" si="57"/>
        <v>0</v>
      </c>
      <c r="F262" s="28" t="s">
        <v>528</v>
      </c>
      <c r="G262" s="28" t="s">
        <v>340</v>
      </c>
      <c r="H262" s="28" t="s">
        <v>144</v>
      </c>
      <c r="I262" s="31">
        <v>45176</v>
      </c>
      <c r="J262" s="28" t="s">
        <v>108</v>
      </c>
      <c r="K262" s="28" t="s">
        <v>529</v>
      </c>
      <c r="L262" s="28" t="s">
        <v>108</v>
      </c>
      <c r="M262" s="28" t="s">
        <v>404</v>
      </c>
      <c r="N262" s="29">
        <v>2.0699999999999998</v>
      </c>
      <c r="O262" s="28" t="s">
        <v>108</v>
      </c>
      <c r="P262" s="28" t="s">
        <v>404</v>
      </c>
      <c r="Q262" s="29">
        <v>1.94</v>
      </c>
      <c r="R262" s="173" t="str">
        <f t="shared" si="47"/>
        <v>A</v>
      </c>
      <c r="S262" s="176">
        <f t="shared" si="48"/>
        <v>0</v>
      </c>
      <c r="T262" s="176">
        <f t="shared" si="49"/>
        <v>0</v>
      </c>
      <c r="U262" s="176">
        <f t="shared" si="50"/>
        <v>1</v>
      </c>
      <c r="V262" s="180" t="str">
        <f t="shared" si="51"/>
        <v>Streptococcus parasanguinis</v>
      </c>
      <c r="W262" s="180" t="str">
        <f t="shared" si="52"/>
        <v>Streptococcus parasanguinis</v>
      </c>
      <c r="X262" s="176">
        <f t="shared" si="53"/>
        <v>0</v>
      </c>
      <c r="Y262" s="176">
        <f t="shared" si="54"/>
        <v>0</v>
      </c>
      <c r="Z262" s="176">
        <f t="shared" si="55"/>
        <v>0</v>
      </c>
      <c r="AA262" s="176">
        <f t="shared" si="56"/>
        <v>0</v>
      </c>
    </row>
    <row r="263" spans="4:27" ht="15" customHeight="1" x14ac:dyDescent="0.25">
      <c r="D263" s="178">
        <v>0</v>
      </c>
      <c r="E263" s="171">
        <f t="shared" si="57"/>
        <v>0</v>
      </c>
      <c r="F263" s="28" t="s">
        <v>530</v>
      </c>
      <c r="G263" s="28" t="s">
        <v>340</v>
      </c>
      <c r="H263" s="28" t="s">
        <v>144</v>
      </c>
      <c r="I263" s="31">
        <v>45097</v>
      </c>
      <c r="J263" s="28" t="s">
        <v>108</v>
      </c>
      <c r="K263" s="28" t="s">
        <v>531</v>
      </c>
      <c r="L263" s="28" t="s">
        <v>108</v>
      </c>
      <c r="M263" s="28" t="s">
        <v>516</v>
      </c>
      <c r="N263" s="29">
        <v>1.65</v>
      </c>
      <c r="O263" s="28" t="s">
        <v>108</v>
      </c>
      <c r="P263" s="28" t="s">
        <v>522</v>
      </c>
      <c r="Q263" s="29">
        <v>1.64</v>
      </c>
      <c r="R263" s="173" t="str">
        <f t="shared" si="47"/>
        <v>B</v>
      </c>
      <c r="S263" s="176">
        <f t="shared" si="48"/>
        <v>0</v>
      </c>
      <c r="T263" s="176">
        <f t="shared" si="49"/>
        <v>0</v>
      </c>
      <c r="U263" s="176">
        <f t="shared" si="50"/>
        <v>1</v>
      </c>
      <c r="V263" s="180" t="str">
        <f t="shared" si="51"/>
        <v>Streptococcus hyointestinalis</v>
      </c>
      <c r="W263" s="180" t="str">
        <f t="shared" si="52"/>
        <v>Streptococcus infantarius</v>
      </c>
      <c r="X263" s="176">
        <f t="shared" si="53"/>
        <v>0</v>
      </c>
      <c r="Y263" s="176">
        <f t="shared" si="54"/>
        <v>0</v>
      </c>
      <c r="Z263" s="176">
        <f t="shared" si="55"/>
        <v>0</v>
      </c>
      <c r="AA263" s="176">
        <f t="shared" si="56"/>
        <v>0</v>
      </c>
    </row>
    <row r="264" spans="4:27" ht="15" customHeight="1" x14ac:dyDescent="0.25">
      <c r="D264" s="178">
        <v>0</v>
      </c>
      <c r="E264" s="171">
        <f t="shared" si="57"/>
        <v>0</v>
      </c>
      <c r="F264" s="28" t="s">
        <v>532</v>
      </c>
      <c r="G264" s="28" t="s">
        <v>340</v>
      </c>
      <c r="H264" s="28" t="s">
        <v>144</v>
      </c>
      <c r="I264" s="31">
        <v>45167</v>
      </c>
      <c r="J264" s="28" t="s">
        <v>108</v>
      </c>
      <c r="K264" s="28" t="s">
        <v>533</v>
      </c>
      <c r="L264" s="28" t="s">
        <v>108</v>
      </c>
      <c r="M264" s="28" t="s">
        <v>533</v>
      </c>
      <c r="N264" s="29">
        <v>2.39</v>
      </c>
      <c r="O264" s="28" t="s">
        <v>108</v>
      </c>
      <c r="P264" s="28" t="s">
        <v>522</v>
      </c>
      <c r="Q264" s="29">
        <v>2.13</v>
      </c>
      <c r="R264" s="173" t="str">
        <f t="shared" si="47"/>
        <v>B</v>
      </c>
      <c r="S264" s="176">
        <f t="shared" si="48"/>
        <v>0</v>
      </c>
      <c r="T264" s="176">
        <f t="shared" si="49"/>
        <v>0</v>
      </c>
      <c r="U264" s="176">
        <f t="shared" si="50"/>
        <v>1</v>
      </c>
      <c r="V264" s="180" t="str">
        <f t="shared" si="51"/>
        <v>Streptococcus lutetiensis</v>
      </c>
      <c r="W264" s="180" t="str">
        <f t="shared" si="52"/>
        <v>Streptococcus infantarius</v>
      </c>
      <c r="X264" s="176">
        <f t="shared" si="53"/>
        <v>0</v>
      </c>
      <c r="Y264" s="176">
        <f t="shared" si="54"/>
        <v>0</v>
      </c>
      <c r="Z264" s="176">
        <f t="shared" si="55"/>
        <v>0</v>
      </c>
      <c r="AA264" s="176">
        <f t="shared" si="56"/>
        <v>0</v>
      </c>
    </row>
    <row r="265" spans="4:27" ht="15" customHeight="1" x14ac:dyDescent="0.25">
      <c r="D265" s="178">
        <v>0</v>
      </c>
      <c r="E265" s="171">
        <f t="shared" si="57"/>
        <v>0</v>
      </c>
      <c r="F265" s="28" t="s">
        <v>534</v>
      </c>
      <c r="G265" s="28" t="s">
        <v>340</v>
      </c>
      <c r="H265" s="28" t="s">
        <v>144</v>
      </c>
      <c r="I265" s="31">
        <v>45167</v>
      </c>
      <c r="J265" s="28" t="s">
        <v>108</v>
      </c>
      <c r="K265" s="28" t="s">
        <v>535</v>
      </c>
      <c r="L265" s="28" t="s">
        <v>108</v>
      </c>
      <c r="M265" s="28" t="s">
        <v>535</v>
      </c>
      <c r="N265" s="29">
        <v>2.25</v>
      </c>
      <c r="O265" s="28" t="s">
        <v>108</v>
      </c>
      <c r="P265" s="28" t="s">
        <v>440</v>
      </c>
      <c r="Q265" s="29">
        <v>1.51</v>
      </c>
      <c r="R265" s="173" t="str">
        <f t="shared" si="47"/>
        <v>A</v>
      </c>
      <c r="S265" s="176">
        <f t="shared" si="48"/>
        <v>1</v>
      </c>
      <c r="T265" s="176">
        <f t="shared" si="49"/>
        <v>1</v>
      </c>
      <c r="U265" s="176">
        <f t="shared" si="50"/>
        <v>0</v>
      </c>
      <c r="V265" s="180" t="str">
        <f t="shared" si="51"/>
        <v>Streptococcus macacae</v>
      </c>
      <c r="W265" s="180" t="str">
        <f t="shared" si="52"/>
        <v>Streptococcus ratti</v>
      </c>
      <c r="X265" s="176">
        <f t="shared" si="53"/>
        <v>0</v>
      </c>
      <c r="Y265" s="176">
        <f t="shared" si="54"/>
        <v>0</v>
      </c>
      <c r="Z265" s="176">
        <f t="shared" si="55"/>
        <v>0</v>
      </c>
      <c r="AA265" s="176">
        <f t="shared" si="56"/>
        <v>0</v>
      </c>
    </row>
    <row r="266" spans="4:27" ht="15" customHeight="1" x14ac:dyDescent="0.25">
      <c r="D266" s="178">
        <v>0</v>
      </c>
      <c r="E266" s="171">
        <f t="shared" si="57"/>
        <v>0</v>
      </c>
      <c r="F266" s="28" t="s">
        <v>536</v>
      </c>
      <c r="G266" s="28" t="s">
        <v>340</v>
      </c>
      <c r="H266" s="28" t="s">
        <v>144</v>
      </c>
      <c r="I266" s="31">
        <v>45176</v>
      </c>
      <c r="J266" s="28" t="s">
        <v>108</v>
      </c>
      <c r="K266" s="28" t="s">
        <v>537</v>
      </c>
      <c r="L266" s="28" t="s">
        <v>108</v>
      </c>
      <c r="M266" s="28" t="s">
        <v>537</v>
      </c>
      <c r="N266" s="29">
        <v>2.0299999999999998</v>
      </c>
      <c r="O266" s="28" t="s">
        <v>108</v>
      </c>
      <c r="P266" s="28" t="s">
        <v>538</v>
      </c>
      <c r="Q266" s="29">
        <v>1.75</v>
      </c>
      <c r="R266" s="173" t="str">
        <f t="shared" si="47"/>
        <v>A</v>
      </c>
      <c r="S266" s="176">
        <f t="shared" si="48"/>
        <v>1</v>
      </c>
      <c r="T266" s="176">
        <f t="shared" si="49"/>
        <v>1</v>
      </c>
      <c r="U266" s="176">
        <f t="shared" si="50"/>
        <v>0</v>
      </c>
      <c r="V266" s="180" t="str">
        <f t="shared" si="51"/>
        <v>Streptococcus marimammalium</v>
      </c>
      <c r="W266" s="180" t="str">
        <f t="shared" si="52"/>
        <v>Streptococcus zalophi</v>
      </c>
      <c r="X266" s="176">
        <f t="shared" si="53"/>
        <v>0</v>
      </c>
      <c r="Y266" s="176">
        <f t="shared" si="54"/>
        <v>0</v>
      </c>
      <c r="Z266" s="176">
        <f t="shared" si="55"/>
        <v>0</v>
      </c>
      <c r="AA266" s="176">
        <f t="shared" si="56"/>
        <v>0</v>
      </c>
    </row>
    <row r="267" spans="4:27" ht="15" customHeight="1" x14ac:dyDescent="0.25">
      <c r="D267" s="178">
        <v>0</v>
      </c>
      <c r="E267" s="171">
        <f t="shared" si="57"/>
        <v>0</v>
      </c>
      <c r="F267" s="28" t="s">
        <v>539</v>
      </c>
      <c r="G267" s="28" t="s">
        <v>340</v>
      </c>
      <c r="H267" s="28" t="s">
        <v>144</v>
      </c>
      <c r="I267" s="31">
        <v>45097</v>
      </c>
      <c r="J267" s="28" t="s">
        <v>108</v>
      </c>
      <c r="K267" s="28" t="s">
        <v>540</v>
      </c>
      <c r="L267" s="28" t="s">
        <v>108</v>
      </c>
      <c r="M267" s="28" t="s">
        <v>471</v>
      </c>
      <c r="N267" s="29">
        <v>1.84</v>
      </c>
      <c r="O267" s="28" t="s">
        <v>108</v>
      </c>
      <c r="P267" s="28" t="s">
        <v>464</v>
      </c>
      <c r="Q267" s="29">
        <v>1.76</v>
      </c>
      <c r="R267" s="173" t="str">
        <f t="shared" si="47"/>
        <v>B</v>
      </c>
      <c r="S267" s="176">
        <f t="shared" si="48"/>
        <v>0</v>
      </c>
      <c r="T267" s="176">
        <f t="shared" si="49"/>
        <v>0</v>
      </c>
      <c r="U267" s="176">
        <f t="shared" si="50"/>
        <v>1</v>
      </c>
      <c r="V267" s="180" t="str">
        <f t="shared" si="51"/>
        <v>Streptococcus danieliae</v>
      </c>
      <c r="W267" s="180" t="str">
        <f t="shared" si="52"/>
        <v>Streptococcus suis</v>
      </c>
      <c r="X267" s="176">
        <f t="shared" si="53"/>
        <v>0</v>
      </c>
      <c r="Y267" s="176">
        <f t="shared" si="54"/>
        <v>0</v>
      </c>
      <c r="Z267" s="176">
        <f t="shared" si="55"/>
        <v>0</v>
      </c>
      <c r="AA267" s="176">
        <f t="shared" si="56"/>
        <v>0</v>
      </c>
    </row>
    <row r="268" spans="4:27" ht="15" customHeight="1" x14ac:dyDescent="0.25">
      <c r="D268" s="178">
        <v>0</v>
      </c>
      <c r="E268" s="171">
        <f t="shared" si="57"/>
        <v>0</v>
      </c>
      <c r="F268" s="28" t="s">
        <v>541</v>
      </c>
      <c r="G268" s="28" t="s">
        <v>340</v>
      </c>
      <c r="H268" s="28" t="s">
        <v>144</v>
      </c>
      <c r="I268" s="31">
        <v>45176</v>
      </c>
      <c r="J268" s="28" t="s">
        <v>108</v>
      </c>
      <c r="K268" s="28" t="s">
        <v>542</v>
      </c>
      <c r="L268" s="28" t="s">
        <v>108</v>
      </c>
      <c r="M268" s="28" t="s">
        <v>542</v>
      </c>
      <c r="N268" s="29">
        <v>2.2799999999999998</v>
      </c>
      <c r="O268" s="28" t="s">
        <v>108</v>
      </c>
      <c r="P268" s="28" t="s">
        <v>542</v>
      </c>
      <c r="Q268" s="29">
        <v>2.17</v>
      </c>
      <c r="R268" s="173" t="str">
        <f t="shared" si="47"/>
        <v>A</v>
      </c>
      <c r="S268" s="176">
        <f t="shared" si="48"/>
        <v>1</v>
      </c>
      <c r="T268" s="176">
        <f t="shared" si="49"/>
        <v>1</v>
      </c>
      <c r="U268" s="176">
        <f t="shared" si="50"/>
        <v>0</v>
      </c>
      <c r="V268" s="180" t="str">
        <f t="shared" si="51"/>
        <v>Streptococcus massiliensis</v>
      </c>
      <c r="W268" s="180" t="str">
        <f t="shared" si="52"/>
        <v>Streptococcus massiliensis</v>
      </c>
      <c r="X268" s="176">
        <f t="shared" si="53"/>
        <v>0</v>
      </c>
      <c r="Y268" s="176">
        <f t="shared" si="54"/>
        <v>0</v>
      </c>
      <c r="Z268" s="176">
        <f t="shared" si="55"/>
        <v>0</v>
      </c>
      <c r="AA268" s="176">
        <f t="shared" si="56"/>
        <v>0</v>
      </c>
    </row>
    <row r="269" spans="4:27" ht="15" customHeight="1" x14ac:dyDescent="0.25">
      <c r="D269" s="178">
        <v>0</v>
      </c>
      <c r="E269" s="171">
        <f t="shared" si="57"/>
        <v>0</v>
      </c>
      <c r="F269" s="28" t="s">
        <v>543</v>
      </c>
      <c r="G269" s="28" t="s">
        <v>340</v>
      </c>
      <c r="H269" s="28" t="s">
        <v>144</v>
      </c>
      <c r="I269" s="31">
        <v>45176</v>
      </c>
      <c r="J269" s="28" t="s">
        <v>108</v>
      </c>
      <c r="K269" s="28" t="s">
        <v>544</v>
      </c>
      <c r="L269" s="28" t="s">
        <v>108</v>
      </c>
      <c r="M269" s="28" t="s">
        <v>545</v>
      </c>
      <c r="N269" s="29">
        <v>2.5499999999999998</v>
      </c>
      <c r="O269" s="28" t="s">
        <v>108</v>
      </c>
      <c r="P269" s="28" t="s">
        <v>544</v>
      </c>
      <c r="Q269" s="29">
        <v>2.4300000000000002</v>
      </c>
      <c r="R269" s="173" t="str">
        <f t="shared" si="47"/>
        <v>B</v>
      </c>
      <c r="S269" s="176">
        <f t="shared" si="48"/>
        <v>0</v>
      </c>
      <c r="T269" s="176">
        <f t="shared" si="49"/>
        <v>0</v>
      </c>
      <c r="U269" s="176">
        <f t="shared" si="50"/>
        <v>1</v>
      </c>
      <c r="V269" s="180" t="str">
        <f t="shared" si="51"/>
        <v>Streptococcus sp</v>
      </c>
      <c r="W269" s="180" t="str">
        <f t="shared" si="52"/>
        <v>Streptococcus merionis</v>
      </c>
      <c r="X269" s="176">
        <f t="shared" si="53"/>
        <v>0</v>
      </c>
      <c r="Y269" s="176">
        <f t="shared" si="54"/>
        <v>0</v>
      </c>
      <c r="Z269" s="176">
        <f t="shared" si="55"/>
        <v>0</v>
      </c>
      <c r="AA269" s="176">
        <f t="shared" si="56"/>
        <v>0</v>
      </c>
    </row>
    <row r="270" spans="4:27" ht="15" customHeight="1" x14ac:dyDescent="0.25">
      <c r="D270" s="178">
        <v>0</v>
      </c>
      <c r="E270" s="171">
        <f t="shared" si="57"/>
        <v>0</v>
      </c>
      <c r="F270" s="28" t="s">
        <v>546</v>
      </c>
      <c r="G270" s="28" t="s">
        <v>340</v>
      </c>
      <c r="H270" s="28" t="s">
        <v>144</v>
      </c>
      <c r="I270" s="31">
        <v>45175</v>
      </c>
      <c r="J270" s="28" t="s">
        <v>108</v>
      </c>
      <c r="K270" s="28" t="s">
        <v>547</v>
      </c>
      <c r="L270" s="28" t="s">
        <v>108</v>
      </c>
      <c r="M270" s="28" t="s">
        <v>547</v>
      </c>
      <c r="N270" s="29">
        <v>2.35</v>
      </c>
      <c r="O270" s="28" t="s">
        <v>108</v>
      </c>
      <c r="P270" s="28" t="s">
        <v>547</v>
      </c>
      <c r="Q270" s="29">
        <v>2.27</v>
      </c>
      <c r="R270" s="173" t="str">
        <f t="shared" si="47"/>
        <v>A</v>
      </c>
      <c r="S270" s="176">
        <f t="shared" si="48"/>
        <v>1</v>
      </c>
      <c r="T270" s="176">
        <f t="shared" si="49"/>
        <v>1</v>
      </c>
      <c r="U270" s="176">
        <f t="shared" si="50"/>
        <v>0</v>
      </c>
      <c r="V270" s="180" t="str">
        <f t="shared" si="51"/>
        <v>Streptococcus minor</v>
      </c>
      <c r="W270" s="180" t="str">
        <f t="shared" si="52"/>
        <v>Streptococcus minor</v>
      </c>
      <c r="X270" s="176">
        <f t="shared" si="53"/>
        <v>0</v>
      </c>
      <c r="Y270" s="176">
        <f t="shared" si="54"/>
        <v>0</v>
      </c>
      <c r="Z270" s="176">
        <f t="shared" si="55"/>
        <v>0</v>
      </c>
      <c r="AA270" s="176">
        <f t="shared" si="56"/>
        <v>0</v>
      </c>
    </row>
    <row r="271" spans="4:27" ht="15" customHeight="1" x14ac:dyDescent="0.25">
      <c r="D271" s="178">
        <v>0</v>
      </c>
      <c r="E271" s="171">
        <f t="shared" si="57"/>
        <v>0</v>
      </c>
      <c r="F271" s="28" t="s">
        <v>548</v>
      </c>
      <c r="G271" s="28" t="s">
        <v>340</v>
      </c>
      <c r="H271" s="28" t="s">
        <v>144</v>
      </c>
      <c r="I271" s="31">
        <v>45174</v>
      </c>
      <c r="J271" s="28" t="s">
        <v>108</v>
      </c>
      <c r="K271" s="28" t="s">
        <v>400</v>
      </c>
      <c r="L271" s="28" t="s">
        <v>108</v>
      </c>
      <c r="M271" s="28" t="s">
        <v>436</v>
      </c>
      <c r="N271" s="29">
        <v>2.25</v>
      </c>
      <c r="O271" s="28" t="s">
        <v>108</v>
      </c>
      <c r="P271" s="28" t="s">
        <v>245</v>
      </c>
      <c r="Q271" s="29">
        <v>2.23</v>
      </c>
      <c r="R271" s="173" t="str">
        <f t="shared" si="47"/>
        <v>B</v>
      </c>
      <c r="S271" s="176">
        <f t="shared" si="48"/>
        <v>0</v>
      </c>
      <c r="T271" s="176">
        <f t="shared" si="49"/>
        <v>0</v>
      </c>
      <c r="U271" s="176">
        <f t="shared" si="50"/>
        <v>1</v>
      </c>
      <c r="V271" s="180" t="str">
        <f t="shared" si="51"/>
        <v>Streptococcus mitis_oralis</v>
      </c>
      <c r="W271" s="180" t="str">
        <f t="shared" si="52"/>
        <v>Streptococcus pneumoniae</v>
      </c>
      <c r="X271" s="176">
        <f t="shared" si="53"/>
        <v>0</v>
      </c>
      <c r="Y271" s="176">
        <f t="shared" si="54"/>
        <v>0</v>
      </c>
      <c r="Z271" s="176">
        <f t="shared" si="55"/>
        <v>0</v>
      </c>
      <c r="AA271" s="176">
        <f t="shared" si="56"/>
        <v>0</v>
      </c>
    </row>
    <row r="272" spans="4:27" ht="15" customHeight="1" x14ac:dyDescent="0.25">
      <c r="D272" s="178">
        <v>0</v>
      </c>
      <c r="E272" s="171">
        <f t="shared" si="57"/>
        <v>0</v>
      </c>
      <c r="F272" s="28" t="s">
        <v>549</v>
      </c>
      <c r="G272" s="28" t="s">
        <v>340</v>
      </c>
      <c r="H272" s="28" t="s">
        <v>144</v>
      </c>
      <c r="I272" s="31">
        <v>45097</v>
      </c>
      <c r="J272" s="28" t="s">
        <v>108</v>
      </c>
      <c r="K272" s="28" t="s">
        <v>550</v>
      </c>
      <c r="L272" s="28" t="s">
        <v>108</v>
      </c>
      <c r="M272" s="28" t="s">
        <v>550</v>
      </c>
      <c r="N272" s="29">
        <v>2.13</v>
      </c>
      <c r="O272" s="28" t="s">
        <v>108</v>
      </c>
      <c r="P272" s="28" t="s">
        <v>418</v>
      </c>
      <c r="Q272" s="29">
        <v>1.43</v>
      </c>
      <c r="R272" s="173" t="str">
        <f t="shared" si="47"/>
        <v>A</v>
      </c>
      <c r="S272" s="176">
        <f t="shared" si="48"/>
        <v>1</v>
      </c>
      <c r="T272" s="176">
        <f t="shared" si="49"/>
        <v>1</v>
      </c>
      <c r="U272" s="176">
        <f t="shared" si="50"/>
        <v>0</v>
      </c>
      <c r="V272" s="180" t="str">
        <f t="shared" si="51"/>
        <v>Streptococcus moroccensis</v>
      </c>
      <c r="W272" s="180" t="str">
        <f t="shared" si="52"/>
        <v>Streptococcus sanguinis</v>
      </c>
      <c r="X272" s="176">
        <f t="shared" si="53"/>
        <v>0</v>
      </c>
      <c r="Y272" s="176">
        <f t="shared" si="54"/>
        <v>0</v>
      </c>
      <c r="Z272" s="176">
        <f t="shared" si="55"/>
        <v>0</v>
      </c>
      <c r="AA272" s="176">
        <f t="shared" si="56"/>
        <v>0</v>
      </c>
    </row>
    <row r="273" spans="4:27" ht="15" customHeight="1" x14ac:dyDescent="0.25">
      <c r="D273" s="178">
        <v>0</v>
      </c>
      <c r="E273" s="171">
        <f t="shared" si="57"/>
        <v>0</v>
      </c>
      <c r="F273" s="28" t="s">
        <v>551</v>
      </c>
      <c r="G273" s="28" t="s">
        <v>340</v>
      </c>
      <c r="H273" s="28" t="s">
        <v>144</v>
      </c>
      <c r="I273" s="31">
        <v>45167</v>
      </c>
      <c r="J273" s="28" t="s">
        <v>108</v>
      </c>
      <c r="K273" s="28" t="s">
        <v>552</v>
      </c>
      <c r="L273" s="28" t="s">
        <v>108</v>
      </c>
      <c r="M273" s="28" t="s">
        <v>552</v>
      </c>
      <c r="N273" s="29">
        <v>2.27</v>
      </c>
      <c r="O273" s="28" t="s">
        <v>108</v>
      </c>
      <c r="P273" s="28" t="s">
        <v>552</v>
      </c>
      <c r="Q273" s="29">
        <v>2.14</v>
      </c>
      <c r="R273" s="173" t="str">
        <f t="shared" si="47"/>
        <v>A</v>
      </c>
      <c r="S273" s="176">
        <f t="shared" si="48"/>
        <v>1</v>
      </c>
      <c r="T273" s="176">
        <f t="shared" si="49"/>
        <v>1</v>
      </c>
      <c r="U273" s="176">
        <f t="shared" si="50"/>
        <v>0</v>
      </c>
      <c r="V273" s="180" t="str">
        <f t="shared" si="51"/>
        <v>Streptococcus mutans</v>
      </c>
      <c r="W273" s="180" t="str">
        <f t="shared" si="52"/>
        <v>Streptococcus mutans</v>
      </c>
      <c r="X273" s="176">
        <f t="shared" si="53"/>
        <v>0</v>
      </c>
      <c r="Y273" s="176">
        <f t="shared" si="54"/>
        <v>0</v>
      </c>
      <c r="Z273" s="176">
        <f t="shared" si="55"/>
        <v>0</v>
      </c>
      <c r="AA273" s="176">
        <f t="shared" si="56"/>
        <v>0</v>
      </c>
    </row>
    <row r="274" spans="4:27" ht="15" customHeight="1" x14ac:dyDescent="0.25">
      <c r="D274" s="178">
        <v>0</v>
      </c>
      <c r="E274" s="171">
        <f t="shared" si="57"/>
        <v>0</v>
      </c>
      <c r="F274" s="28" t="s">
        <v>553</v>
      </c>
      <c r="G274" s="28" t="s">
        <v>340</v>
      </c>
      <c r="H274" s="28" t="s">
        <v>144</v>
      </c>
      <c r="I274" s="31">
        <v>45097</v>
      </c>
      <c r="J274" s="28" t="s">
        <v>108</v>
      </c>
      <c r="K274" s="28" t="s">
        <v>554</v>
      </c>
      <c r="L274" s="28" t="s">
        <v>108</v>
      </c>
      <c r="M274" s="28" t="s">
        <v>436</v>
      </c>
      <c r="N274" s="29">
        <v>2.38</v>
      </c>
      <c r="O274" s="28" t="s">
        <v>108</v>
      </c>
      <c r="P274" s="28" t="s">
        <v>436</v>
      </c>
      <c r="Q274" s="29">
        <v>2.35</v>
      </c>
      <c r="R274" s="173" t="str">
        <f t="shared" si="47"/>
        <v>A</v>
      </c>
      <c r="S274" s="176">
        <f t="shared" si="48"/>
        <v>0</v>
      </c>
      <c r="T274" s="176">
        <f t="shared" si="49"/>
        <v>0</v>
      </c>
      <c r="U274" s="176">
        <f t="shared" si="50"/>
        <v>1</v>
      </c>
      <c r="V274" s="180" t="str">
        <f t="shared" si="51"/>
        <v>Streptococcus mitis_oralis</v>
      </c>
      <c r="W274" s="180" t="str">
        <f t="shared" si="52"/>
        <v>Streptococcus mitis_oralis</v>
      </c>
      <c r="X274" s="176">
        <f t="shared" si="53"/>
        <v>0</v>
      </c>
      <c r="Y274" s="176">
        <f t="shared" si="54"/>
        <v>0</v>
      </c>
      <c r="Z274" s="176">
        <f t="shared" si="55"/>
        <v>0</v>
      </c>
      <c r="AA274" s="176">
        <f t="shared" si="56"/>
        <v>0</v>
      </c>
    </row>
    <row r="275" spans="4:27" ht="15" customHeight="1" x14ac:dyDescent="0.25">
      <c r="D275" s="178">
        <v>0</v>
      </c>
      <c r="E275" s="171">
        <f t="shared" si="57"/>
        <v>0</v>
      </c>
      <c r="F275" s="28" t="s">
        <v>555</v>
      </c>
      <c r="G275" s="28" t="s">
        <v>340</v>
      </c>
      <c r="H275" s="28" t="s">
        <v>144</v>
      </c>
      <c r="I275" s="31">
        <v>45168</v>
      </c>
      <c r="J275" s="28" t="s">
        <v>108</v>
      </c>
      <c r="K275" s="28" t="s">
        <v>554</v>
      </c>
      <c r="L275" s="28" t="s">
        <v>108</v>
      </c>
      <c r="M275" s="28" t="s">
        <v>436</v>
      </c>
      <c r="N275" s="29">
        <v>2.2400000000000002</v>
      </c>
      <c r="O275" s="28" t="s">
        <v>108</v>
      </c>
      <c r="P275" s="28" t="s">
        <v>436</v>
      </c>
      <c r="Q275" s="29">
        <v>2.23</v>
      </c>
      <c r="R275" s="173" t="str">
        <f t="shared" si="47"/>
        <v>A</v>
      </c>
      <c r="S275" s="176">
        <f t="shared" si="48"/>
        <v>0</v>
      </c>
      <c r="T275" s="176">
        <f t="shared" si="49"/>
        <v>0</v>
      </c>
      <c r="U275" s="176">
        <f t="shared" si="50"/>
        <v>1</v>
      </c>
      <c r="V275" s="180" t="str">
        <f t="shared" si="51"/>
        <v>Streptococcus mitis_oralis</v>
      </c>
      <c r="W275" s="180" t="str">
        <f t="shared" si="52"/>
        <v>Streptococcus mitis_oralis</v>
      </c>
      <c r="X275" s="176">
        <f t="shared" si="53"/>
        <v>0</v>
      </c>
      <c r="Y275" s="176">
        <f t="shared" si="54"/>
        <v>0</v>
      </c>
      <c r="Z275" s="176">
        <f t="shared" si="55"/>
        <v>0</v>
      </c>
      <c r="AA275" s="176">
        <f t="shared" si="56"/>
        <v>0</v>
      </c>
    </row>
    <row r="276" spans="4:27" ht="15" customHeight="1" x14ac:dyDescent="0.25">
      <c r="D276" s="178">
        <v>0</v>
      </c>
      <c r="E276" s="171">
        <f t="shared" si="57"/>
        <v>0</v>
      </c>
      <c r="F276" s="28" t="s">
        <v>556</v>
      </c>
      <c r="G276" s="28" t="s">
        <v>340</v>
      </c>
      <c r="H276" s="28" t="s">
        <v>144</v>
      </c>
      <c r="I276" s="31">
        <v>45097</v>
      </c>
      <c r="J276" s="28" t="s">
        <v>108</v>
      </c>
      <c r="K276" s="28" t="s">
        <v>554</v>
      </c>
      <c r="L276" s="28" t="s">
        <v>108</v>
      </c>
      <c r="M276" s="28" t="s">
        <v>245</v>
      </c>
      <c r="N276" s="29">
        <v>2.34</v>
      </c>
      <c r="O276" s="28" t="s">
        <v>108</v>
      </c>
      <c r="P276" s="28" t="s">
        <v>436</v>
      </c>
      <c r="Q276" s="29">
        <v>2.3199999999999998</v>
      </c>
      <c r="R276" s="173" t="str">
        <f t="shared" si="47"/>
        <v>B</v>
      </c>
      <c r="S276" s="176">
        <f t="shared" si="48"/>
        <v>0</v>
      </c>
      <c r="T276" s="176">
        <f t="shared" si="49"/>
        <v>0</v>
      </c>
      <c r="U276" s="176">
        <f t="shared" si="50"/>
        <v>1</v>
      </c>
      <c r="V276" s="180" t="str">
        <f t="shared" si="51"/>
        <v>Streptococcus pneumoniae</v>
      </c>
      <c r="W276" s="180" t="str">
        <f t="shared" si="52"/>
        <v>Streptococcus mitis_oralis</v>
      </c>
      <c r="X276" s="176">
        <f t="shared" si="53"/>
        <v>0</v>
      </c>
      <c r="Y276" s="176">
        <f t="shared" si="54"/>
        <v>0</v>
      </c>
      <c r="Z276" s="176">
        <f t="shared" si="55"/>
        <v>0</v>
      </c>
      <c r="AA276" s="176">
        <f t="shared" si="56"/>
        <v>0</v>
      </c>
    </row>
    <row r="277" spans="4:27" ht="15" customHeight="1" x14ac:dyDescent="0.25">
      <c r="D277" s="178">
        <v>0</v>
      </c>
      <c r="E277" s="171">
        <f t="shared" si="57"/>
        <v>0</v>
      </c>
      <c r="F277" s="28" t="s">
        <v>557</v>
      </c>
      <c r="G277" s="28" t="s">
        <v>340</v>
      </c>
      <c r="H277" s="28" t="s">
        <v>144</v>
      </c>
      <c r="I277" s="31">
        <v>45097</v>
      </c>
      <c r="J277" s="28" t="s">
        <v>108</v>
      </c>
      <c r="K277" s="28" t="s">
        <v>558</v>
      </c>
      <c r="L277" s="28" t="s">
        <v>108</v>
      </c>
      <c r="M277" s="28" t="s">
        <v>260</v>
      </c>
      <c r="N277" s="29">
        <v>1.9</v>
      </c>
      <c r="O277" s="28" t="s">
        <v>108</v>
      </c>
      <c r="P277" s="28" t="s">
        <v>418</v>
      </c>
      <c r="Q277" s="29">
        <v>1.64</v>
      </c>
      <c r="R277" s="173" t="str">
        <f t="shared" si="47"/>
        <v>B</v>
      </c>
      <c r="S277" s="176">
        <f t="shared" si="48"/>
        <v>0</v>
      </c>
      <c r="T277" s="176">
        <f t="shared" si="49"/>
        <v>0</v>
      </c>
      <c r="U277" s="176">
        <f t="shared" si="50"/>
        <v>1</v>
      </c>
      <c r="V277" s="180" t="str">
        <f t="shared" si="51"/>
        <v>Streptococcus troglodytidis</v>
      </c>
      <c r="W277" s="180" t="str">
        <f t="shared" si="52"/>
        <v>Streptococcus sanguinis</v>
      </c>
      <c r="X277" s="176">
        <f t="shared" si="53"/>
        <v>0</v>
      </c>
      <c r="Y277" s="176">
        <f t="shared" si="54"/>
        <v>0</v>
      </c>
      <c r="Z277" s="176">
        <f t="shared" si="55"/>
        <v>0</v>
      </c>
      <c r="AA277" s="176">
        <f t="shared" si="56"/>
        <v>0</v>
      </c>
    </row>
    <row r="278" spans="4:27" ht="15" customHeight="1" x14ac:dyDescent="0.25">
      <c r="D278" s="178">
        <v>0</v>
      </c>
      <c r="E278" s="171">
        <f t="shared" si="57"/>
        <v>0</v>
      </c>
      <c r="F278" s="28" t="s">
        <v>559</v>
      </c>
      <c r="G278" s="28" t="s">
        <v>340</v>
      </c>
      <c r="H278" s="28" t="s">
        <v>144</v>
      </c>
      <c r="I278" s="31">
        <v>45097</v>
      </c>
      <c r="J278" s="28" t="s">
        <v>108</v>
      </c>
      <c r="K278" s="28" t="s">
        <v>560</v>
      </c>
      <c r="L278" s="28" t="s">
        <v>108</v>
      </c>
      <c r="M278" s="28" t="s">
        <v>459</v>
      </c>
      <c r="N278" s="29">
        <v>2.36</v>
      </c>
      <c r="O278" s="28" t="s">
        <v>108</v>
      </c>
      <c r="P278" s="28" t="s">
        <v>459</v>
      </c>
      <c r="Q278" s="29">
        <v>2.2799999999999998</v>
      </c>
      <c r="R278" s="173" t="str">
        <f t="shared" si="47"/>
        <v>A</v>
      </c>
      <c r="S278" s="176">
        <f t="shared" si="48"/>
        <v>0</v>
      </c>
      <c r="T278" s="176">
        <f t="shared" si="49"/>
        <v>0</v>
      </c>
      <c r="U278" s="176">
        <f t="shared" si="50"/>
        <v>1</v>
      </c>
      <c r="V278" s="180" t="str">
        <f t="shared" si="51"/>
        <v>Streptococcus criceti</v>
      </c>
      <c r="W278" s="180" t="str">
        <f t="shared" si="52"/>
        <v>Streptococcus criceti</v>
      </c>
      <c r="X278" s="176">
        <f t="shared" si="53"/>
        <v>0</v>
      </c>
      <c r="Y278" s="176">
        <f t="shared" si="54"/>
        <v>0</v>
      </c>
      <c r="Z278" s="176">
        <f t="shared" si="55"/>
        <v>0</v>
      </c>
      <c r="AA278" s="176">
        <f t="shared" si="56"/>
        <v>0</v>
      </c>
    </row>
    <row r="279" spans="4:27" ht="15" customHeight="1" x14ac:dyDescent="0.25">
      <c r="D279" s="178">
        <v>0</v>
      </c>
      <c r="E279" s="171">
        <f t="shared" si="57"/>
        <v>0</v>
      </c>
      <c r="F279" s="28" t="s">
        <v>561</v>
      </c>
      <c r="G279" s="28" t="s">
        <v>340</v>
      </c>
      <c r="H279" s="28" t="s">
        <v>144</v>
      </c>
      <c r="I279" s="31">
        <v>45176</v>
      </c>
      <c r="J279" s="28" t="s">
        <v>108</v>
      </c>
      <c r="K279" s="28" t="s">
        <v>238</v>
      </c>
      <c r="L279" s="28" t="s">
        <v>108</v>
      </c>
      <c r="M279" s="28" t="s">
        <v>238</v>
      </c>
      <c r="N279" s="29">
        <v>2.34</v>
      </c>
      <c r="O279" s="28" t="s">
        <v>108</v>
      </c>
      <c r="P279" s="28" t="s">
        <v>238</v>
      </c>
      <c r="Q279" s="29">
        <v>2.21</v>
      </c>
      <c r="R279" s="173" t="str">
        <f t="shared" si="47"/>
        <v>A</v>
      </c>
      <c r="S279" s="176">
        <f t="shared" si="48"/>
        <v>1</v>
      </c>
      <c r="T279" s="176">
        <f t="shared" si="49"/>
        <v>1</v>
      </c>
      <c r="U279" s="176">
        <f t="shared" si="50"/>
        <v>0</v>
      </c>
      <c r="V279" s="180" t="str">
        <f t="shared" si="51"/>
        <v>Streptococcus orisasini</v>
      </c>
      <c r="W279" s="180" t="str">
        <f t="shared" si="52"/>
        <v>Streptococcus orisasini</v>
      </c>
      <c r="X279" s="176">
        <f t="shared" si="53"/>
        <v>0</v>
      </c>
      <c r="Y279" s="176">
        <f t="shared" si="54"/>
        <v>0</v>
      </c>
      <c r="Z279" s="176">
        <f t="shared" si="55"/>
        <v>0</v>
      </c>
      <c r="AA279" s="176">
        <f t="shared" si="56"/>
        <v>0</v>
      </c>
    </row>
    <row r="280" spans="4:27" ht="15" customHeight="1" x14ac:dyDescent="0.25">
      <c r="D280" s="178">
        <v>0</v>
      </c>
      <c r="E280" s="171">
        <f t="shared" si="57"/>
        <v>0</v>
      </c>
      <c r="F280" s="28" t="s">
        <v>562</v>
      </c>
      <c r="G280" s="28" t="s">
        <v>340</v>
      </c>
      <c r="H280" s="28" t="s">
        <v>144</v>
      </c>
      <c r="I280" s="31">
        <v>45168</v>
      </c>
      <c r="J280" s="28" t="s">
        <v>108</v>
      </c>
      <c r="K280" s="28" t="s">
        <v>563</v>
      </c>
      <c r="L280" s="28" t="s">
        <v>108</v>
      </c>
      <c r="M280" s="28" t="s">
        <v>563</v>
      </c>
      <c r="N280" s="29">
        <v>2.3199999999999998</v>
      </c>
      <c r="O280" s="28" t="s">
        <v>108</v>
      </c>
      <c r="P280" s="28" t="s">
        <v>755</v>
      </c>
      <c r="Q280" s="29">
        <v>1.78</v>
      </c>
      <c r="R280" s="173" t="str">
        <f t="shared" si="47"/>
        <v>A</v>
      </c>
      <c r="S280" s="176">
        <f t="shared" si="48"/>
        <v>1</v>
      </c>
      <c r="T280" s="176">
        <f t="shared" si="49"/>
        <v>1</v>
      </c>
      <c r="U280" s="176">
        <f t="shared" si="50"/>
        <v>0</v>
      </c>
      <c r="V280" s="180" t="str">
        <f t="shared" si="51"/>
        <v>Streptococcus orisratti</v>
      </c>
      <c r="W280" s="180" t="str">
        <f t="shared" si="52"/>
        <v>Streptococcus equi_ssp_zooepidemicus_ruminatorum</v>
      </c>
      <c r="X280" s="176">
        <f t="shared" si="53"/>
        <v>0</v>
      </c>
      <c r="Y280" s="176">
        <f t="shared" si="54"/>
        <v>0</v>
      </c>
      <c r="Z280" s="176">
        <f t="shared" si="55"/>
        <v>0</v>
      </c>
      <c r="AA280" s="176">
        <f t="shared" si="56"/>
        <v>0</v>
      </c>
    </row>
    <row r="281" spans="4:27" ht="15" customHeight="1" x14ac:dyDescent="0.25">
      <c r="D281" s="178">
        <v>0</v>
      </c>
      <c r="E281" s="171">
        <f t="shared" si="57"/>
        <v>0</v>
      </c>
      <c r="F281" s="28" t="s">
        <v>564</v>
      </c>
      <c r="G281" s="28" t="s">
        <v>340</v>
      </c>
      <c r="H281" s="28" t="s">
        <v>144</v>
      </c>
      <c r="I281" s="31">
        <v>45176</v>
      </c>
      <c r="J281" s="28" t="s">
        <v>108</v>
      </c>
      <c r="K281" s="28" t="s">
        <v>565</v>
      </c>
      <c r="L281" s="28" t="s">
        <v>108</v>
      </c>
      <c r="M281" s="28" t="s">
        <v>459</v>
      </c>
      <c r="N281" s="29">
        <v>2.4500000000000002</v>
      </c>
      <c r="O281" s="28" t="s">
        <v>108</v>
      </c>
      <c r="P281" s="28" t="s">
        <v>459</v>
      </c>
      <c r="Q281" s="29">
        <v>2.4300000000000002</v>
      </c>
      <c r="R281" s="173" t="str">
        <f t="shared" si="47"/>
        <v>A</v>
      </c>
      <c r="S281" s="176">
        <f t="shared" si="48"/>
        <v>0</v>
      </c>
      <c r="T281" s="176">
        <f t="shared" si="49"/>
        <v>0</v>
      </c>
      <c r="U281" s="176">
        <f t="shared" si="50"/>
        <v>1</v>
      </c>
      <c r="V281" s="180" t="str">
        <f t="shared" si="51"/>
        <v>Streptococcus criceti</v>
      </c>
      <c r="W281" s="180" t="str">
        <f t="shared" si="52"/>
        <v>Streptococcus criceti</v>
      </c>
      <c r="X281" s="176">
        <f t="shared" si="53"/>
        <v>0</v>
      </c>
      <c r="Y281" s="176">
        <f t="shared" si="54"/>
        <v>0</v>
      </c>
      <c r="Z281" s="176">
        <f t="shared" si="55"/>
        <v>0</v>
      </c>
      <c r="AA281" s="176">
        <f t="shared" si="56"/>
        <v>0</v>
      </c>
    </row>
    <row r="282" spans="4:27" ht="15" customHeight="1" x14ac:dyDescent="0.25">
      <c r="D282" s="178">
        <v>0</v>
      </c>
      <c r="E282" s="171">
        <f t="shared" si="57"/>
        <v>0</v>
      </c>
      <c r="F282" s="28" t="s">
        <v>566</v>
      </c>
      <c r="G282" s="28" t="s">
        <v>340</v>
      </c>
      <c r="H282" s="28" t="s">
        <v>144</v>
      </c>
      <c r="I282" s="31">
        <v>45167</v>
      </c>
      <c r="J282" s="28" t="s">
        <v>108</v>
      </c>
      <c r="K282" s="28" t="s">
        <v>567</v>
      </c>
      <c r="L282" s="28" t="s">
        <v>108</v>
      </c>
      <c r="M282" s="28" t="s">
        <v>567</v>
      </c>
      <c r="N282" s="29">
        <v>1.86</v>
      </c>
      <c r="O282" s="28" t="s">
        <v>108</v>
      </c>
      <c r="P282" s="28" t="s">
        <v>567</v>
      </c>
      <c r="Q282" s="29">
        <v>1.72</v>
      </c>
      <c r="R282" s="173" t="str">
        <f t="shared" si="47"/>
        <v>B</v>
      </c>
      <c r="S282" s="176">
        <f t="shared" si="48"/>
        <v>0</v>
      </c>
      <c r="T282" s="176">
        <f t="shared" si="49"/>
        <v>0</v>
      </c>
      <c r="U282" s="176">
        <f t="shared" si="50"/>
        <v>1</v>
      </c>
      <c r="V282" s="180" t="str">
        <f t="shared" si="51"/>
        <v>Streptococcus ovis</v>
      </c>
      <c r="W282" s="180" t="str">
        <f t="shared" si="52"/>
        <v>Streptococcus ovis</v>
      </c>
      <c r="X282" s="176">
        <f t="shared" si="53"/>
        <v>0</v>
      </c>
      <c r="Y282" s="176">
        <f t="shared" si="54"/>
        <v>0</v>
      </c>
      <c r="Z282" s="176">
        <f t="shared" si="55"/>
        <v>0</v>
      </c>
      <c r="AA282" s="176">
        <f t="shared" si="56"/>
        <v>0</v>
      </c>
    </row>
    <row r="283" spans="4:27" ht="15" customHeight="1" x14ac:dyDescent="0.25">
      <c r="D283" s="178">
        <v>0</v>
      </c>
      <c r="E283" s="171">
        <f t="shared" si="57"/>
        <v>0</v>
      </c>
      <c r="F283" s="28" t="s">
        <v>568</v>
      </c>
      <c r="G283" s="28" t="s">
        <v>340</v>
      </c>
      <c r="H283" s="28" t="s">
        <v>144</v>
      </c>
      <c r="I283" s="31">
        <v>45097</v>
      </c>
      <c r="J283" s="28" t="s">
        <v>108</v>
      </c>
      <c r="K283" s="28" t="s">
        <v>569</v>
      </c>
      <c r="L283" s="28" t="s">
        <v>108</v>
      </c>
      <c r="M283" s="28" t="s">
        <v>497</v>
      </c>
      <c r="N283" s="29">
        <v>1.55</v>
      </c>
      <c r="O283" s="28" t="s">
        <v>108</v>
      </c>
      <c r="P283" s="28" t="s">
        <v>461</v>
      </c>
      <c r="Q283" s="29">
        <v>1.48</v>
      </c>
      <c r="R283" s="173" t="str">
        <f t="shared" si="47"/>
        <v>B</v>
      </c>
      <c r="S283" s="176">
        <f t="shared" si="48"/>
        <v>0</v>
      </c>
      <c r="T283" s="176">
        <f t="shared" si="49"/>
        <v>0</v>
      </c>
      <c r="U283" s="176">
        <f t="shared" si="50"/>
        <v>1</v>
      </c>
      <c r="V283" s="180" t="str">
        <f t="shared" si="51"/>
        <v>Streptococcus gallolyticus</v>
      </c>
      <c r="W283" s="180" t="str">
        <f t="shared" si="52"/>
        <v>Streptococcus cristatus</v>
      </c>
      <c r="X283" s="176">
        <f t="shared" si="53"/>
        <v>0</v>
      </c>
      <c r="Y283" s="176">
        <f t="shared" si="54"/>
        <v>0</v>
      </c>
      <c r="Z283" s="176">
        <f t="shared" si="55"/>
        <v>0</v>
      </c>
      <c r="AA283" s="176">
        <f t="shared" si="56"/>
        <v>0</v>
      </c>
    </row>
    <row r="284" spans="4:27" ht="15" customHeight="1" x14ac:dyDescent="0.25">
      <c r="D284" s="178">
        <v>0</v>
      </c>
      <c r="E284" s="171">
        <f t="shared" si="57"/>
        <v>0</v>
      </c>
      <c r="F284" s="28" t="s">
        <v>570</v>
      </c>
      <c r="G284" s="28" t="s">
        <v>340</v>
      </c>
      <c r="H284" s="28" t="s">
        <v>144</v>
      </c>
      <c r="I284" s="31">
        <v>45097</v>
      </c>
      <c r="J284" s="28" t="s">
        <v>108</v>
      </c>
      <c r="K284" s="28" t="s">
        <v>571</v>
      </c>
      <c r="L284" s="28" t="s">
        <v>108</v>
      </c>
      <c r="M284" s="28" t="s">
        <v>571</v>
      </c>
      <c r="N284" s="29">
        <v>2.3199999999999998</v>
      </c>
      <c r="O284" s="28" t="s">
        <v>108</v>
      </c>
      <c r="P284" s="28" t="s">
        <v>538</v>
      </c>
      <c r="Q284" s="29">
        <v>1.91</v>
      </c>
      <c r="R284" s="173" t="str">
        <f t="shared" si="47"/>
        <v>A</v>
      </c>
      <c r="S284" s="176">
        <f t="shared" si="48"/>
        <v>1</v>
      </c>
      <c r="T284" s="176">
        <f t="shared" si="49"/>
        <v>1</v>
      </c>
      <c r="U284" s="176">
        <f t="shared" si="50"/>
        <v>0</v>
      </c>
      <c r="V284" s="180" t="str">
        <f t="shared" si="51"/>
        <v>Streptococcus pacificus</v>
      </c>
      <c r="W284" s="180" t="str">
        <f t="shared" si="52"/>
        <v>Streptococcus zalophi</v>
      </c>
      <c r="X284" s="176">
        <f t="shared" si="53"/>
        <v>0</v>
      </c>
      <c r="Y284" s="176">
        <f t="shared" si="54"/>
        <v>0</v>
      </c>
      <c r="Z284" s="176">
        <f t="shared" si="55"/>
        <v>0</v>
      </c>
      <c r="AA284" s="176">
        <f t="shared" si="56"/>
        <v>0</v>
      </c>
    </row>
    <row r="285" spans="4:27" ht="15" customHeight="1" x14ac:dyDescent="0.25">
      <c r="D285" s="178">
        <v>0</v>
      </c>
      <c r="E285" s="171">
        <f t="shared" si="57"/>
        <v>0</v>
      </c>
      <c r="F285" s="28" t="s">
        <v>572</v>
      </c>
      <c r="G285" s="28" t="s">
        <v>340</v>
      </c>
      <c r="H285" s="28" t="s">
        <v>144</v>
      </c>
      <c r="I285" s="31">
        <v>45176</v>
      </c>
      <c r="J285" s="28" t="s">
        <v>108</v>
      </c>
      <c r="K285" s="28" t="s">
        <v>573</v>
      </c>
      <c r="L285" s="28" t="s">
        <v>108</v>
      </c>
      <c r="M285" s="28" t="s">
        <v>245</v>
      </c>
      <c r="N285" s="29">
        <v>1.62</v>
      </c>
      <c r="O285" s="28" t="s">
        <v>108</v>
      </c>
      <c r="P285" s="28" t="s">
        <v>418</v>
      </c>
      <c r="Q285" s="29">
        <v>1.58</v>
      </c>
      <c r="R285" s="173" t="str">
        <f t="shared" si="47"/>
        <v>B</v>
      </c>
      <c r="S285" s="176">
        <f t="shared" si="48"/>
        <v>0</v>
      </c>
      <c r="T285" s="176">
        <f t="shared" si="49"/>
        <v>0</v>
      </c>
      <c r="U285" s="176">
        <f t="shared" si="50"/>
        <v>1</v>
      </c>
      <c r="V285" s="180" t="str">
        <f t="shared" si="51"/>
        <v>Streptococcus pneumoniae</v>
      </c>
      <c r="W285" s="180" t="str">
        <f t="shared" si="52"/>
        <v>Streptococcus sanguinis</v>
      </c>
      <c r="X285" s="176">
        <f t="shared" si="53"/>
        <v>0</v>
      </c>
      <c r="Y285" s="176">
        <f t="shared" si="54"/>
        <v>0</v>
      </c>
      <c r="Z285" s="176">
        <f t="shared" si="55"/>
        <v>0</v>
      </c>
      <c r="AA285" s="176">
        <f t="shared" si="56"/>
        <v>0</v>
      </c>
    </row>
    <row r="286" spans="4:27" ht="15" customHeight="1" x14ac:dyDescent="0.25">
      <c r="D286" s="178">
        <v>0</v>
      </c>
      <c r="E286" s="171">
        <f t="shared" si="57"/>
        <v>0</v>
      </c>
      <c r="F286" s="28" t="s">
        <v>574</v>
      </c>
      <c r="G286" s="28" t="s">
        <v>340</v>
      </c>
      <c r="H286" s="28" t="s">
        <v>144</v>
      </c>
      <c r="I286" s="31">
        <v>45176</v>
      </c>
      <c r="J286" s="28" t="s">
        <v>108</v>
      </c>
      <c r="K286" s="28" t="s">
        <v>575</v>
      </c>
      <c r="L286" s="28" t="s">
        <v>108</v>
      </c>
      <c r="M286" s="28" t="s">
        <v>455</v>
      </c>
      <c r="N286" s="29">
        <v>1.49</v>
      </c>
      <c r="O286" s="28" t="s">
        <v>108</v>
      </c>
      <c r="P286" s="28" t="s">
        <v>461</v>
      </c>
      <c r="Q286" s="29">
        <v>1.48</v>
      </c>
      <c r="R286" s="173" t="str">
        <f t="shared" si="47"/>
        <v>B</v>
      </c>
      <c r="S286" s="176">
        <f t="shared" si="48"/>
        <v>0</v>
      </c>
      <c r="T286" s="176">
        <f t="shared" si="49"/>
        <v>0</v>
      </c>
      <c r="U286" s="176">
        <f t="shared" si="50"/>
        <v>1</v>
      </c>
      <c r="V286" s="180" t="str">
        <f t="shared" si="51"/>
        <v>Streptococcus constellatus</v>
      </c>
      <c r="W286" s="180" t="str">
        <f t="shared" si="52"/>
        <v>Streptococcus cristatus</v>
      </c>
      <c r="X286" s="176">
        <f t="shared" si="53"/>
        <v>0</v>
      </c>
      <c r="Y286" s="176">
        <f t="shared" si="54"/>
        <v>0</v>
      </c>
      <c r="Z286" s="176">
        <f t="shared" si="55"/>
        <v>0</v>
      </c>
      <c r="AA286" s="176">
        <f t="shared" si="56"/>
        <v>0</v>
      </c>
    </row>
    <row r="287" spans="4:27" ht="15" customHeight="1" x14ac:dyDescent="0.25">
      <c r="D287" s="178">
        <v>0</v>
      </c>
      <c r="E287" s="171">
        <f t="shared" si="57"/>
        <v>0</v>
      </c>
      <c r="F287" s="28" t="s">
        <v>576</v>
      </c>
      <c r="G287" s="28" t="s">
        <v>340</v>
      </c>
      <c r="H287" s="28" t="s">
        <v>144</v>
      </c>
      <c r="I287" s="31">
        <v>45168</v>
      </c>
      <c r="J287" s="28" t="s">
        <v>108</v>
      </c>
      <c r="K287" s="28" t="s">
        <v>404</v>
      </c>
      <c r="L287" s="28" t="s">
        <v>108</v>
      </c>
      <c r="M287" s="28" t="s">
        <v>404</v>
      </c>
      <c r="N287" s="29">
        <v>2.27</v>
      </c>
      <c r="O287" s="28" t="s">
        <v>108</v>
      </c>
      <c r="P287" s="28" t="s">
        <v>404</v>
      </c>
      <c r="Q287" s="29">
        <v>2.25</v>
      </c>
      <c r="R287" s="173" t="str">
        <f t="shared" si="47"/>
        <v>A</v>
      </c>
      <c r="S287" s="176">
        <f t="shared" si="48"/>
        <v>1</v>
      </c>
      <c r="T287" s="176">
        <f t="shared" si="49"/>
        <v>1</v>
      </c>
      <c r="U287" s="176">
        <f t="shared" si="50"/>
        <v>0</v>
      </c>
      <c r="V287" s="180" t="str">
        <f t="shared" si="51"/>
        <v>Streptococcus parasanguinis</v>
      </c>
      <c r="W287" s="180" t="str">
        <f t="shared" si="52"/>
        <v>Streptococcus parasanguinis</v>
      </c>
      <c r="X287" s="176">
        <f t="shared" si="53"/>
        <v>0</v>
      </c>
      <c r="Y287" s="176">
        <f t="shared" si="54"/>
        <v>0</v>
      </c>
      <c r="Z287" s="176">
        <f t="shared" si="55"/>
        <v>0</v>
      </c>
      <c r="AA287" s="176">
        <f t="shared" si="56"/>
        <v>0</v>
      </c>
    </row>
    <row r="288" spans="4:27" ht="15" customHeight="1" x14ac:dyDescent="0.25">
      <c r="D288" s="178">
        <v>0</v>
      </c>
      <c r="E288" s="171">
        <f t="shared" si="57"/>
        <v>0</v>
      </c>
      <c r="F288" s="28" t="s">
        <v>577</v>
      </c>
      <c r="G288" s="28" t="s">
        <v>340</v>
      </c>
      <c r="H288" s="28" t="s">
        <v>144</v>
      </c>
      <c r="I288" s="31">
        <v>45176</v>
      </c>
      <c r="J288" s="28" t="s">
        <v>108</v>
      </c>
      <c r="K288" s="28" t="s">
        <v>578</v>
      </c>
      <c r="L288" s="28" t="s">
        <v>108</v>
      </c>
      <c r="M288" s="28" t="s">
        <v>578</v>
      </c>
      <c r="N288" s="29">
        <v>2.14</v>
      </c>
      <c r="O288" s="28" t="s">
        <v>108</v>
      </c>
      <c r="P288" s="28" t="s">
        <v>578</v>
      </c>
      <c r="Q288" s="29">
        <v>2.0499999999999998</v>
      </c>
      <c r="R288" s="173" t="str">
        <f t="shared" si="47"/>
        <v>A</v>
      </c>
      <c r="S288" s="176">
        <f t="shared" si="48"/>
        <v>1</v>
      </c>
      <c r="T288" s="176">
        <f t="shared" si="49"/>
        <v>1</v>
      </c>
      <c r="U288" s="176">
        <f t="shared" si="50"/>
        <v>0</v>
      </c>
      <c r="V288" s="180" t="str">
        <f t="shared" si="51"/>
        <v>Streptococcus parasuis</v>
      </c>
      <c r="W288" s="180" t="str">
        <f t="shared" si="52"/>
        <v>Streptococcus parasuis</v>
      </c>
      <c r="X288" s="176">
        <f t="shared" si="53"/>
        <v>0</v>
      </c>
      <c r="Y288" s="176">
        <f t="shared" si="54"/>
        <v>0</v>
      </c>
      <c r="Z288" s="176">
        <f t="shared" si="55"/>
        <v>0</v>
      </c>
      <c r="AA288" s="176">
        <f t="shared" si="56"/>
        <v>0</v>
      </c>
    </row>
    <row r="289" spans="4:27" ht="15" customHeight="1" x14ac:dyDescent="0.25">
      <c r="D289" s="178">
        <v>0</v>
      </c>
      <c r="E289" s="171">
        <f t="shared" si="57"/>
        <v>0</v>
      </c>
      <c r="F289" s="28" t="s">
        <v>579</v>
      </c>
      <c r="G289" s="28" t="s">
        <v>340</v>
      </c>
      <c r="H289" s="28" t="s">
        <v>144</v>
      </c>
      <c r="I289" s="31">
        <v>45174</v>
      </c>
      <c r="J289" s="28" t="s">
        <v>108</v>
      </c>
      <c r="K289" s="28" t="s">
        <v>241</v>
      </c>
      <c r="L289" s="28" t="s">
        <v>108</v>
      </c>
      <c r="M289" s="28" t="s">
        <v>241</v>
      </c>
      <c r="N289" s="29">
        <v>2.33</v>
      </c>
      <c r="O289" s="28" t="s">
        <v>108</v>
      </c>
      <c r="P289" s="28" t="s">
        <v>242</v>
      </c>
      <c r="Q289" s="29">
        <v>2.16</v>
      </c>
      <c r="R289" s="173" t="str">
        <f t="shared" si="47"/>
        <v>B</v>
      </c>
      <c r="S289" s="176">
        <f t="shared" si="48"/>
        <v>0</v>
      </c>
      <c r="T289" s="176">
        <f t="shared" si="49"/>
        <v>0</v>
      </c>
      <c r="U289" s="176">
        <f t="shared" si="50"/>
        <v>1</v>
      </c>
      <c r="V289" s="180" t="str">
        <f t="shared" si="51"/>
        <v>Streptococcus parauberis</v>
      </c>
      <c r="W289" s="180" t="str">
        <f t="shared" si="52"/>
        <v>Streptococcus parauberis_JRA_G+R-39</v>
      </c>
      <c r="X289" s="176">
        <f t="shared" si="53"/>
        <v>0</v>
      </c>
      <c r="Y289" s="176">
        <f t="shared" si="54"/>
        <v>0</v>
      </c>
      <c r="Z289" s="176">
        <f t="shared" si="55"/>
        <v>0</v>
      </c>
      <c r="AA289" s="176">
        <f t="shared" si="56"/>
        <v>0</v>
      </c>
    </row>
    <row r="290" spans="4:27" ht="15" customHeight="1" x14ac:dyDescent="0.25">
      <c r="D290" s="178">
        <v>0</v>
      </c>
      <c r="E290" s="171">
        <f t="shared" si="57"/>
        <v>0</v>
      </c>
      <c r="F290" s="28" t="s">
        <v>580</v>
      </c>
      <c r="G290" s="28" t="s">
        <v>340</v>
      </c>
      <c r="H290" s="28" t="s">
        <v>144</v>
      </c>
      <c r="I290" s="31">
        <v>45176</v>
      </c>
      <c r="J290" s="28" t="s">
        <v>108</v>
      </c>
      <c r="K290" s="28" t="s">
        <v>433</v>
      </c>
      <c r="L290" s="28" t="s">
        <v>108</v>
      </c>
      <c r="M290" s="28" t="s">
        <v>433</v>
      </c>
      <c r="N290" s="29">
        <v>2.41</v>
      </c>
      <c r="O290" s="28" t="s">
        <v>108</v>
      </c>
      <c r="P290" s="28" t="s">
        <v>198</v>
      </c>
      <c r="Q290" s="29">
        <v>1.47</v>
      </c>
      <c r="R290" s="173" t="str">
        <f t="shared" si="47"/>
        <v>A</v>
      </c>
      <c r="S290" s="176">
        <f t="shared" si="48"/>
        <v>1</v>
      </c>
      <c r="T290" s="176">
        <f t="shared" si="49"/>
        <v>1</v>
      </c>
      <c r="U290" s="176">
        <f t="shared" si="50"/>
        <v>0</v>
      </c>
      <c r="V290" s="180" t="str">
        <f t="shared" si="51"/>
        <v>Streptococcus penaeicida</v>
      </c>
      <c r="W290" s="180" t="str">
        <f t="shared" si="52"/>
        <v>Streptococcus dysgalactiae</v>
      </c>
      <c r="X290" s="176">
        <f t="shared" si="53"/>
        <v>0</v>
      </c>
      <c r="Y290" s="176">
        <f t="shared" si="54"/>
        <v>0</v>
      </c>
      <c r="Z290" s="176">
        <f t="shared" si="55"/>
        <v>0</v>
      </c>
      <c r="AA290" s="176">
        <f t="shared" si="56"/>
        <v>0</v>
      </c>
    </row>
    <row r="291" spans="4:27" ht="15" customHeight="1" x14ac:dyDescent="0.25">
      <c r="D291" s="178">
        <v>0</v>
      </c>
      <c r="E291" s="171">
        <f t="shared" si="57"/>
        <v>0</v>
      </c>
      <c r="F291" s="28" t="s">
        <v>581</v>
      </c>
      <c r="G291" s="28" t="s">
        <v>340</v>
      </c>
      <c r="H291" s="28" t="s">
        <v>144</v>
      </c>
      <c r="I291" s="31">
        <v>45174</v>
      </c>
      <c r="J291" s="28" t="s">
        <v>108</v>
      </c>
      <c r="K291" s="28" t="s">
        <v>582</v>
      </c>
      <c r="L291" s="28" t="s">
        <v>108</v>
      </c>
      <c r="M291" s="28" t="s">
        <v>436</v>
      </c>
      <c r="N291" s="29">
        <v>1.78</v>
      </c>
      <c r="O291" s="28" t="s">
        <v>108</v>
      </c>
      <c r="P291" s="28" t="s">
        <v>436</v>
      </c>
      <c r="Q291" s="29">
        <v>1.74</v>
      </c>
      <c r="R291" s="173" t="str">
        <f t="shared" si="47"/>
        <v>B</v>
      </c>
      <c r="S291" s="176">
        <f t="shared" si="48"/>
        <v>0</v>
      </c>
      <c r="T291" s="176">
        <f t="shared" si="49"/>
        <v>0</v>
      </c>
      <c r="U291" s="176">
        <f t="shared" si="50"/>
        <v>1</v>
      </c>
      <c r="V291" s="180" t="str">
        <f t="shared" si="51"/>
        <v>Streptococcus mitis_oralis</v>
      </c>
      <c r="W291" s="180" t="str">
        <f t="shared" si="52"/>
        <v>Streptococcus mitis_oralis</v>
      </c>
      <c r="X291" s="176">
        <f t="shared" si="53"/>
        <v>0</v>
      </c>
      <c r="Y291" s="176">
        <f t="shared" si="54"/>
        <v>0</v>
      </c>
      <c r="Z291" s="176">
        <f t="shared" si="55"/>
        <v>0</v>
      </c>
      <c r="AA291" s="176">
        <f t="shared" si="56"/>
        <v>0</v>
      </c>
    </row>
    <row r="292" spans="4:27" ht="15" customHeight="1" x14ac:dyDescent="0.25">
      <c r="D292" s="178">
        <v>0</v>
      </c>
      <c r="E292" s="171">
        <f t="shared" si="57"/>
        <v>0</v>
      </c>
      <c r="F292" s="28" t="s">
        <v>583</v>
      </c>
      <c r="G292" s="28" t="s">
        <v>340</v>
      </c>
      <c r="H292" s="28" t="s">
        <v>144</v>
      </c>
      <c r="I292" s="31">
        <v>45174</v>
      </c>
      <c r="J292" s="28" t="s">
        <v>108</v>
      </c>
      <c r="K292" s="28" t="s">
        <v>365</v>
      </c>
      <c r="L292" s="28" t="s">
        <v>108</v>
      </c>
      <c r="M292" s="28" t="s">
        <v>365</v>
      </c>
      <c r="N292" s="29">
        <v>2.23</v>
      </c>
      <c r="O292" s="28" t="s">
        <v>108</v>
      </c>
      <c r="P292" s="28" t="s">
        <v>365</v>
      </c>
      <c r="Q292" s="29">
        <v>2.15</v>
      </c>
      <c r="R292" s="173" t="str">
        <f t="shared" si="47"/>
        <v>A</v>
      </c>
      <c r="S292" s="176">
        <f t="shared" si="48"/>
        <v>1</v>
      </c>
      <c r="T292" s="176">
        <f t="shared" si="49"/>
        <v>1</v>
      </c>
      <c r="U292" s="176">
        <f t="shared" si="50"/>
        <v>0</v>
      </c>
      <c r="V292" s="180" t="str">
        <f t="shared" si="51"/>
        <v>Streptococcus phocae</v>
      </c>
      <c r="W292" s="180" t="str">
        <f t="shared" si="52"/>
        <v>Streptococcus phocae</v>
      </c>
      <c r="X292" s="176">
        <f t="shared" si="53"/>
        <v>0</v>
      </c>
      <c r="Y292" s="176">
        <f t="shared" si="54"/>
        <v>0</v>
      </c>
      <c r="Z292" s="176">
        <f t="shared" si="55"/>
        <v>0</v>
      </c>
      <c r="AA292" s="176">
        <f t="shared" si="56"/>
        <v>0</v>
      </c>
    </row>
    <row r="293" spans="4:27" ht="15" customHeight="1" x14ac:dyDescent="0.25">
      <c r="D293" s="178">
        <v>0</v>
      </c>
      <c r="E293" s="171">
        <f t="shared" si="57"/>
        <v>0</v>
      </c>
      <c r="F293" s="28" t="s">
        <v>584</v>
      </c>
      <c r="G293" s="28" t="s">
        <v>340</v>
      </c>
      <c r="H293" s="28" t="s">
        <v>144</v>
      </c>
      <c r="I293" s="31">
        <v>45176</v>
      </c>
      <c r="J293" s="28" t="s">
        <v>108</v>
      </c>
      <c r="K293" s="28" t="s">
        <v>365</v>
      </c>
      <c r="L293" s="28" t="s">
        <v>108</v>
      </c>
      <c r="M293" s="28" t="s">
        <v>365</v>
      </c>
      <c r="N293" s="29">
        <v>2.34</v>
      </c>
      <c r="O293" s="28" t="s">
        <v>108</v>
      </c>
      <c r="P293" s="28" t="s">
        <v>365</v>
      </c>
      <c r="Q293" s="29">
        <v>2.29</v>
      </c>
      <c r="R293" s="173" t="str">
        <f t="shared" si="47"/>
        <v>A</v>
      </c>
      <c r="S293" s="176">
        <f t="shared" si="48"/>
        <v>1</v>
      </c>
      <c r="T293" s="176">
        <f t="shared" si="49"/>
        <v>1</v>
      </c>
      <c r="U293" s="176">
        <f t="shared" si="50"/>
        <v>0</v>
      </c>
      <c r="V293" s="180" t="str">
        <f t="shared" si="51"/>
        <v>Streptococcus phocae</v>
      </c>
      <c r="W293" s="180" t="str">
        <f t="shared" si="52"/>
        <v>Streptococcus phocae</v>
      </c>
      <c r="X293" s="176">
        <f t="shared" si="53"/>
        <v>0</v>
      </c>
      <c r="Y293" s="176">
        <f t="shared" si="54"/>
        <v>0</v>
      </c>
      <c r="Z293" s="176">
        <f t="shared" si="55"/>
        <v>0</v>
      </c>
      <c r="AA293" s="176">
        <f t="shared" si="56"/>
        <v>0</v>
      </c>
    </row>
    <row r="294" spans="4:27" ht="15" customHeight="1" x14ac:dyDescent="0.25">
      <c r="D294" s="178">
        <v>0</v>
      </c>
      <c r="E294" s="171">
        <f t="shared" si="57"/>
        <v>0</v>
      </c>
      <c r="F294" s="28" t="s">
        <v>585</v>
      </c>
      <c r="G294" s="28" t="s">
        <v>340</v>
      </c>
      <c r="H294" s="28" t="s">
        <v>144</v>
      </c>
      <c r="I294" s="31">
        <v>45174</v>
      </c>
      <c r="J294" s="28" t="s">
        <v>108</v>
      </c>
      <c r="K294" s="28" t="s">
        <v>309</v>
      </c>
      <c r="L294" s="28" t="s">
        <v>108</v>
      </c>
      <c r="M294" s="28" t="s">
        <v>309</v>
      </c>
      <c r="N294" s="29">
        <v>2.15</v>
      </c>
      <c r="O294" s="28" t="s">
        <v>108</v>
      </c>
      <c r="P294" s="28" t="s">
        <v>309</v>
      </c>
      <c r="Q294" s="29">
        <v>2.12</v>
      </c>
      <c r="R294" s="173" t="str">
        <f t="shared" si="47"/>
        <v>A</v>
      </c>
      <c r="S294" s="176">
        <f t="shared" si="48"/>
        <v>1</v>
      </c>
      <c r="T294" s="176">
        <f t="shared" si="49"/>
        <v>1</v>
      </c>
      <c r="U294" s="176">
        <f t="shared" si="50"/>
        <v>0</v>
      </c>
      <c r="V294" s="180" t="str">
        <f t="shared" si="51"/>
        <v>Streptococcus pluranimalium</v>
      </c>
      <c r="W294" s="180" t="str">
        <f t="shared" si="52"/>
        <v>Streptococcus pluranimalium</v>
      </c>
      <c r="X294" s="176">
        <f t="shared" si="53"/>
        <v>0</v>
      </c>
      <c r="Y294" s="176">
        <f t="shared" si="54"/>
        <v>0</v>
      </c>
      <c r="Z294" s="176">
        <f t="shared" si="55"/>
        <v>0</v>
      </c>
      <c r="AA294" s="176">
        <f t="shared" si="56"/>
        <v>0</v>
      </c>
    </row>
    <row r="295" spans="4:27" ht="15" customHeight="1" x14ac:dyDescent="0.25">
      <c r="D295" s="178">
        <v>0</v>
      </c>
      <c r="E295" s="171">
        <f t="shared" si="57"/>
        <v>0</v>
      </c>
      <c r="F295" s="28" t="s">
        <v>586</v>
      </c>
      <c r="G295" s="28" t="s">
        <v>340</v>
      </c>
      <c r="H295" s="28" t="s">
        <v>144</v>
      </c>
      <c r="I295" s="31">
        <v>45176</v>
      </c>
      <c r="J295" s="28" t="s">
        <v>108</v>
      </c>
      <c r="K295" s="28" t="s">
        <v>587</v>
      </c>
      <c r="L295" s="28" t="s">
        <v>108</v>
      </c>
      <c r="M295" s="28" t="s">
        <v>587</v>
      </c>
      <c r="N295" s="29">
        <v>2.4</v>
      </c>
      <c r="O295" s="28" t="s">
        <v>108</v>
      </c>
      <c r="P295" s="28" t="s">
        <v>544</v>
      </c>
      <c r="Q295" s="29">
        <v>1.54</v>
      </c>
      <c r="R295" s="173" t="str">
        <f t="shared" si="47"/>
        <v>A</v>
      </c>
      <c r="S295" s="176">
        <f t="shared" si="48"/>
        <v>1</v>
      </c>
      <c r="T295" s="176">
        <f t="shared" si="49"/>
        <v>1</v>
      </c>
      <c r="U295" s="176">
        <f t="shared" si="50"/>
        <v>0</v>
      </c>
      <c r="V295" s="180" t="str">
        <f t="shared" si="51"/>
        <v>Streptococcus plurextorum</v>
      </c>
      <c r="W295" s="180" t="str">
        <f t="shared" si="52"/>
        <v>Streptococcus merionis</v>
      </c>
      <c r="X295" s="176">
        <f t="shared" si="53"/>
        <v>0</v>
      </c>
      <c r="Y295" s="176">
        <f t="shared" si="54"/>
        <v>0</v>
      </c>
      <c r="Z295" s="176">
        <f t="shared" si="55"/>
        <v>0</v>
      </c>
      <c r="AA295" s="176">
        <f t="shared" si="56"/>
        <v>0</v>
      </c>
    </row>
    <row r="296" spans="4:27" ht="15" customHeight="1" x14ac:dyDescent="0.25">
      <c r="D296" s="178">
        <v>0</v>
      </c>
      <c r="E296" s="171">
        <f t="shared" si="57"/>
        <v>0</v>
      </c>
      <c r="F296" s="28" t="s">
        <v>588</v>
      </c>
      <c r="G296" s="28" t="s">
        <v>340</v>
      </c>
      <c r="H296" s="28" t="s">
        <v>144</v>
      </c>
      <c r="I296" s="31">
        <v>45174</v>
      </c>
      <c r="J296" s="28" t="s">
        <v>108</v>
      </c>
      <c r="K296" s="28" t="s">
        <v>245</v>
      </c>
      <c r="L296" s="28" t="s">
        <v>108</v>
      </c>
      <c r="M296" s="28" t="s">
        <v>245</v>
      </c>
      <c r="N296" s="29">
        <v>2.39</v>
      </c>
      <c r="O296" s="28" t="s">
        <v>108</v>
      </c>
      <c r="P296" s="28" t="s">
        <v>245</v>
      </c>
      <c r="Q296" s="29">
        <v>2.31</v>
      </c>
      <c r="R296" s="173" t="str">
        <f t="shared" si="47"/>
        <v>A</v>
      </c>
      <c r="S296" s="176">
        <f t="shared" si="48"/>
        <v>1</v>
      </c>
      <c r="T296" s="176">
        <f t="shared" si="49"/>
        <v>1</v>
      </c>
      <c r="U296" s="176">
        <f t="shared" si="50"/>
        <v>0</v>
      </c>
      <c r="V296" s="180" t="str">
        <f t="shared" si="51"/>
        <v>Streptococcus pneumoniae</v>
      </c>
      <c r="W296" s="180" t="str">
        <f t="shared" si="52"/>
        <v>Streptococcus pneumoniae</v>
      </c>
      <c r="X296" s="176">
        <f t="shared" si="53"/>
        <v>0</v>
      </c>
      <c r="Y296" s="176">
        <f t="shared" si="54"/>
        <v>0</v>
      </c>
      <c r="Z296" s="176">
        <f t="shared" si="55"/>
        <v>0</v>
      </c>
      <c r="AA296" s="176">
        <f t="shared" si="56"/>
        <v>0</v>
      </c>
    </row>
    <row r="297" spans="4:27" ht="15" customHeight="1" x14ac:dyDescent="0.25">
      <c r="D297" s="178">
        <v>0</v>
      </c>
      <c r="E297" s="171">
        <f t="shared" si="57"/>
        <v>0</v>
      </c>
      <c r="F297" s="28" t="s">
        <v>589</v>
      </c>
      <c r="G297" s="28" t="s">
        <v>340</v>
      </c>
      <c r="H297" s="28" t="s">
        <v>144</v>
      </c>
      <c r="I297" s="31">
        <v>45097</v>
      </c>
      <c r="J297" s="28" t="s">
        <v>108</v>
      </c>
      <c r="K297" s="28" t="s">
        <v>439</v>
      </c>
      <c r="L297" s="28" t="s">
        <v>108</v>
      </c>
      <c r="M297" s="28" t="s">
        <v>439</v>
      </c>
      <c r="N297" s="29">
        <v>2.33</v>
      </c>
      <c r="O297" s="28" t="s">
        <v>108</v>
      </c>
      <c r="P297" s="28" t="s">
        <v>439</v>
      </c>
      <c r="Q297" s="29">
        <v>1.92</v>
      </c>
      <c r="R297" s="173" t="str">
        <f t="shared" si="47"/>
        <v>A</v>
      </c>
      <c r="S297" s="176">
        <f t="shared" si="48"/>
        <v>1</v>
      </c>
      <c r="T297" s="176">
        <f t="shared" si="49"/>
        <v>1</v>
      </c>
      <c r="U297" s="176">
        <f t="shared" si="50"/>
        <v>0</v>
      </c>
      <c r="V297" s="180" t="str">
        <f t="shared" si="51"/>
        <v>Streptococcus porci</v>
      </c>
      <c r="W297" s="180" t="str">
        <f t="shared" si="52"/>
        <v>Streptococcus porci</v>
      </c>
      <c r="X297" s="176">
        <f t="shared" si="53"/>
        <v>0</v>
      </c>
      <c r="Y297" s="176">
        <f t="shared" si="54"/>
        <v>0</v>
      </c>
      <c r="Z297" s="176">
        <f t="shared" si="55"/>
        <v>0</v>
      </c>
      <c r="AA297" s="176">
        <f t="shared" si="56"/>
        <v>0</v>
      </c>
    </row>
    <row r="298" spans="4:27" ht="15" customHeight="1" x14ac:dyDescent="0.25">
      <c r="D298" s="178">
        <v>0</v>
      </c>
      <c r="E298" s="171">
        <f t="shared" si="57"/>
        <v>0</v>
      </c>
      <c r="F298" s="28" t="s">
        <v>590</v>
      </c>
      <c r="G298" s="28" t="s">
        <v>340</v>
      </c>
      <c r="H298" s="28" t="s">
        <v>144</v>
      </c>
      <c r="I298" s="31">
        <v>45174</v>
      </c>
      <c r="J298" s="28" t="s">
        <v>108</v>
      </c>
      <c r="K298" s="28" t="s">
        <v>253</v>
      </c>
      <c r="L298" s="28" t="s">
        <v>108</v>
      </c>
      <c r="M298" s="28" t="s">
        <v>253</v>
      </c>
      <c r="N298" s="29">
        <v>2.5099999999999998</v>
      </c>
      <c r="O298" s="28" t="s">
        <v>108</v>
      </c>
      <c r="P298" s="28" t="s">
        <v>253</v>
      </c>
      <c r="Q298" s="29">
        <v>2.4700000000000002</v>
      </c>
      <c r="R298" s="173" t="str">
        <f t="shared" si="47"/>
        <v>A</v>
      </c>
      <c r="S298" s="176">
        <f t="shared" si="48"/>
        <v>1</v>
      </c>
      <c r="T298" s="176">
        <f t="shared" si="49"/>
        <v>1</v>
      </c>
      <c r="U298" s="176">
        <f t="shared" si="50"/>
        <v>0</v>
      </c>
      <c r="V298" s="180" t="str">
        <f t="shared" si="51"/>
        <v>Streptococcus porcinus</v>
      </c>
      <c r="W298" s="180" t="str">
        <f t="shared" si="52"/>
        <v>Streptococcus porcinus</v>
      </c>
      <c r="X298" s="176">
        <f t="shared" si="53"/>
        <v>0</v>
      </c>
      <c r="Y298" s="176">
        <f t="shared" si="54"/>
        <v>0</v>
      </c>
      <c r="Z298" s="176">
        <f t="shared" si="55"/>
        <v>0</v>
      </c>
      <c r="AA298" s="176">
        <f t="shared" si="56"/>
        <v>0</v>
      </c>
    </row>
    <row r="299" spans="4:27" ht="15" customHeight="1" x14ac:dyDescent="0.25">
      <c r="D299" s="178">
        <v>0</v>
      </c>
      <c r="E299" s="171">
        <f t="shared" si="57"/>
        <v>0</v>
      </c>
      <c r="F299" s="28" t="s">
        <v>591</v>
      </c>
      <c r="G299" s="28" t="s">
        <v>340</v>
      </c>
      <c r="H299" s="28" t="s">
        <v>144</v>
      </c>
      <c r="I299" s="31">
        <v>45176</v>
      </c>
      <c r="J299" s="28" t="s">
        <v>108</v>
      </c>
      <c r="K299" s="28" t="s">
        <v>592</v>
      </c>
      <c r="L299" s="28" t="s">
        <v>108</v>
      </c>
      <c r="M299" s="28" t="s">
        <v>592</v>
      </c>
      <c r="N299" s="29">
        <v>2.29</v>
      </c>
      <c r="O299" s="28" t="s">
        <v>108</v>
      </c>
      <c r="P299" s="28" t="s">
        <v>410</v>
      </c>
      <c r="Q299" s="29">
        <v>1.66</v>
      </c>
      <c r="R299" s="173" t="str">
        <f t="shared" si="47"/>
        <v>A</v>
      </c>
      <c r="S299" s="176">
        <f t="shared" si="48"/>
        <v>1</v>
      </c>
      <c r="T299" s="176">
        <f t="shared" si="49"/>
        <v>1</v>
      </c>
      <c r="U299" s="176">
        <f t="shared" si="50"/>
        <v>0</v>
      </c>
      <c r="V299" s="180" t="str">
        <f t="shared" si="51"/>
        <v>Streptococcus porcorum</v>
      </c>
      <c r="W299" s="180" t="str">
        <f t="shared" si="52"/>
        <v>Streptococcus pyogenes</v>
      </c>
      <c r="X299" s="176">
        <f t="shared" si="53"/>
        <v>0</v>
      </c>
      <c r="Y299" s="176">
        <f t="shared" si="54"/>
        <v>0</v>
      </c>
      <c r="Z299" s="176">
        <f t="shared" si="55"/>
        <v>0</v>
      </c>
      <c r="AA299" s="176">
        <f t="shared" si="56"/>
        <v>0</v>
      </c>
    </row>
    <row r="300" spans="4:27" ht="15" customHeight="1" x14ac:dyDescent="0.25">
      <c r="D300" s="178">
        <v>0</v>
      </c>
      <c r="E300" s="171">
        <f t="shared" si="57"/>
        <v>0</v>
      </c>
      <c r="F300" s="28" t="s">
        <v>593</v>
      </c>
      <c r="G300" s="28" t="s">
        <v>340</v>
      </c>
      <c r="H300" s="28" t="s">
        <v>144</v>
      </c>
      <c r="I300" s="31">
        <v>45168</v>
      </c>
      <c r="J300" s="28" t="s">
        <v>108</v>
      </c>
      <c r="K300" s="28" t="s">
        <v>594</v>
      </c>
      <c r="L300" s="28" t="s">
        <v>108</v>
      </c>
      <c r="M300" s="28" t="s">
        <v>594</v>
      </c>
      <c r="N300" s="29">
        <v>2.2599999999999998</v>
      </c>
      <c r="O300" s="28" t="s">
        <v>108</v>
      </c>
      <c r="P300" s="28" t="s">
        <v>594</v>
      </c>
      <c r="Q300" s="29">
        <v>2.23</v>
      </c>
      <c r="R300" s="173" t="str">
        <f t="shared" si="47"/>
        <v>A</v>
      </c>
      <c r="S300" s="176">
        <f t="shared" si="48"/>
        <v>1</v>
      </c>
      <c r="T300" s="176">
        <f t="shared" si="49"/>
        <v>1</v>
      </c>
      <c r="U300" s="176">
        <f t="shared" si="50"/>
        <v>0</v>
      </c>
      <c r="V300" s="180" t="str">
        <f t="shared" si="51"/>
        <v>Streptococcus pseudopneumoniae</v>
      </c>
      <c r="W300" s="180" t="str">
        <f t="shared" si="52"/>
        <v>Streptococcus pseudopneumoniae</v>
      </c>
      <c r="X300" s="176">
        <f t="shared" si="53"/>
        <v>0</v>
      </c>
      <c r="Y300" s="176">
        <f t="shared" si="54"/>
        <v>0</v>
      </c>
      <c r="Z300" s="176">
        <f t="shared" si="55"/>
        <v>0</v>
      </c>
      <c r="AA300" s="176">
        <f t="shared" si="56"/>
        <v>0</v>
      </c>
    </row>
    <row r="301" spans="4:27" ht="15" customHeight="1" x14ac:dyDescent="0.25">
      <c r="D301" s="178">
        <v>0</v>
      </c>
      <c r="E301" s="171">
        <f t="shared" si="57"/>
        <v>0</v>
      </c>
      <c r="F301" s="28" t="s">
        <v>595</v>
      </c>
      <c r="G301" s="28" t="s">
        <v>340</v>
      </c>
      <c r="H301" s="28" t="s">
        <v>144</v>
      </c>
      <c r="I301" s="31">
        <v>45176</v>
      </c>
      <c r="J301" s="28" t="s">
        <v>108</v>
      </c>
      <c r="K301" s="28" t="s">
        <v>596</v>
      </c>
      <c r="L301" s="28" t="s">
        <v>108</v>
      </c>
      <c r="M301" s="28" t="s">
        <v>596</v>
      </c>
      <c r="N301" s="29">
        <v>2.15</v>
      </c>
      <c r="O301" s="28" t="s">
        <v>108</v>
      </c>
      <c r="P301" s="28" t="s">
        <v>596</v>
      </c>
      <c r="Q301" s="29">
        <v>2.08</v>
      </c>
      <c r="R301" s="173" t="str">
        <f t="shared" si="47"/>
        <v>A</v>
      </c>
      <c r="S301" s="176">
        <f t="shared" si="48"/>
        <v>1</v>
      </c>
      <c r="T301" s="176">
        <f t="shared" si="49"/>
        <v>1</v>
      </c>
      <c r="U301" s="176">
        <f t="shared" si="50"/>
        <v>0</v>
      </c>
      <c r="V301" s="180" t="str">
        <f t="shared" si="51"/>
        <v>Streptococcus pseudoporcinus</v>
      </c>
      <c r="W301" s="180" t="str">
        <f t="shared" si="52"/>
        <v>Streptococcus pseudoporcinus</v>
      </c>
      <c r="X301" s="176">
        <f t="shared" si="53"/>
        <v>0</v>
      </c>
      <c r="Y301" s="176">
        <f t="shared" si="54"/>
        <v>0</v>
      </c>
      <c r="Z301" s="176">
        <f t="shared" si="55"/>
        <v>0</v>
      </c>
      <c r="AA301" s="176">
        <f t="shared" si="56"/>
        <v>0</v>
      </c>
    </row>
    <row r="302" spans="4:27" ht="15" customHeight="1" x14ac:dyDescent="0.25">
      <c r="D302" s="178">
        <v>0</v>
      </c>
      <c r="E302" s="171">
        <f t="shared" si="57"/>
        <v>0</v>
      </c>
      <c r="F302" s="28" t="s">
        <v>597</v>
      </c>
      <c r="G302" s="28" t="s">
        <v>340</v>
      </c>
      <c r="H302" s="28" t="s">
        <v>144</v>
      </c>
      <c r="I302" s="31">
        <v>45168</v>
      </c>
      <c r="J302" s="28" t="s">
        <v>108</v>
      </c>
      <c r="K302" s="28" t="s">
        <v>410</v>
      </c>
      <c r="L302" s="28" t="s">
        <v>108</v>
      </c>
      <c r="M302" s="28" t="s">
        <v>410</v>
      </c>
      <c r="N302" s="29">
        <v>2.52</v>
      </c>
      <c r="O302" s="28" t="s">
        <v>108</v>
      </c>
      <c r="P302" s="28" t="s">
        <v>410</v>
      </c>
      <c r="Q302" s="29">
        <v>2.48</v>
      </c>
      <c r="R302" s="173" t="str">
        <f t="shared" si="47"/>
        <v>A</v>
      </c>
      <c r="S302" s="176">
        <f t="shared" si="48"/>
        <v>1</v>
      </c>
      <c r="T302" s="176">
        <f t="shared" si="49"/>
        <v>1</v>
      </c>
      <c r="U302" s="176">
        <f t="shared" si="50"/>
        <v>0</v>
      </c>
      <c r="V302" s="180" t="str">
        <f t="shared" si="51"/>
        <v>Streptococcus pyogenes</v>
      </c>
      <c r="W302" s="180" t="str">
        <f t="shared" si="52"/>
        <v>Streptococcus pyogenes</v>
      </c>
      <c r="X302" s="176">
        <f t="shared" si="53"/>
        <v>0</v>
      </c>
      <c r="Y302" s="176">
        <f t="shared" si="54"/>
        <v>0</v>
      </c>
      <c r="Z302" s="176">
        <f t="shared" si="55"/>
        <v>0</v>
      </c>
      <c r="AA302" s="176">
        <f t="shared" si="56"/>
        <v>0</v>
      </c>
    </row>
    <row r="303" spans="4:27" ht="15" customHeight="1" x14ac:dyDescent="0.25">
      <c r="D303" s="178">
        <v>0</v>
      </c>
      <c r="E303" s="171">
        <f t="shared" si="57"/>
        <v>0</v>
      </c>
      <c r="F303" s="28" t="s">
        <v>598</v>
      </c>
      <c r="G303" s="28" t="s">
        <v>340</v>
      </c>
      <c r="H303" s="28" t="s">
        <v>144</v>
      </c>
      <c r="I303" s="31">
        <v>45167</v>
      </c>
      <c r="J303" s="28" t="s">
        <v>108</v>
      </c>
      <c r="K303" s="28" t="s">
        <v>440</v>
      </c>
      <c r="L303" s="28" t="s">
        <v>108</v>
      </c>
      <c r="M303" s="28" t="s">
        <v>440</v>
      </c>
      <c r="N303" s="29">
        <v>2.54</v>
      </c>
      <c r="O303" s="28" t="s">
        <v>108</v>
      </c>
      <c r="P303" s="28" t="s">
        <v>440</v>
      </c>
      <c r="Q303" s="29">
        <v>2.36</v>
      </c>
      <c r="R303" s="173" t="str">
        <f t="shared" si="47"/>
        <v>A</v>
      </c>
      <c r="S303" s="176">
        <f t="shared" si="48"/>
        <v>1</v>
      </c>
      <c r="T303" s="176">
        <f t="shared" si="49"/>
        <v>1</v>
      </c>
      <c r="U303" s="176">
        <f t="shared" si="50"/>
        <v>0</v>
      </c>
      <c r="V303" s="180" t="str">
        <f t="shared" si="51"/>
        <v>Streptococcus ratti</v>
      </c>
      <c r="W303" s="180" t="str">
        <f t="shared" si="52"/>
        <v>Streptococcus ratti</v>
      </c>
      <c r="X303" s="176">
        <f t="shared" si="53"/>
        <v>0</v>
      </c>
      <c r="Y303" s="176">
        <f t="shared" si="54"/>
        <v>0</v>
      </c>
      <c r="Z303" s="176">
        <f t="shared" si="55"/>
        <v>0</v>
      </c>
      <c r="AA303" s="176">
        <f t="shared" si="56"/>
        <v>0</v>
      </c>
    </row>
    <row r="304" spans="4:27" ht="15" customHeight="1" x14ac:dyDescent="0.25">
      <c r="D304" s="178">
        <v>0</v>
      </c>
      <c r="E304" s="171">
        <f t="shared" si="57"/>
        <v>0</v>
      </c>
      <c r="F304" s="28" t="s">
        <v>599</v>
      </c>
      <c r="G304" s="28" t="s">
        <v>340</v>
      </c>
      <c r="H304" s="28" t="s">
        <v>144</v>
      </c>
      <c r="I304" s="31">
        <v>45176</v>
      </c>
      <c r="J304" s="28" t="s">
        <v>108</v>
      </c>
      <c r="K304" s="28" t="s">
        <v>600</v>
      </c>
      <c r="L304" s="28" t="s">
        <v>108</v>
      </c>
      <c r="M304" s="28" t="s">
        <v>471</v>
      </c>
      <c r="N304" s="29">
        <v>1.9</v>
      </c>
      <c r="O304" s="28" t="s">
        <v>108</v>
      </c>
      <c r="P304" s="28" t="s">
        <v>420</v>
      </c>
      <c r="Q304" s="29">
        <v>1.89</v>
      </c>
      <c r="R304" s="173" t="str">
        <f t="shared" si="47"/>
        <v>B</v>
      </c>
      <c r="S304" s="176">
        <f t="shared" si="48"/>
        <v>0</v>
      </c>
      <c r="T304" s="176">
        <f t="shared" si="49"/>
        <v>0</v>
      </c>
      <c r="U304" s="176">
        <f t="shared" si="50"/>
        <v>1</v>
      </c>
      <c r="V304" s="180" t="str">
        <f t="shared" si="51"/>
        <v>Streptococcus danieliae</v>
      </c>
      <c r="W304" s="180" t="str">
        <f t="shared" si="52"/>
        <v>Streptococcus acidominimus</v>
      </c>
      <c r="X304" s="176">
        <f t="shared" si="53"/>
        <v>0</v>
      </c>
      <c r="Y304" s="176">
        <f t="shared" si="54"/>
        <v>0</v>
      </c>
      <c r="Z304" s="176">
        <f t="shared" si="55"/>
        <v>0</v>
      </c>
      <c r="AA304" s="176">
        <f t="shared" si="56"/>
        <v>0</v>
      </c>
    </row>
    <row r="305" spans="4:27" ht="15" customHeight="1" x14ac:dyDescent="0.25">
      <c r="D305" s="178">
        <v>0</v>
      </c>
      <c r="E305" s="171">
        <f t="shared" si="57"/>
        <v>0</v>
      </c>
      <c r="F305" s="28" t="s">
        <v>601</v>
      </c>
      <c r="G305" s="28" t="s">
        <v>340</v>
      </c>
      <c r="H305" s="28" t="s">
        <v>144</v>
      </c>
      <c r="I305" s="31">
        <v>45176</v>
      </c>
      <c r="J305" s="28" t="s">
        <v>108</v>
      </c>
      <c r="K305" s="28" t="s">
        <v>602</v>
      </c>
      <c r="L305" s="28" t="s">
        <v>108</v>
      </c>
      <c r="M305" s="28" t="s">
        <v>550</v>
      </c>
      <c r="N305" s="29">
        <v>1.83</v>
      </c>
      <c r="O305" s="28" t="s">
        <v>108</v>
      </c>
      <c r="P305" s="28" t="s">
        <v>478</v>
      </c>
      <c r="Q305" s="29">
        <v>1.43</v>
      </c>
      <c r="R305" s="173" t="str">
        <f t="shared" si="47"/>
        <v>B</v>
      </c>
      <c r="S305" s="176">
        <f t="shared" si="48"/>
        <v>0</v>
      </c>
      <c r="T305" s="176">
        <f t="shared" si="49"/>
        <v>0</v>
      </c>
      <c r="U305" s="176">
        <f t="shared" si="50"/>
        <v>1</v>
      </c>
      <c r="V305" s="180" t="str">
        <f t="shared" si="51"/>
        <v>Streptococcus moroccensis</v>
      </c>
      <c r="W305" s="180" t="str">
        <f t="shared" si="52"/>
        <v>Streptococcus downei</v>
      </c>
      <c r="X305" s="176">
        <f t="shared" si="53"/>
        <v>0</v>
      </c>
      <c r="Y305" s="176">
        <f t="shared" si="54"/>
        <v>0</v>
      </c>
      <c r="Z305" s="176">
        <f t="shared" si="55"/>
        <v>0</v>
      </c>
      <c r="AA305" s="176">
        <f t="shared" si="56"/>
        <v>0</v>
      </c>
    </row>
    <row r="306" spans="4:27" ht="15" customHeight="1" x14ac:dyDescent="0.25">
      <c r="D306" s="178">
        <v>0</v>
      </c>
      <c r="E306" s="171">
        <f t="shared" si="57"/>
        <v>0</v>
      </c>
      <c r="F306" s="28" t="s">
        <v>603</v>
      </c>
      <c r="G306" s="28" t="s">
        <v>340</v>
      </c>
      <c r="H306" s="28" t="s">
        <v>144</v>
      </c>
      <c r="I306" s="31">
        <v>45168</v>
      </c>
      <c r="J306" s="28" t="s">
        <v>108</v>
      </c>
      <c r="K306" s="28" t="s">
        <v>604</v>
      </c>
      <c r="L306" s="28" t="s">
        <v>108</v>
      </c>
      <c r="M306" s="28" t="s">
        <v>404</v>
      </c>
      <c r="N306" s="29">
        <v>2.13</v>
      </c>
      <c r="O306" s="28" t="s">
        <v>108</v>
      </c>
      <c r="P306" s="28" t="s">
        <v>404</v>
      </c>
      <c r="Q306" s="29">
        <v>1.95</v>
      </c>
      <c r="R306" s="173" t="str">
        <f t="shared" si="47"/>
        <v>A</v>
      </c>
      <c r="S306" s="176">
        <f t="shared" si="48"/>
        <v>0</v>
      </c>
      <c r="T306" s="176">
        <f t="shared" si="49"/>
        <v>0</v>
      </c>
      <c r="U306" s="176">
        <f t="shared" si="50"/>
        <v>1</v>
      </c>
      <c r="V306" s="180" t="str">
        <f t="shared" si="51"/>
        <v>Streptococcus parasanguinis</v>
      </c>
      <c r="W306" s="180" t="str">
        <f t="shared" si="52"/>
        <v>Streptococcus parasanguinis</v>
      </c>
      <c r="X306" s="176">
        <f t="shared" si="53"/>
        <v>0</v>
      </c>
      <c r="Y306" s="176">
        <f t="shared" si="54"/>
        <v>0</v>
      </c>
      <c r="Z306" s="176">
        <f t="shared" si="55"/>
        <v>0</v>
      </c>
      <c r="AA306" s="176">
        <f t="shared" si="56"/>
        <v>0</v>
      </c>
    </row>
    <row r="307" spans="4:27" ht="15" customHeight="1" x14ac:dyDescent="0.25">
      <c r="D307" s="178">
        <v>0</v>
      </c>
      <c r="E307" s="171">
        <f t="shared" si="57"/>
        <v>0</v>
      </c>
      <c r="F307" s="28" t="s">
        <v>605</v>
      </c>
      <c r="G307" s="28" t="s">
        <v>340</v>
      </c>
      <c r="H307" s="28" t="s">
        <v>144</v>
      </c>
      <c r="I307" s="31">
        <v>45176</v>
      </c>
      <c r="J307" s="28" t="s">
        <v>108</v>
      </c>
      <c r="K307" s="28" t="s">
        <v>606</v>
      </c>
      <c r="L307" s="28" t="s">
        <v>108</v>
      </c>
      <c r="M307" s="28" t="s">
        <v>464</v>
      </c>
      <c r="N307" s="29">
        <v>1.64</v>
      </c>
      <c r="O307" s="28" t="s">
        <v>108</v>
      </c>
      <c r="P307" s="28" t="s">
        <v>436</v>
      </c>
      <c r="Q307" s="29">
        <v>1.63</v>
      </c>
      <c r="R307" s="173" t="str">
        <f t="shared" si="47"/>
        <v>B</v>
      </c>
      <c r="S307" s="176">
        <f t="shared" si="48"/>
        <v>0</v>
      </c>
      <c r="T307" s="176">
        <f t="shared" si="49"/>
        <v>0</v>
      </c>
      <c r="U307" s="176">
        <f t="shared" si="50"/>
        <v>1</v>
      </c>
      <c r="V307" s="180" t="str">
        <f t="shared" si="51"/>
        <v>Streptococcus suis</v>
      </c>
      <c r="W307" s="180" t="str">
        <f t="shared" si="52"/>
        <v>Streptococcus mitis_oralis</v>
      </c>
      <c r="X307" s="176">
        <f t="shared" si="53"/>
        <v>0</v>
      </c>
      <c r="Y307" s="176">
        <f t="shared" si="54"/>
        <v>0</v>
      </c>
      <c r="Z307" s="176">
        <f t="shared" si="55"/>
        <v>0</v>
      </c>
      <c r="AA307" s="176">
        <f t="shared" si="56"/>
        <v>0</v>
      </c>
    </row>
    <row r="308" spans="4:27" ht="15" customHeight="1" x14ac:dyDescent="0.25">
      <c r="D308" s="178">
        <v>0</v>
      </c>
      <c r="E308" s="171">
        <f t="shared" si="57"/>
        <v>0</v>
      </c>
      <c r="F308" s="28" t="s">
        <v>607</v>
      </c>
      <c r="G308" s="28" t="s">
        <v>340</v>
      </c>
      <c r="H308" s="28" t="s">
        <v>144</v>
      </c>
      <c r="I308" s="31">
        <v>45176</v>
      </c>
      <c r="J308" s="28" t="s">
        <v>108</v>
      </c>
      <c r="K308" s="28" t="s">
        <v>608</v>
      </c>
      <c r="L308" s="28" t="s">
        <v>108</v>
      </c>
      <c r="M308" s="28" t="s">
        <v>497</v>
      </c>
      <c r="N308" s="29">
        <v>1.4</v>
      </c>
      <c r="O308" s="28" t="s">
        <v>108</v>
      </c>
      <c r="P308" s="28" t="s">
        <v>578</v>
      </c>
      <c r="Q308" s="29">
        <v>1.35</v>
      </c>
      <c r="R308" s="173" t="str">
        <f t="shared" si="47"/>
        <v>B</v>
      </c>
      <c r="S308" s="176">
        <f t="shared" si="48"/>
        <v>0</v>
      </c>
      <c r="T308" s="176">
        <f t="shared" si="49"/>
        <v>0</v>
      </c>
      <c r="U308" s="176">
        <f t="shared" si="50"/>
        <v>1</v>
      </c>
      <c r="V308" s="180" t="str">
        <f t="shared" si="51"/>
        <v>Streptococcus gallolyticus</v>
      </c>
      <c r="W308" s="180" t="str">
        <f t="shared" si="52"/>
        <v>Streptococcus parasuis</v>
      </c>
      <c r="X308" s="176">
        <f t="shared" si="53"/>
        <v>0</v>
      </c>
      <c r="Y308" s="176">
        <f t="shared" si="54"/>
        <v>0</v>
      </c>
      <c r="Z308" s="176">
        <f t="shared" si="55"/>
        <v>0</v>
      </c>
      <c r="AA308" s="176">
        <f t="shared" si="56"/>
        <v>0</v>
      </c>
    </row>
    <row r="309" spans="4:27" ht="15" customHeight="1" x14ac:dyDescent="0.25">
      <c r="D309" s="178">
        <v>0</v>
      </c>
      <c r="E309" s="171">
        <f t="shared" si="57"/>
        <v>0</v>
      </c>
      <c r="F309" s="28" t="s">
        <v>609</v>
      </c>
      <c r="G309" s="28" t="s">
        <v>340</v>
      </c>
      <c r="H309" s="28" t="s">
        <v>144</v>
      </c>
      <c r="I309" s="31">
        <v>45174</v>
      </c>
      <c r="J309" s="28" t="s">
        <v>108</v>
      </c>
      <c r="K309" s="28" t="s">
        <v>256</v>
      </c>
      <c r="L309" s="28" t="s">
        <v>108</v>
      </c>
      <c r="M309" s="28" t="s">
        <v>256</v>
      </c>
      <c r="N309" s="29">
        <v>2.4</v>
      </c>
      <c r="O309" s="28" t="s">
        <v>108</v>
      </c>
      <c r="P309" s="28" t="s">
        <v>256</v>
      </c>
      <c r="Q309" s="29">
        <v>2.19</v>
      </c>
      <c r="R309" s="173" t="str">
        <f t="shared" si="47"/>
        <v>A</v>
      </c>
      <c r="S309" s="176">
        <f t="shared" si="48"/>
        <v>1</v>
      </c>
      <c r="T309" s="176">
        <f t="shared" si="49"/>
        <v>1</v>
      </c>
      <c r="U309" s="176">
        <f t="shared" si="50"/>
        <v>0</v>
      </c>
      <c r="V309" s="180" t="str">
        <f t="shared" si="51"/>
        <v>Streptococcus salivarius</v>
      </c>
      <c r="W309" s="180" t="str">
        <f t="shared" si="52"/>
        <v>Streptococcus salivarius</v>
      </c>
      <c r="X309" s="176">
        <f t="shared" si="53"/>
        <v>0</v>
      </c>
      <c r="Y309" s="176">
        <f t="shared" si="54"/>
        <v>0</v>
      </c>
      <c r="Z309" s="176">
        <f t="shared" si="55"/>
        <v>0</v>
      </c>
      <c r="AA309" s="176">
        <f t="shared" si="56"/>
        <v>0</v>
      </c>
    </row>
    <row r="310" spans="4:27" ht="15" customHeight="1" x14ac:dyDescent="0.25">
      <c r="D310" s="178">
        <v>0</v>
      </c>
      <c r="E310" s="171">
        <f t="shared" si="57"/>
        <v>0</v>
      </c>
      <c r="F310" s="28" t="s">
        <v>610</v>
      </c>
      <c r="G310" s="28" t="s">
        <v>340</v>
      </c>
      <c r="H310" s="28" t="s">
        <v>144</v>
      </c>
      <c r="I310" s="31">
        <v>45167</v>
      </c>
      <c r="J310" s="28" t="s">
        <v>108</v>
      </c>
      <c r="K310" s="28" t="s">
        <v>256</v>
      </c>
      <c r="L310" s="28" t="s">
        <v>108</v>
      </c>
      <c r="M310" s="28" t="s">
        <v>611</v>
      </c>
      <c r="N310" s="29">
        <v>2.4300000000000002</v>
      </c>
      <c r="O310" s="28" t="s">
        <v>108</v>
      </c>
      <c r="P310" s="28" t="s">
        <v>611</v>
      </c>
      <c r="Q310" s="29">
        <v>2.35</v>
      </c>
      <c r="R310" s="173" t="str">
        <f t="shared" si="47"/>
        <v>A</v>
      </c>
      <c r="S310" s="176">
        <f t="shared" si="48"/>
        <v>0</v>
      </c>
      <c r="T310" s="176">
        <f t="shared" si="49"/>
        <v>0</v>
      </c>
      <c r="U310" s="176">
        <f t="shared" si="50"/>
        <v>1</v>
      </c>
      <c r="V310" s="180" t="str">
        <f t="shared" si="51"/>
        <v>Streptococcus thermophilus</v>
      </c>
      <c r="W310" s="180" t="str">
        <f t="shared" si="52"/>
        <v>Streptococcus thermophilus</v>
      </c>
      <c r="X310" s="176">
        <f t="shared" si="53"/>
        <v>0</v>
      </c>
      <c r="Y310" s="176">
        <f t="shared" si="54"/>
        <v>0</v>
      </c>
      <c r="Z310" s="176">
        <f t="shared" si="55"/>
        <v>0</v>
      </c>
      <c r="AA310" s="176">
        <f t="shared" si="56"/>
        <v>0</v>
      </c>
    </row>
    <row r="311" spans="4:27" ht="15" customHeight="1" x14ac:dyDescent="0.25">
      <c r="D311" s="178">
        <v>0</v>
      </c>
      <c r="E311" s="171">
        <f t="shared" si="57"/>
        <v>0</v>
      </c>
      <c r="F311" s="28" t="s">
        <v>612</v>
      </c>
      <c r="G311" s="28" t="s">
        <v>340</v>
      </c>
      <c r="H311" s="28" t="s">
        <v>144</v>
      </c>
      <c r="I311" s="31">
        <v>45176</v>
      </c>
      <c r="J311" s="28" t="s">
        <v>108</v>
      </c>
      <c r="K311" s="28" t="s">
        <v>613</v>
      </c>
      <c r="L311" s="28" t="s">
        <v>108</v>
      </c>
      <c r="M311" s="28" t="s">
        <v>755</v>
      </c>
      <c r="N311" s="29">
        <v>1.88</v>
      </c>
      <c r="O311" s="28" t="s">
        <v>108</v>
      </c>
      <c r="P311" s="28" t="s">
        <v>286</v>
      </c>
      <c r="Q311" s="29">
        <v>1.69</v>
      </c>
      <c r="R311" s="173" t="str">
        <f t="shared" si="47"/>
        <v>B</v>
      </c>
      <c r="S311" s="176">
        <f t="shared" si="48"/>
        <v>0</v>
      </c>
      <c r="T311" s="176">
        <f t="shared" si="49"/>
        <v>0</v>
      </c>
      <c r="U311" s="176">
        <f t="shared" si="50"/>
        <v>1</v>
      </c>
      <c r="V311" s="180" t="str">
        <f t="shared" si="51"/>
        <v>Streptococcus equi_ssp_zooepidemicus_ruminatorum</v>
      </c>
      <c r="W311" s="180" t="str">
        <f t="shared" si="52"/>
        <v>Streptococcus castoreus</v>
      </c>
      <c r="X311" s="176">
        <f t="shared" si="53"/>
        <v>0</v>
      </c>
      <c r="Y311" s="176">
        <f t="shared" si="54"/>
        <v>0</v>
      </c>
      <c r="Z311" s="176">
        <f t="shared" si="55"/>
        <v>0</v>
      </c>
      <c r="AA311" s="176">
        <f t="shared" si="56"/>
        <v>0</v>
      </c>
    </row>
    <row r="312" spans="4:27" ht="15" customHeight="1" x14ac:dyDescent="0.25">
      <c r="D312" s="178">
        <v>0</v>
      </c>
      <c r="E312" s="171">
        <f t="shared" si="57"/>
        <v>0</v>
      </c>
      <c r="F312" s="28" t="s">
        <v>614</v>
      </c>
      <c r="G312" s="28" t="s">
        <v>340</v>
      </c>
      <c r="H312" s="28" t="s">
        <v>144</v>
      </c>
      <c r="I312" s="31">
        <v>45168</v>
      </c>
      <c r="J312" s="28" t="s">
        <v>108</v>
      </c>
      <c r="K312" s="28" t="s">
        <v>418</v>
      </c>
      <c r="L312" s="28" t="s">
        <v>108</v>
      </c>
      <c r="M312" s="28" t="s">
        <v>418</v>
      </c>
      <c r="N312" s="29">
        <v>2.31</v>
      </c>
      <c r="O312" s="28" t="s">
        <v>108</v>
      </c>
      <c r="P312" s="28" t="s">
        <v>418</v>
      </c>
      <c r="Q312" s="29">
        <v>2.2200000000000002</v>
      </c>
      <c r="R312" s="173" t="str">
        <f t="shared" si="47"/>
        <v>A</v>
      </c>
      <c r="S312" s="176">
        <f t="shared" si="48"/>
        <v>1</v>
      </c>
      <c r="T312" s="176">
        <f t="shared" si="49"/>
        <v>1</v>
      </c>
      <c r="U312" s="176">
        <f t="shared" si="50"/>
        <v>0</v>
      </c>
      <c r="V312" s="180" t="str">
        <f t="shared" si="51"/>
        <v>Streptococcus sanguinis</v>
      </c>
      <c r="W312" s="180" t="str">
        <f t="shared" si="52"/>
        <v>Streptococcus sanguinis</v>
      </c>
      <c r="X312" s="176">
        <f t="shared" si="53"/>
        <v>0</v>
      </c>
      <c r="Y312" s="176">
        <f t="shared" si="54"/>
        <v>0</v>
      </c>
      <c r="Z312" s="176">
        <f t="shared" si="55"/>
        <v>0</v>
      </c>
      <c r="AA312" s="176">
        <f t="shared" si="56"/>
        <v>0</v>
      </c>
    </row>
    <row r="313" spans="4:27" ht="15" customHeight="1" x14ac:dyDescent="0.25">
      <c r="D313" s="178">
        <v>0</v>
      </c>
      <c r="E313" s="171">
        <f t="shared" si="57"/>
        <v>0</v>
      </c>
      <c r="F313" s="28" t="s">
        <v>615</v>
      </c>
      <c r="G313" s="28" t="s">
        <v>340</v>
      </c>
      <c r="H313" s="28" t="s">
        <v>144</v>
      </c>
      <c r="I313" s="31">
        <v>45168</v>
      </c>
      <c r="J313" s="28" t="s">
        <v>108</v>
      </c>
      <c r="K313" s="28" t="s">
        <v>616</v>
      </c>
      <c r="L313" s="28" t="s">
        <v>108</v>
      </c>
      <c r="M313" s="28" t="s">
        <v>616</v>
      </c>
      <c r="N313" s="29">
        <v>2.14</v>
      </c>
      <c r="O313" s="28" t="s">
        <v>108</v>
      </c>
      <c r="P313" s="28" t="s">
        <v>461</v>
      </c>
      <c r="Q313" s="29">
        <v>2.11</v>
      </c>
      <c r="R313" s="173" t="str">
        <f t="shared" si="47"/>
        <v>B</v>
      </c>
      <c r="S313" s="176">
        <f t="shared" si="48"/>
        <v>0</v>
      </c>
      <c r="T313" s="176">
        <f t="shared" si="49"/>
        <v>0</v>
      </c>
      <c r="U313" s="176">
        <f t="shared" si="50"/>
        <v>1</v>
      </c>
      <c r="V313" s="180" t="str">
        <f t="shared" si="51"/>
        <v>Streptococcus sinensis</v>
      </c>
      <c r="W313" s="180" t="str">
        <f t="shared" si="52"/>
        <v>Streptococcus cristatus</v>
      </c>
      <c r="X313" s="176">
        <f t="shared" si="53"/>
        <v>0</v>
      </c>
      <c r="Y313" s="176">
        <f t="shared" si="54"/>
        <v>0</v>
      </c>
      <c r="Z313" s="176">
        <f t="shared" si="55"/>
        <v>0</v>
      </c>
      <c r="AA313" s="176">
        <f t="shared" si="56"/>
        <v>0</v>
      </c>
    </row>
    <row r="314" spans="4:27" ht="15" customHeight="1" x14ac:dyDescent="0.25">
      <c r="D314" s="178">
        <v>0</v>
      </c>
      <c r="E314" s="171">
        <f t="shared" si="57"/>
        <v>0</v>
      </c>
      <c r="F314" s="28" t="s">
        <v>617</v>
      </c>
      <c r="G314" s="28" t="s">
        <v>340</v>
      </c>
      <c r="H314" s="28" t="s">
        <v>144</v>
      </c>
      <c r="I314" s="31">
        <v>45167</v>
      </c>
      <c r="J314" s="28" t="s">
        <v>108</v>
      </c>
      <c r="K314" s="28" t="s">
        <v>618</v>
      </c>
      <c r="L314" s="28" t="s">
        <v>108</v>
      </c>
      <c r="M314" s="28" t="s">
        <v>618</v>
      </c>
      <c r="N314" s="29">
        <v>2.4500000000000002</v>
      </c>
      <c r="O314" s="28" t="s">
        <v>108</v>
      </c>
      <c r="P314" s="28" t="s">
        <v>618</v>
      </c>
      <c r="Q314" s="29">
        <v>2.41</v>
      </c>
      <c r="R314" s="173" t="str">
        <f t="shared" si="47"/>
        <v>A</v>
      </c>
      <c r="S314" s="176">
        <f t="shared" si="48"/>
        <v>1</v>
      </c>
      <c r="T314" s="176">
        <f t="shared" si="49"/>
        <v>1</v>
      </c>
      <c r="U314" s="176">
        <f t="shared" si="50"/>
        <v>0</v>
      </c>
      <c r="V314" s="180" t="str">
        <f t="shared" si="51"/>
        <v>Streptococcus sobrinus</v>
      </c>
      <c r="W314" s="180" t="str">
        <f t="shared" si="52"/>
        <v>Streptococcus sobrinus</v>
      </c>
      <c r="X314" s="176">
        <f t="shared" si="53"/>
        <v>0</v>
      </c>
      <c r="Y314" s="176">
        <f t="shared" si="54"/>
        <v>0</v>
      </c>
      <c r="Z314" s="176">
        <f t="shared" si="55"/>
        <v>0</v>
      </c>
      <c r="AA314" s="176">
        <f t="shared" si="56"/>
        <v>0</v>
      </c>
    </row>
    <row r="315" spans="4:27" ht="15" customHeight="1" x14ac:dyDescent="0.25">
      <c r="D315" s="178">
        <v>0</v>
      </c>
      <c r="E315" s="171">
        <f t="shared" si="57"/>
        <v>0</v>
      </c>
      <c r="F315" s="28" t="s">
        <v>619</v>
      </c>
      <c r="G315" s="28" t="s">
        <v>340</v>
      </c>
      <c r="H315" s="28" t="s">
        <v>144</v>
      </c>
      <c r="I315" s="31">
        <v>45174</v>
      </c>
      <c r="J315" s="28" t="s">
        <v>108</v>
      </c>
      <c r="K315" s="28" t="s">
        <v>464</v>
      </c>
      <c r="L315" s="28" t="s">
        <v>108</v>
      </c>
      <c r="M315" s="28" t="s">
        <v>464</v>
      </c>
      <c r="N315" s="29">
        <v>2.15</v>
      </c>
      <c r="O315" s="28" t="s">
        <v>108</v>
      </c>
      <c r="P315" s="28" t="s">
        <v>464</v>
      </c>
      <c r="Q315" s="29">
        <v>2.13</v>
      </c>
      <c r="R315" s="173" t="str">
        <f t="shared" ref="R315:R333" si="58">IF(OR(AND(N315&gt;=$B$20,Q315&lt;$B$21),AND(L315=O315,M315=P315,N315&gt;=$B$20,Q315&gt;=$B$20),AND(L315=O315,N315&gt;=$B$20,Q315&lt;2,Q315&gt;=$B$21)),"A",IF(OR(AND(N315&lt;$B$20,Q315&lt;$B$21),AND(L315=O315,OR(M315&lt;&gt;P315,M315=P315),N315&gt;=$B$21,Q315&gt;=$B$21)),"B",
IF(AND(L315&lt;&gt;O315,N315&gt;=$B$21,Q315&gt;=$B$21),"C",0)))</f>
        <v>A</v>
      </c>
      <c r="S315" s="176">
        <f t="shared" ref="S315:S333" si="59">1-U315+Z315</f>
        <v>1</v>
      </c>
      <c r="T315" s="176">
        <f t="shared" ref="T315:T333" si="60">IF(AND(L315=J315,M315=K315,N315&gt;=$B$20,R315="A"),1,0)</f>
        <v>1</v>
      </c>
      <c r="U315" s="176">
        <f t="shared" ref="U315:U333" si="61">IF(T315=1,0,1)</f>
        <v>0</v>
      </c>
      <c r="V315" s="180" t="str">
        <f t="shared" ref="V315:V333" si="62">L315&amp;" "&amp;M315</f>
        <v>Streptococcus suis</v>
      </c>
      <c r="W315" s="180" t="str">
        <f t="shared" ref="W315:W333" si="63">O315&amp;" "&amp;P315</f>
        <v>Streptococcus suis</v>
      </c>
      <c r="X315" s="176">
        <f t="shared" ref="X315:X333" si="64">IF(AND(V315=$B$1,N315&gt;=$B$20),1,0)</f>
        <v>0</v>
      </c>
      <c r="Y315" s="176">
        <f t="shared" ref="Y315:Y333" si="65">IF(AND(W315=$B$1,Q315&gt;=$B$20),1,0)</f>
        <v>0</v>
      </c>
      <c r="Z315" s="176">
        <f t="shared" ref="Z315:Z333" si="66">IF(AND(V315=$B$1,N315&gt;=$B$20,R315="A"),1,0)</f>
        <v>0</v>
      </c>
      <c r="AA315" s="176">
        <f t="shared" ref="AA315:AA333" si="67">IF(1-(X315+Y315)&gt;0,0,1)</f>
        <v>0</v>
      </c>
    </row>
    <row r="316" spans="4:27" ht="15" customHeight="1" x14ac:dyDescent="0.25">
      <c r="D316" s="178">
        <v>0</v>
      </c>
      <c r="E316" s="171">
        <f t="shared" si="57"/>
        <v>0</v>
      </c>
      <c r="F316" s="28" t="s">
        <v>620</v>
      </c>
      <c r="G316" s="28" t="s">
        <v>340</v>
      </c>
      <c r="H316" s="28" t="s">
        <v>144</v>
      </c>
      <c r="I316" s="31">
        <v>45176</v>
      </c>
      <c r="J316" s="28" t="s">
        <v>108</v>
      </c>
      <c r="K316" s="28" t="s">
        <v>621</v>
      </c>
      <c r="L316" s="28" t="s">
        <v>108</v>
      </c>
      <c r="M316" s="28" t="s">
        <v>755</v>
      </c>
      <c r="N316" s="29">
        <v>1.46</v>
      </c>
      <c r="O316" s="28" t="s">
        <v>622</v>
      </c>
      <c r="P316" s="28" t="s">
        <v>623</v>
      </c>
      <c r="Q316" s="29">
        <v>1.45</v>
      </c>
      <c r="R316" s="173" t="str">
        <f t="shared" si="58"/>
        <v>B</v>
      </c>
      <c r="S316" s="176">
        <f t="shared" si="59"/>
        <v>0</v>
      </c>
      <c r="T316" s="176">
        <f t="shared" si="60"/>
        <v>0</v>
      </c>
      <c r="U316" s="176">
        <f t="shared" si="61"/>
        <v>1</v>
      </c>
      <c r="V316" s="180" t="str">
        <f t="shared" si="62"/>
        <v>Streptococcus equi_ssp_zooepidemicus_ruminatorum</v>
      </c>
      <c r="W316" s="180" t="str">
        <f t="shared" si="63"/>
        <v>Loigolactobacillus coryniformis</v>
      </c>
      <c r="X316" s="176">
        <f t="shared" si="64"/>
        <v>0</v>
      </c>
      <c r="Y316" s="176">
        <f t="shared" si="65"/>
        <v>0</v>
      </c>
      <c r="Z316" s="176">
        <f t="shared" si="66"/>
        <v>0</v>
      </c>
      <c r="AA316" s="176">
        <f t="shared" si="67"/>
        <v>0</v>
      </c>
    </row>
    <row r="317" spans="4:27" ht="15" customHeight="1" x14ac:dyDescent="0.25">
      <c r="D317" s="178">
        <v>0</v>
      </c>
      <c r="E317" s="171">
        <f t="shared" si="57"/>
        <v>0</v>
      </c>
      <c r="F317" s="28" t="s">
        <v>624</v>
      </c>
      <c r="G317" s="28" t="s">
        <v>340</v>
      </c>
      <c r="H317" s="28" t="s">
        <v>144</v>
      </c>
      <c r="I317" s="31">
        <v>45174</v>
      </c>
      <c r="J317" s="28" t="s">
        <v>108</v>
      </c>
      <c r="K317" s="28" t="s">
        <v>625</v>
      </c>
      <c r="L317" s="28" t="s">
        <v>108</v>
      </c>
      <c r="M317" s="28" t="s">
        <v>625</v>
      </c>
      <c r="N317" s="29">
        <v>2.35</v>
      </c>
      <c r="O317" s="28" t="s">
        <v>108</v>
      </c>
      <c r="P317" s="28" t="s">
        <v>625</v>
      </c>
      <c r="Q317" s="29">
        <v>2.29</v>
      </c>
      <c r="R317" s="173" t="str">
        <f t="shared" si="58"/>
        <v>A</v>
      </c>
      <c r="S317" s="176">
        <f t="shared" si="59"/>
        <v>1</v>
      </c>
      <c r="T317" s="176">
        <f t="shared" si="60"/>
        <v>1</v>
      </c>
      <c r="U317" s="176">
        <f t="shared" si="61"/>
        <v>0</v>
      </c>
      <c r="V317" s="180" t="str">
        <f t="shared" si="62"/>
        <v>Streptococcus thoraltensis</v>
      </c>
      <c r="W317" s="180" t="str">
        <f t="shared" si="63"/>
        <v>Streptococcus thoraltensis</v>
      </c>
      <c r="X317" s="176">
        <f t="shared" si="64"/>
        <v>0</v>
      </c>
      <c r="Y317" s="176">
        <f t="shared" si="65"/>
        <v>0</v>
      </c>
      <c r="Z317" s="176">
        <f t="shared" si="66"/>
        <v>0</v>
      </c>
      <c r="AA317" s="176">
        <f t="shared" si="67"/>
        <v>0</v>
      </c>
    </row>
    <row r="318" spans="4:27" ht="15" customHeight="1" x14ac:dyDescent="0.25">
      <c r="D318" s="178">
        <v>0</v>
      </c>
      <c r="E318" s="171">
        <f t="shared" si="57"/>
        <v>0</v>
      </c>
      <c r="F318" s="28" t="s">
        <v>626</v>
      </c>
      <c r="G318" s="28" t="s">
        <v>340</v>
      </c>
      <c r="H318" s="28" t="s">
        <v>144</v>
      </c>
      <c r="I318" s="31">
        <v>45176</v>
      </c>
      <c r="J318" s="28" t="s">
        <v>108</v>
      </c>
      <c r="K318" s="28" t="s">
        <v>627</v>
      </c>
      <c r="L318" s="28" t="s">
        <v>108</v>
      </c>
      <c r="M318" s="28" t="s">
        <v>552</v>
      </c>
      <c r="N318" s="29">
        <v>2.1800000000000002</v>
      </c>
      <c r="O318" s="28" t="s">
        <v>108</v>
      </c>
      <c r="P318" s="28" t="s">
        <v>552</v>
      </c>
      <c r="Q318" s="29">
        <v>2.14</v>
      </c>
      <c r="R318" s="173" t="str">
        <f t="shared" si="58"/>
        <v>A</v>
      </c>
      <c r="S318" s="176">
        <f t="shared" si="59"/>
        <v>0</v>
      </c>
      <c r="T318" s="176">
        <f t="shared" si="60"/>
        <v>0</v>
      </c>
      <c r="U318" s="176">
        <f t="shared" si="61"/>
        <v>1</v>
      </c>
      <c r="V318" s="180" t="str">
        <f t="shared" si="62"/>
        <v>Streptococcus mutans</v>
      </c>
      <c r="W318" s="180" t="str">
        <f t="shared" si="63"/>
        <v>Streptococcus mutans</v>
      </c>
      <c r="X318" s="176">
        <f t="shared" si="64"/>
        <v>0</v>
      </c>
      <c r="Y318" s="176">
        <f t="shared" si="65"/>
        <v>0</v>
      </c>
      <c r="Z318" s="176">
        <f t="shared" si="66"/>
        <v>0</v>
      </c>
      <c r="AA318" s="176">
        <f t="shared" si="67"/>
        <v>0</v>
      </c>
    </row>
    <row r="319" spans="4:27" ht="15" customHeight="1" x14ac:dyDescent="0.25">
      <c r="D319" s="178">
        <v>0</v>
      </c>
      <c r="E319" s="171">
        <f t="shared" si="57"/>
        <v>0</v>
      </c>
      <c r="F319" s="28" t="s">
        <v>628</v>
      </c>
      <c r="G319" s="28" t="s">
        <v>340</v>
      </c>
      <c r="H319" s="28" t="s">
        <v>144</v>
      </c>
      <c r="I319" s="31">
        <v>45097</v>
      </c>
      <c r="J319" s="28" t="s">
        <v>108</v>
      </c>
      <c r="K319" s="28" t="s">
        <v>260</v>
      </c>
      <c r="L319" s="28" t="s">
        <v>108</v>
      </c>
      <c r="M319" s="28" t="s">
        <v>260</v>
      </c>
      <c r="N319" s="29">
        <v>2.34</v>
      </c>
      <c r="O319" s="28" t="s">
        <v>108</v>
      </c>
      <c r="P319" s="28" t="s">
        <v>260</v>
      </c>
      <c r="Q319" s="29">
        <v>2.17</v>
      </c>
      <c r="R319" s="173" t="str">
        <f t="shared" si="58"/>
        <v>A</v>
      </c>
      <c r="S319" s="176">
        <f t="shared" si="59"/>
        <v>1</v>
      </c>
      <c r="T319" s="176">
        <f t="shared" si="60"/>
        <v>1</v>
      </c>
      <c r="U319" s="176">
        <f t="shared" si="61"/>
        <v>0</v>
      </c>
      <c r="V319" s="180" t="str">
        <f t="shared" si="62"/>
        <v>Streptococcus troglodytidis</v>
      </c>
      <c r="W319" s="180" t="str">
        <f t="shared" si="63"/>
        <v>Streptococcus troglodytidis</v>
      </c>
      <c r="X319" s="176">
        <f t="shared" si="64"/>
        <v>0</v>
      </c>
      <c r="Y319" s="176">
        <f t="shared" si="65"/>
        <v>0</v>
      </c>
      <c r="Z319" s="176">
        <f t="shared" si="66"/>
        <v>0</v>
      </c>
      <c r="AA319" s="176">
        <f t="shared" si="67"/>
        <v>0</v>
      </c>
    </row>
    <row r="320" spans="4:27" ht="15" customHeight="1" x14ac:dyDescent="0.25">
      <c r="D320" s="178">
        <v>0</v>
      </c>
      <c r="E320" s="171">
        <f t="shared" si="57"/>
        <v>0</v>
      </c>
      <c r="F320" s="28" t="s">
        <v>629</v>
      </c>
      <c r="G320" s="28" t="s">
        <v>340</v>
      </c>
      <c r="H320" s="28" t="s">
        <v>144</v>
      </c>
      <c r="I320" s="31">
        <v>45175</v>
      </c>
      <c r="J320" s="28" t="s">
        <v>108</v>
      </c>
      <c r="K320" s="28" t="s">
        <v>265</v>
      </c>
      <c r="L320" s="28" t="s">
        <v>108</v>
      </c>
      <c r="M320" s="28" t="s">
        <v>265</v>
      </c>
      <c r="N320" s="29">
        <v>2.42</v>
      </c>
      <c r="O320" s="28" t="s">
        <v>108</v>
      </c>
      <c r="P320" s="28" t="s">
        <v>265</v>
      </c>
      <c r="Q320" s="29">
        <v>2.39</v>
      </c>
      <c r="R320" s="173" t="str">
        <f t="shared" si="58"/>
        <v>A</v>
      </c>
      <c r="S320" s="176">
        <f t="shared" si="59"/>
        <v>1</v>
      </c>
      <c r="T320" s="176">
        <f t="shared" si="60"/>
        <v>1</v>
      </c>
      <c r="U320" s="176">
        <f t="shared" si="61"/>
        <v>0</v>
      </c>
      <c r="V320" s="180" t="str">
        <f t="shared" si="62"/>
        <v>Streptococcus uberis</v>
      </c>
      <c r="W320" s="180" t="str">
        <f t="shared" si="63"/>
        <v>Streptococcus uberis</v>
      </c>
      <c r="X320" s="176">
        <f t="shared" si="64"/>
        <v>0</v>
      </c>
      <c r="Y320" s="176">
        <f t="shared" si="65"/>
        <v>0</v>
      </c>
      <c r="Z320" s="176">
        <f t="shared" si="66"/>
        <v>0</v>
      </c>
      <c r="AA320" s="176">
        <f t="shared" si="67"/>
        <v>0</v>
      </c>
    </row>
    <row r="321" spans="4:27" ht="15" customHeight="1" x14ac:dyDescent="0.25">
      <c r="D321" s="178">
        <v>0</v>
      </c>
      <c r="E321" s="171">
        <f t="shared" si="57"/>
        <v>0</v>
      </c>
      <c r="F321" s="28" t="s">
        <v>630</v>
      </c>
      <c r="G321" s="28" t="s">
        <v>340</v>
      </c>
      <c r="H321" s="28" t="s">
        <v>144</v>
      </c>
      <c r="I321" s="31">
        <v>45175</v>
      </c>
      <c r="J321" s="28" t="s">
        <v>108</v>
      </c>
      <c r="K321" s="28" t="s">
        <v>631</v>
      </c>
      <c r="L321" s="28" t="s">
        <v>108</v>
      </c>
      <c r="M321" s="28" t="s">
        <v>631</v>
      </c>
      <c r="N321" s="29">
        <v>2.4300000000000002</v>
      </c>
      <c r="O321" s="28" t="s">
        <v>108</v>
      </c>
      <c r="P321" s="28" t="s">
        <v>631</v>
      </c>
      <c r="Q321" s="29">
        <v>2.23</v>
      </c>
      <c r="R321" s="173" t="str">
        <f t="shared" si="58"/>
        <v>A</v>
      </c>
      <c r="S321" s="176">
        <f t="shared" si="59"/>
        <v>1</v>
      </c>
      <c r="T321" s="176">
        <f t="shared" si="60"/>
        <v>1</v>
      </c>
      <c r="U321" s="176">
        <f t="shared" si="61"/>
        <v>0</v>
      </c>
      <c r="V321" s="180" t="str">
        <f t="shared" si="62"/>
        <v>Streptococcus urinalis</v>
      </c>
      <c r="W321" s="180" t="str">
        <f t="shared" si="63"/>
        <v>Streptococcus urinalis</v>
      </c>
      <c r="X321" s="176">
        <f t="shared" si="64"/>
        <v>0</v>
      </c>
      <c r="Y321" s="176">
        <f t="shared" si="65"/>
        <v>0</v>
      </c>
      <c r="Z321" s="176">
        <f t="shared" si="66"/>
        <v>0</v>
      </c>
      <c r="AA321" s="176">
        <f t="shared" si="67"/>
        <v>0</v>
      </c>
    </row>
    <row r="322" spans="4:27" ht="15" customHeight="1" x14ac:dyDescent="0.25">
      <c r="D322" s="178">
        <v>0</v>
      </c>
      <c r="E322" s="171">
        <f t="shared" si="57"/>
        <v>0</v>
      </c>
      <c r="F322" s="28" t="s">
        <v>632</v>
      </c>
      <c r="G322" s="28" t="s">
        <v>340</v>
      </c>
      <c r="H322" s="28" t="s">
        <v>144</v>
      </c>
      <c r="I322" s="31">
        <v>45176</v>
      </c>
      <c r="J322" s="28" t="s">
        <v>108</v>
      </c>
      <c r="K322" s="28" t="s">
        <v>633</v>
      </c>
      <c r="L322" s="28" t="s">
        <v>108</v>
      </c>
      <c r="M322" s="28" t="s">
        <v>440</v>
      </c>
      <c r="N322" s="29">
        <v>2.17</v>
      </c>
      <c r="O322" s="28" t="s">
        <v>108</v>
      </c>
      <c r="P322" s="28" t="s">
        <v>440</v>
      </c>
      <c r="Q322" s="29">
        <v>2.1</v>
      </c>
      <c r="R322" s="173" t="str">
        <f t="shared" si="58"/>
        <v>A</v>
      </c>
      <c r="S322" s="176">
        <f t="shared" si="59"/>
        <v>0</v>
      </c>
      <c r="T322" s="176">
        <f t="shared" si="60"/>
        <v>0</v>
      </c>
      <c r="U322" s="176">
        <f t="shared" si="61"/>
        <v>1</v>
      </c>
      <c r="V322" s="180" t="str">
        <f t="shared" si="62"/>
        <v>Streptococcus ratti</v>
      </c>
      <c r="W322" s="180" t="str">
        <f t="shared" si="63"/>
        <v>Streptococcus ratti</v>
      </c>
      <c r="X322" s="176">
        <f t="shared" si="64"/>
        <v>0</v>
      </c>
      <c r="Y322" s="176">
        <f t="shared" si="65"/>
        <v>0</v>
      </c>
      <c r="Z322" s="176">
        <f t="shared" si="66"/>
        <v>0</v>
      </c>
      <c r="AA322" s="176">
        <f t="shared" si="67"/>
        <v>0</v>
      </c>
    </row>
    <row r="323" spans="4:27" ht="15" customHeight="1" x14ac:dyDescent="0.25">
      <c r="D323" s="178">
        <v>0</v>
      </c>
      <c r="E323" s="171">
        <f t="shared" ref="E323:E333" si="68">D323*S323</f>
        <v>0</v>
      </c>
      <c r="F323" s="28" t="s">
        <v>634</v>
      </c>
      <c r="G323" s="28" t="s">
        <v>340</v>
      </c>
      <c r="H323" s="28" t="s">
        <v>144</v>
      </c>
      <c r="I323" s="31">
        <v>45167</v>
      </c>
      <c r="J323" s="28" t="s">
        <v>108</v>
      </c>
      <c r="K323" s="28" t="s">
        <v>417</v>
      </c>
      <c r="L323" s="28" t="s">
        <v>108</v>
      </c>
      <c r="M323" s="28" t="s">
        <v>417</v>
      </c>
      <c r="N323" s="29">
        <v>2.39</v>
      </c>
      <c r="O323" s="28" t="s">
        <v>108</v>
      </c>
      <c r="P323" s="28" t="s">
        <v>417</v>
      </c>
      <c r="Q323" s="29">
        <v>2.08</v>
      </c>
      <c r="R323" s="173" t="str">
        <f t="shared" si="58"/>
        <v>A</v>
      </c>
      <c r="S323" s="176">
        <f t="shared" si="59"/>
        <v>1</v>
      </c>
      <c r="T323" s="176">
        <f t="shared" si="60"/>
        <v>1</v>
      </c>
      <c r="U323" s="176">
        <f t="shared" si="61"/>
        <v>0</v>
      </c>
      <c r="V323" s="180" t="str">
        <f t="shared" si="62"/>
        <v>Streptococcus vestibularis</v>
      </c>
      <c r="W323" s="180" t="str">
        <f t="shared" si="63"/>
        <v>Streptococcus vestibularis</v>
      </c>
      <c r="X323" s="176">
        <f t="shared" si="64"/>
        <v>0</v>
      </c>
      <c r="Y323" s="176">
        <f t="shared" si="65"/>
        <v>0</v>
      </c>
      <c r="Z323" s="176">
        <f t="shared" si="66"/>
        <v>0</v>
      </c>
      <c r="AA323" s="176">
        <f t="shared" si="67"/>
        <v>0</v>
      </c>
    </row>
    <row r="324" spans="4:27" ht="15" customHeight="1" x14ac:dyDescent="0.25">
      <c r="D324" s="178">
        <v>0</v>
      </c>
      <c r="E324" s="171">
        <f t="shared" si="68"/>
        <v>0</v>
      </c>
      <c r="F324" s="28" t="s">
        <v>635</v>
      </c>
      <c r="G324" s="28" t="s">
        <v>636</v>
      </c>
      <c r="H324" s="28" t="s">
        <v>144</v>
      </c>
      <c r="I324" s="31">
        <v>45097</v>
      </c>
      <c r="J324" s="28" t="s">
        <v>108</v>
      </c>
      <c r="K324" s="28" t="s">
        <v>637</v>
      </c>
      <c r="L324" s="28" t="s">
        <v>108</v>
      </c>
      <c r="M324" s="28" t="s">
        <v>637</v>
      </c>
      <c r="N324" s="29">
        <v>2.17</v>
      </c>
      <c r="O324" s="28" t="s">
        <v>108</v>
      </c>
      <c r="P324" s="28" t="s">
        <v>638</v>
      </c>
      <c r="Q324" s="29">
        <v>2.17</v>
      </c>
      <c r="R324" s="173" t="str">
        <f t="shared" si="58"/>
        <v>B</v>
      </c>
      <c r="S324" s="176">
        <f t="shared" si="59"/>
        <v>0</v>
      </c>
      <c r="T324" s="176">
        <f t="shared" si="60"/>
        <v>0</v>
      </c>
      <c r="U324" s="176">
        <f t="shared" si="61"/>
        <v>1</v>
      </c>
      <c r="V324" s="180" t="str">
        <f t="shared" si="62"/>
        <v>Streptococcus vicugnae</v>
      </c>
      <c r="W324" s="180" t="str">
        <f t="shared" si="63"/>
        <v>Streptococcus lamae</v>
      </c>
      <c r="X324" s="176">
        <f t="shared" si="64"/>
        <v>0</v>
      </c>
      <c r="Y324" s="176">
        <f t="shared" si="65"/>
        <v>0</v>
      </c>
      <c r="Z324" s="176">
        <f t="shared" si="66"/>
        <v>0</v>
      </c>
      <c r="AA324" s="176">
        <f t="shared" si="67"/>
        <v>0</v>
      </c>
    </row>
    <row r="325" spans="4:27" ht="15" customHeight="1" x14ac:dyDescent="0.25">
      <c r="D325" s="178">
        <v>0</v>
      </c>
      <c r="E325" s="171">
        <f t="shared" si="68"/>
        <v>0</v>
      </c>
      <c r="F325" s="28" t="s">
        <v>639</v>
      </c>
      <c r="G325" s="28" t="s">
        <v>640</v>
      </c>
      <c r="H325" s="28" t="s">
        <v>144</v>
      </c>
      <c r="I325" s="31">
        <v>45097</v>
      </c>
      <c r="J325" s="28" t="s">
        <v>108</v>
      </c>
      <c r="K325" s="28" t="s">
        <v>538</v>
      </c>
      <c r="L325" s="28" t="s">
        <v>108</v>
      </c>
      <c r="M325" s="28" t="s">
        <v>538</v>
      </c>
      <c r="N325" s="29">
        <v>2.33</v>
      </c>
      <c r="O325" s="28" t="s">
        <v>108</v>
      </c>
      <c r="P325" s="28" t="s">
        <v>571</v>
      </c>
      <c r="Q325" s="29">
        <v>1.84</v>
      </c>
      <c r="R325" s="173" t="str">
        <f t="shared" si="58"/>
        <v>A</v>
      </c>
      <c r="S325" s="176">
        <f t="shared" si="59"/>
        <v>1</v>
      </c>
      <c r="T325" s="176">
        <f t="shared" si="60"/>
        <v>1</v>
      </c>
      <c r="U325" s="176">
        <f t="shared" si="61"/>
        <v>0</v>
      </c>
      <c r="V325" s="180" t="str">
        <f t="shared" si="62"/>
        <v>Streptococcus zalophi</v>
      </c>
      <c r="W325" s="180" t="str">
        <f t="shared" si="63"/>
        <v>Streptococcus pacificus</v>
      </c>
      <c r="X325" s="176">
        <f t="shared" si="64"/>
        <v>0</v>
      </c>
      <c r="Y325" s="176">
        <f t="shared" si="65"/>
        <v>0</v>
      </c>
      <c r="Z325" s="176">
        <f t="shared" si="66"/>
        <v>0</v>
      </c>
      <c r="AA325" s="176">
        <f t="shared" si="67"/>
        <v>0</v>
      </c>
    </row>
    <row r="326" spans="4:27" ht="15" customHeight="1" x14ac:dyDescent="0.25">
      <c r="D326" s="178">
        <v>0</v>
      </c>
      <c r="E326" s="171">
        <f t="shared" si="68"/>
        <v>0</v>
      </c>
      <c r="F326" s="28" t="s">
        <v>143</v>
      </c>
      <c r="G326" s="28" t="s">
        <v>141</v>
      </c>
      <c r="H326" s="28" t="s">
        <v>144</v>
      </c>
      <c r="I326" s="31">
        <v>45161</v>
      </c>
      <c r="J326" s="28" t="s">
        <v>108</v>
      </c>
      <c r="K326" s="28" t="s">
        <v>114</v>
      </c>
      <c r="L326" s="28" t="s">
        <v>108</v>
      </c>
      <c r="M326" s="28" t="s">
        <v>114</v>
      </c>
      <c r="N326" s="29">
        <v>2.58</v>
      </c>
      <c r="O326" s="28" t="s">
        <v>108</v>
      </c>
      <c r="P326" s="28" t="s">
        <v>114</v>
      </c>
      <c r="Q326" s="29">
        <v>2.54</v>
      </c>
      <c r="R326" s="173" t="str">
        <f t="shared" si="58"/>
        <v>A</v>
      </c>
      <c r="S326" s="176">
        <f t="shared" si="59"/>
        <v>1</v>
      </c>
      <c r="T326" s="176">
        <f t="shared" si="60"/>
        <v>1</v>
      </c>
      <c r="U326" s="176">
        <f t="shared" si="61"/>
        <v>0</v>
      </c>
      <c r="V326" s="180" t="str">
        <f t="shared" si="62"/>
        <v>Streptococcus equi_ssp_equi</v>
      </c>
      <c r="W326" s="180" t="str">
        <f t="shared" si="63"/>
        <v>Streptococcus equi_ssp_equi</v>
      </c>
      <c r="X326" s="176">
        <f t="shared" si="64"/>
        <v>0</v>
      </c>
      <c r="Y326" s="176">
        <f t="shared" si="65"/>
        <v>0</v>
      </c>
      <c r="Z326" s="176">
        <f t="shared" si="66"/>
        <v>0</v>
      </c>
      <c r="AA326" s="176">
        <f t="shared" si="67"/>
        <v>0</v>
      </c>
    </row>
    <row r="327" spans="4:27" ht="15" customHeight="1" x14ac:dyDescent="0.25">
      <c r="D327" s="178">
        <v>0</v>
      </c>
      <c r="E327" s="171">
        <f t="shared" si="68"/>
        <v>0</v>
      </c>
      <c r="F327" s="28" t="s">
        <v>115</v>
      </c>
      <c r="G327" s="28" t="s">
        <v>111</v>
      </c>
      <c r="H327" s="28" t="s">
        <v>112</v>
      </c>
      <c r="I327" s="31" t="s">
        <v>116</v>
      </c>
      <c r="J327" s="28" t="s">
        <v>108</v>
      </c>
      <c r="K327" s="28" t="s">
        <v>114</v>
      </c>
      <c r="L327" s="28" t="s">
        <v>108</v>
      </c>
      <c r="M327" s="28" t="s">
        <v>114</v>
      </c>
      <c r="N327" s="29">
        <v>1.7</v>
      </c>
      <c r="O327" s="28" t="s">
        <v>108</v>
      </c>
      <c r="P327" s="28" t="s">
        <v>114</v>
      </c>
      <c r="Q327" s="29">
        <v>1.69</v>
      </c>
      <c r="R327" s="173" t="str">
        <f t="shared" si="58"/>
        <v>B</v>
      </c>
      <c r="S327" s="176">
        <f t="shared" si="59"/>
        <v>0</v>
      </c>
      <c r="T327" s="176">
        <f t="shared" si="60"/>
        <v>0</v>
      </c>
      <c r="U327" s="176">
        <f t="shared" si="61"/>
        <v>1</v>
      </c>
      <c r="V327" s="180" t="str">
        <f t="shared" si="62"/>
        <v>Streptococcus equi_ssp_equi</v>
      </c>
      <c r="W327" s="180" t="str">
        <f t="shared" si="63"/>
        <v>Streptococcus equi_ssp_equi</v>
      </c>
      <c r="X327" s="176">
        <f t="shared" si="64"/>
        <v>0</v>
      </c>
      <c r="Y327" s="176">
        <f t="shared" si="65"/>
        <v>0</v>
      </c>
      <c r="Z327" s="176">
        <f t="shared" si="66"/>
        <v>0</v>
      </c>
      <c r="AA327" s="176">
        <f t="shared" si="67"/>
        <v>0</v>
      </c>
    </row>
    <row r="328" spans="4:27" ht="15" customHeight="1" x14ac:dyDescent="0.25">
      <c r="D328" s="178">
        <v>0</v>
      </c>
      <c r="E328" s="171">
        <f t="shared" si="68"/>
        <v>0</v>
      </c>
      <c r="F328" s="28" t="s">
        <v>117</v>
      </c>
      <c r="G328" s="28" t="s">
        <v>111</v>
      </c>
      <c r="H328" s="28" t="s">
        <v>112</v>
      </c>
      <c r="I328" s="31" t="s">
        <v>116</v>
      </c>
      <c r="J328" s="28" t="s">
        <v>108</v>
      </c>
      <c r="K328" s="28" t="s">
        <v>114</v>
      </c>
      <c r="L328" s="28" t="s">
        <v>108</v>
      </c>
      <c r="M328" s="28" t="s">
        <v>114</v>
      </c>
      <c r="N328" s="29">
        <v>1.95</v>
      </c>
      <c r="O328" s="28" t="s">
        <v>108</v>
      </c>
      <c r="P328" s="28" t="s">
        <v>114</v>
      </c>
      <c r="Q328" s="29">
        <v>1.91</v>
      </c>
      <c r="R328" s="173" t="str">
        <f t="shared" si="58"/>
        <v>B</v>
      </c>
      <c r="S328" s="176">
        <f t="shared" si="59"/>
        <v>0</v>
      </c>
      <c r="T328" s="176">
        <f t="shared" si="60"/>
        <v>0</v>
      </c>
      <c r="U328" s="176">
        <f t="shared" si="61"/>
        <v>1</v>
      </c>
      <c r="V328" s="180" t="str">
        <f t="shared" si="62"/>
        <v>Streptococcus equi_ssp_equi</v>
      </c>
      <c r="W328" s="180" t="str">
        <f t="shared" si="63"/>
        <v>Streptococcus equi_ssp_equi</v>
      </c>
      <c r="X328" s="176">
        <f t="shared" si="64"/>
        <v>0</v>
      </c>
      <c r="Y328" s="176">
        <f t="shared" si="65"/>
        <v>0</v>
      </c>
      <c r="Z328" s="176">
        <f t="shared" si="66"/>
        <v>0</v>
      </c>
      <c r="AA328" s="176">
        <f t="shared" si="67"/>
        <v>0</v>
      </c>
    </row>
    <row r="329" spans="4:27" ht="15" customHeight="1" x14ac:dyDescent="0.25">
      <c r="D329" s="178">
        <v>0</v>
      </c>
      <c r="E329" s="171">
        <f t="shared" si="68"/>
        <v>0</v>
      </c>
      <c r="F329" s="28" t="s">
        <v>118</v>
      </c>
      <c r="G329" s="28" t="s">
        <v>111</v>
      </c>
      <c r="H329" s="28" t="s">
        <v>112</v>
      </c>
      <c r="I329" s="31" t="s">
        <v>116</v>
      </c>
      <c r="J329" s="28" t="s">
        <v>108</v>
      </c>
      <c r="K329" s="28" t="s">
        <v>114</v>
      </c>
      <c r="L329" s="28" t="s">
        <v>108</v>
      </c>
      <c r="M329" s="28" t="s">
        <v>114</v>
      </c>
      <c r="N329" s="29">
        <v>1.87</v>
      </c>
      <c r="O329" s="28" t="s">
        <v>108</v>
      </c>
      <c r="P329" s="28" t="s">
        <v>114</v>
      </c>
      <c r="Q329" s="29">
        <v>1.78</v>
      </c>
      <c r="R329" s="173" t="str">
        <f t="shared" si="58"/>
        <v>B</v>
      </c>
      <c r="S329" s="176">
        <f t="shared" si="59"/>
        <v>0</v>
      </c>
      <c r="T329" s="176">
        <f t="shared" si="60"/>
        <v>0</v>
      </c>
      <c r="U329" s="176">
        <f t="shared" si="61"/>
        <v>1</v>
      </c>
      <c r="V329" s="180" t="str">
        <f t="shared" si="62"/>
        <v>Streptococcus equi_ssp_equi</v>
      </c>
      <c r="W329" s="180" t="str">
        <f t="shared" si="63"/>
        <v>Streptococcus equi_ssp_equi</v>
      </c>
      <c r="X329" s="176">
        <f t="shared" si="64"/>
        <v>0</v>
      </c>
      <c r="Y329" s="176">
        <f t="shared" si="65"/>
        <v>0</v>
      </c>
      <c r="Z329" s="176">
        <f t="shared" si="66"/>
        <v>0</v>
      </c>
      <c r="AA329" s="176">
        <f t="shared" si="67"/>
        <v>0</v>
      </c>
    </row>
    <row r="330" spans="4:27" ht="15" customHeight="1" x14ac:dyDescent="0.25">
      <c r="D330" s="178">
        <v>0</v>
      </c>
      <c r="E330" s="171">
        <f t="shared" si="68"/>
        <v>0</v>
      </c>
      <c r="F330" s="28" t="s">
        <v>119</v>
      </c>
      <c r="G330" s="28" t="s">
        <v>111</v>
      </c>
      <c r="H330" s="28" t="s">
        <v>112</v>
      </c>
      <c r="I330" s="31" t="s">
        <v>116</v>
      </c>
      <c r="J330" s="28" t="s">
        <v>108</v>
      </c>
      <c r="K330" s="28" t="s">
        <v>114</v>
      </c>
      <c r="L330" s="28" t="s">
        <v>108</v>
      </c>
      <c r="M330" s="28" t="s">
        <v>114</v>
      </c>
      <c r="N330" s="29">
        <v>2.5</v>
      </c>
      <c r="O330" s="28" t="s">
        <v>108</v>
      </c>
      <c r="P330" s="28" t="s">
        <v>114</v>
      </c>
      <c r="Q330" s="29">
        <v>2.4500000000000002</v>
      </c>
      <c r="R330" s="173" t="str">
        <f t="shared" si="58"/>
        <v>A</v>
      </c>
      <c r="S330" s="176">
        <f t="shared" si="59"/>
        <v>1</v>
      </c>
      <c r="T330" s="176">
        <f t="shared" si="60"/>
        <v>1</v>
      </c>
      <c r="U330" s="176">
        <f t="shared" si="61"/>
        <v>0</v>
      </c>
      <c r="V330" s="180" t="str">
        <f t="shared" si="62"/>
        <v>Streptococcus equi_ssp_equi</v>
      </c>
      <c r="W330" s="180" t="str">
        <f t="shared" si="63"/>
        <v>Streptococcus equi_ssp_equi</v>
      </c>
      <c r="X330" s="176">
        <f t="shared" si="64"/>
        <v>0</v>
      </c>
      <c r="Y330" s="176">
        <f t="shared" si="65"/>
        <v>0</v>
      </c>
      <c r="Z330" s="176">
        <f t="shared" si="66"/>
        <v>0</v>
      </c>
      <c r="AA330" s="176">
        <f t="shared" si="67"/>
        <v>0</v>
      </c>
    </row>
    <row r="331" spans="4:27" ht="15" customHeight="1" x14ac:dyDescent="0.25">
      <c r="D331" s="178">
        <v>0</v>
      </c>
      <c r="E331" s="171">
        <f t="shared" si="68"/>
        <v>0</v>
      </c>
      <c r="F331" s="28" t="s">
        <v>120</v>
      </c>
      <c r="G331" s="28" t="s">
        <v>111</v>
      </c>
      <c r="H331" s="28" t="s">
        <v>112</v>
      </c>
      <c r="I331" s="31" t="s">
        <v>116</v>
      </c>
      <c r="J331" s="28" t="s">
        <v>108</v>
      </c>
      <c r="K331" s="28" t="s">
        <v>114</v>
      </c>
      <c r="L331" s="28" t="s">
        <v>108</v>
      </c>
      <c r="M331" s="28" t="s">
        <v>114</v>
      </c>
      <c r="N331" s="29">
        <v>2.4</v>
      </c>
      <c r="O331" s="28" t="s">
        <v>108</v>
      </c>
      <c r="P331" s="28" t="s">
        <v>114</v>
      </c>
      <c r="Q331" s="29">
        <v>2.38</v>
      </c>
      <c r="R331" s="173" t="str">
        <f t="shared" si="58"/>
        <v>A</v>
      </c>
      <c r="S331" s="176">
        <f t="shared" si="59"/>
        <v>1</v>
      </c>
      <c r="T331" s="176">
        <f t="shared" si="60"/>
        <v>1</v>
      </c>
      <c r="U331" s="176">
        <f t="shared" si="61"/>
        <v>0</v>
      </c>
      <c r="V331" s="180" t="str">
        <f t="shared" si="62"/>
        <v>Streptococcus equi_ssp_equi</v>
      </c>
      <c r="W331" s="180" t="str">
        <f t="shared" si="63"/>
        <v>Streptococcus equi_ssp_equi</v>
      </c>
      <c r="X331" s="176">
        <f t="shared" si="64"/>
        <v>0</v>
      </c>
      <c r="Y331" s="176">
        <f t="shared" si="65"/>
        <v>0</v>
      </c>
      <c r="Z331" s="176">
        <f t="shared" si="66"/>
        <v>0</v>
      </c>
      <c r="AA331" s="176">
        <f t="shared" si="67"/>
        <v>0</v>
      </c>
    </row>
    <row r="332" spans="4:27" ht="15" customHeight="1" x14ac:dyDescent="0.25">
      <c r="D332" s="178">
        <v>0</v>
      </c>
      <c r="E332" s="171">
        <f t="shared" si="68"/>
        <v>0</v>
      </c>
      <c r="F332" s="28" t="s">
        <v>121</v>
      </c>
      <c r="G332" s="28" t="s">
        <v>111</v>
      </c>
      <c r="H332" s="28" t="s">
        <v>112</v>
      </c>
      <c r="I332" s="31" t="s">
        <v>113</v>
      </c>
      <c r="J332" s="28" t="s">
        <v>108</v>
      </c>
      <c r="K332" s="28" t="s">
        <v>114</v>
      </c>
      <c r="L332" s="28" t="s">
        <v>108</v>
      </c>
      <c r="M332" s="28" t="s">
        <v>114</v>
      </c>
      <c r="N332" s="29">
        <v>2.4500000000000002</v>
      </c>
      <c r="O332" s="28" t="s">
        <v>108</v>
      </c>
      <c r="P332" s="28" t="s">
        <v>114</v>
      </c>
      <c r="Q332" s="29">
        <v>2.41</v>
      </c>
      <c r="R332" s="173" t="str">
        <f t="shared" si="58"/>
        <v>A</v>
      </c>
      <c r="S332" s="176">
        <f t="shared" si="59"/>
        <v>1</v>
      </c>
      <c r="T332" s="176">
        <f t="shared" si="60"/>
        <v>1</v>
      </c>
      <c r="U332" s="176">
        <f t="shared" si="61"/>
        <v>0</v>
      </c>
      <c r="V332" s="180" t="str">
        <f t="shared" si="62"/>
        <v>Streptococcus equi_ssp_equi</v>
      </c>
      <c r="W332" s="180" t="str">
        <f t="shared" si="63"/>
        <v>Streptococcus equi_ssp_equi</v>
      </c>
      <c r="X332" s="176">
        <f t="shared" si="64"/>
        <v>0</v>
      </c>
      <c r="Y332" s="176">
        <f t="shared" si="65"/>
        <v>0</v>
      </c>
      <c r="Z332" s="176">
        <f t="shared" si="66"/>
        <v>0</v>
      </c>
      <c r="AA332" s="176">
        <f t="shared" si="67"/>
        <v>0</v>
      </c>
    </row>
    <row r="333" spans="4:27" ht="15" customHeight="1" x14ac:dyDescent="0.25">
      <c r="D333" s="178">
        <v>0</v>
      </c>
      <c r="E333" s="171">
        <f t="shared" si="68"/>
        <v>0</v>
      </c>
      <c r="F333" s="28" t="s">
        <v>122</v>
      </c>
      <c r="G333" s="28" t="s">
        <v>111</v>
      </c>
      <c r="H333" s="28" t="s">
        <v>112</v>
      </c>
      <c r="I333" s="31" t="s">
        <v>113</v>
      </c>
      <c r="J333" s="28" t="s">
        <v>108</v>
      </c>
      <c r="K333" s="28" t="s">
        <v>114</v>
      </c>
      <c r="L333" s="28" t="s">
        <v>108</v>
      </c>
      <c r="M333" s="28" t="s">
        <v>114</v>
      </c>
      <c r="N333" s="29">
        <v>2.5299999999999998</v>
      </c>
      <c r="O333" s="28" t="s">
        <v>108</v>
      </c>
      <c r="P333" s="28" t="s">
        <v>114</v>
      </c>
      <c r="Q333" s="29">
        <v>2.4900000000000002</v>
      </c>
      <c r="R333" s="173" t="str">
        <f t="shared" si="58"/>
        <v>A</v>
      </c>
      <c r="S333" s="176">
        <f t="shared" si="59"/>
        <v>1</v>
      </c>
      <c r="T333" s="176">
        <f t="shared" si="60"/>
        <v>1</v>
      </c>
      <c r="U333" s="176">
        <f t="shared" si="61"/>
        <v>0</v>
      </c>
      <c r="V333" s="180" t="str">
        <f t="shared" si="62"/>
        <v>Streptococcus equi_ssp_equi</v>
      </c>
      <c r="W333" s="180" t="str">
        <f t="shared" si="63"/>
        <v>Streptococcus equi_ssp_equi</v>
      </c>
      <c r="X333" s="176">
        <f t="shared" si="64"/>
        <v>0</v>
      </c>
      <c r="Y333" s="176">
        <f t="shared" si="65"/>
        <v>0</v>
      </c>
      <c r="Z333" s="176">
        <f t="shared" si="66"/>
        <v>0</v>
      </c>
      <c r="AA333" s="176">
        <f t="shared" si="67"/>
        <v>0</v>
      </c>
    </row>
    <row r="334" spans="4:27" ht="15" customHeight="1" x14ac:dyDescent="0.25">
      <c r="E334" s="171"/>
      <c r="S334" s="176"/>
      <c r="V334" s="180"/>
      <c r="W334" s="180"/>
      <c r="AA334" s="176"/>
    </row>
    <row r="335" spans="4:27" ht="15" customHeight="1" x14ac:dyDescent="0.25">
      <c r="E335" s="171"/>
      <c r="S335" s="176"/>
      <c r="V335" s="180"/>
      <c r="W335" s="180"/>
      <c r="AA335" s="176"/>
    </row>
    <row r="336" spans="4:27" ht="15" customHeight="1" x14ac:dyDescent="0.25">
      <c r="E336" s="171"/>
      <c r="S336" s="176"/>
      <c r="V336" s="180"/>
      <c r="W336" s="180"/>
      <c r="AA336" s="176"/>
    </row>
    <row r="337" spans="5:27" ht="15" customHeight="1" x14ac:dyDescent="0.25">
      <c r="E337" s="171"/>
      <c r="S337" s="176"/>
      <c r="V337" s="180"/>
      <c r="W337" s="180"/>
      <c r="AA337" s="176"/>
    </row>
    <row r="338" spans="5:27" ht="15" customHeight="1" x14ac:dyDescent="0.25">
      <c r="E338" s="171"/>
      <c r="S338" s="176"/>
      <c r="V338" s="180"/>
      <c r="W338" s="180"/>
      <c r="AA338" s="176"/>
    </row>
    <row r="339" spans="5:27" ht="15" customHeight="1" x14ac:dyDescent="0.25">
      <c r="E339" s="171"/>
      <c r="S339" s="176"/>
      <c r="V339" s="180"/>
      <c r="W339" s="180"/>
      <c r="AA339" s="176"/>
    </row>
  </sheetData>
  <autoFilter ref="F1:Z250"/>
  <mergeCells count="1">
    <mergeCell ref="A7:A8"/>
  </mergeCells>
  <conditionalFormatting sqref="J1:K1048576">
    <cfRule type="cellIs" dxfId="34" priority="147" operator="equal">
      <formula>$B$1&amp;" "&amp;#REF!</formula>
    </cfRule>
  </conditionalFormatting>
  <conditionalFormatting sqref="X1">
    <cfRule type="cellIs" dxfId="33" priority="143" operator="equal">
      <formula>1</formula>
    </cfRule>
  </conditionalFormatting>
  <conditionalFormatting sqref="L2:L1048576 O2:O1048576">
    <cfRule type="cellIs" dxfId="32" priority="175" operator="notEqual">
      <formula>OR($J2,0)</formula>
    </cfRule>
  </conditionalFormatting>
  <conditionalFormatting sqref="M2:M1048576 P2:P1048576">
    <cfRule type="cellIs" dxfId="31" priority="156" operator="notEqual">
      <formula>OR($K2,0)</formula>
    </cfRule>
  </conditionalFormatting>
  <conditionalFormatting sqref="Y1">
    <cfRule type="cellIs" dxfId="30" priority="124" operator="equal">
      <formula>1</formula>
    </cfRule>
  </conditionalFormatting>
  <conditionalFormatting sqref="Z1">
    <cfRule type="cellIs" dxfId="29" priority="123" operator="equal">
      <formula>1</formula>
    </cfRule>
  </conditionalFormatting>
  <conditionalFormatting sqref="U1">
    <cfRule type="cellIs" dxfId="28" priority="122" operator="equal">
      <formula>1</formula>
    </cfRule>
  </conditionalFormatting>
  <conditionalFormatting sqref="AA1">
    <cfRule type="cellIs" dxfId="27" priority="54" operator="equal">
      <formula>1</formula>
    </cfRule>
  </conditionalFormatting>
  <conditionalFormatting sqref="P3:P125 M3:M125">
    <cfRule type="cellIs" dxfId="26" priority="42" operator="notEqual">
      <formula>OR($K3,0)</formula>
    </cfRule>
  </conditionalFormatting>
  <conditionalFormatting sqref="R2:R339">
    <cfRule type="containsText" dxfId="25" priority="38" operator="containsText" text="C">
      <formula>NOT(ISERROR(SEARCH("C",R2)))</formula>
    </cfRule>
    <cfRule type="containsText" dxfId="24" priority="39" operator="containsText" text="B">
      <formula>NOT(ISERROR(SEARCH("B",R2)))</formula>
    </cfRule>
    <cfRule type="containsText" dxfId="23" priority="40" operator="containsText" text="A">
      <formula>NOT(ISERROR(SEARCH("A",R2)))</formula>
    </cfRule>
  </conditionalFormatting>
  <conditionalFormatting sqref="X2:X339">
    <cfRule type="cellIs" dxfId="22" priority="37" operator="equal">
      <formula>1</formula>
    </cfRule>
  </conditionalFormatting>
  <conditionalFormatting sqref="Y2:Y339">
    <cfRule type="cellIs" dxfId="21" priority="36" operator="equal">
      <formula>1</formula>
    </cfRule>
  </conditionalFormatting>
  <conditionalFormatting sqref="Z2:Z339">
    <cfRule type="cellIs" dxfId="20" priority="35" operator="equal">
      <formula>1</formula>
    </cfRule>
  </conditionalFormatting>
  <conditionalFormatting sqref="U2:U339">
    <cfRule type="cellIs" dxfId="19" priority="34" operator="equal">
      <formula>1</formula>
    </cfRule>
  </conditionalFormatting>
  <conditionalFormatting sqref="Y2:Y339">
    <cfRule type="cellIs" dxfId="18" priority="27" operator="equal">
      <formula>1</formula>
    </cfRule>
  </conditionalFormatting>
  <conditionalFormatting sqref="AA2:AA339">
    <cfRule type="cellIs" dxfId="17" priority="26" operator="equal">
      <formula>1</formula>
    </cfRule>
  </conditionalFormatting>
  <conditionalFormatting sqref="AA2:AA339">
    <cfRule type="cellIs" dxfId="16" priority="25" operator="equal">
      <formula>1</formula>
    </cfRule>
  </conditionalFormatting>
  <conditionalFormatting sqref="Q2:Q1048576">
    <cfRule type="cellIs" dxfId="15" priority="16" operator="between">
      <formula>$B$21</formula>
      <formula>"&lt;$B$20"</formula>
    </cfRule>
    <cfRule type="cellIs" dxfId="14" priority="17" operator="between">
      <formula>0.0001</formula>
      <formula>"&lt;$B$21"</formula>
    </cfRule>
  </conditionalFormatting>
  <conditionalFormatting sqref="Q2:Q1048576">
    <cfRule type="cellIs" dxfId="13" priority="15" operator="greaterThanOrEqual">
      <formula>$B$20</formula>
    </cfRule>
  </conditionalFormatting>
  <conditionalFormatting sqref="N2:N1048576">
    <cfRule type="cellIs" dxfId="12" priority="9" operator="greaterThanOrEqual">
      <formula>$B$20</formula>
    </cfRule>
    <cfRule type="cellIs" dxfId="11" priority="10" operator="between">
      <formula>$B$21</formula>
      <formula>"&lt;$B$20"</formula>
    </cfRule>
    <cfRule type="cellIs" dxfId="10" priority="11" operator="between">
      <formula>0.0001</formula>
      <formula>"&lt;$B$21"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8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L2:L1048576 O2:O1048576</xm:sqref>
        </x14:conditionalFormatting>
        <x14:conditionalFormatting xmlns:xm="http://schemas.microsoft.com/office/excel/2006/main">
          <x14:cfRule type="containsText" priority="155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M2:M1048576 P2:P1048576</xm:sqref>
        </x14:conditionalFormatting>
        <x14:conditionalFormatting xmlns:xm="http://schemas.microsoft.com/office/excel/2006/main">
          <x14:cfRule type="containsText" priority="41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P3:P125 M3:M125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33"/>
  <sheetViews>
    <sheetView zoomScale="80" zoomScaleNormal="80" workbookViewId="0">
      <selection activeCell="I321" sqref="I321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31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Streptococcus</v>
      </c>
      <c r="C1" s="16" t="str">
        <f>'Parameter (Spezies)'!C1</f>
        <v>equi_ssp_zooepidemicus_ruminatorum</v>
      </c>
      <c r="E1" s="177" t="s">
        <v>1</v>
      </c>
      <c r="F1" s="177" t="s">
        <v>2</v>
      </c>
      <c r="G1" s="177" t="s">
        <v>14</v>
      </c>
      <c r="H1" s="182" t="s">
        <v>13</v>
      </c>
      <c r="I1" s="177" t="s">
        <v>17</v>
      </c>
      <c r="J1" s="177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90</v>
      </c>
      <c r="E2" s="28" t="s">
        <v>110</v>
      </c>
      <c r="F2" s="28" t="s">
        <v>111</v>
      </c>
      <c r="G2" s="28" t="s">
        <v>112</v>
      </c>
      <c r="H2" s="31" t="s">
        <v>113</v>
      </c>
      <c r="I2" s="28" t="s">
        <v>767</v>
      </c>
      <c r="J2" s="29">
        <v>1.57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332</v>
      </c>
      <c r="E3" s="28" t="s">
        <v>145</v>
      </c>
      <c r="F3" s="28" t="s">
        <v>141</v>
      </c>
      <c r="G3" s="28" t="s">
        <v>144</v>
      </c>
      <c r="H3" s="31">
        <v>45121</v>
      </c>
      <c r="I3" s="28" t="s">
        <v>767</v>
      </c>
      <c r="J3" s="29">
        <v>1.68</v>
      </c>
      <c r="K3" s="30">
        <f t="shared" ref="K3:K6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28" t="s">
        <v>151</v>
      </c>
      <c r="F4" s="28" t="s">
        <v>152</v>
      </c>
      <c r="G4" s="28" t="s">
        <v>144</v>
      </c>
      <c r="H4" s="31">
        <v>42073</v>
      </c>
      <c r="I4" s="28" t="s">
        <v>643</v>
      </c>
      <c r="J4" s="29">
        <v>1.52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11</v>
      </c>
      <c r="B5" s="12">
        <f>SUM(K:K)</f>
        <v>302</v>
      </c>
      <c r="E5" s="28" t="s">
        <v>154</v>
      </c>
      <c r="F5" s="28" t="s">
        <v>152</v>
      </c>
      <c r="G5" s="28" t="s">
        <v>144</v>
      </c>
      <c r="H5" s="31">
        <v>42073</v>
      </c>
      <c r="I5" s="28" t="s">
        <v>643</v>
      </c>
      <c r="J5" s="29">
        <v>1.59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155</v>
      </c>
      <c r="F6" s="28" t="s">
        <v>156</v>
      </c>
      <c r="G6" s="28" t="s">
        <v>125</v>
      </c>
      <c r="H6" s="31">
        <v>42073</v>
      </c>
      <c r="I6" s="28" t="s">
        <v>643</v>
      </c>
      <c r="J6" s="29">
        <v>1.33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30</v>
      </c>
      <c r="E7" s="28" t="s">
        <v>157</v>
      </c>
      <c r="F7" s="28" t="s">
        <v>152</v>
      </c>
      <c r="G7" s="28" t="s">
        <v>144</v>
      </c>
      <c r="H7" s="31">
        <v>42073</v>
      </c>
      <c r="I7" s="28" t="s">
        <v>643</v>
      </c>
      <c r="J7" s="29">
        <v>1.65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158</v>
      </c>
      <c r="F8" s="28" t="s">
        <v>159</v>
      </c>
      <c r="G8" s="28" t="s">
        <v>144</v>
      </c>
      <c r="H8" s="31">
        <v>42073</v>
      </c>
      <c r="I8" s="28" t="s">
        <v>643</v>
      </c>
      <c r="J8" s="29">
        <v>1.6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9.036144578313253E-2</v>
      </c>
      <c r="E9" s="28" t="s">
        <v>160</v>
      </c>
      <c r="F9" s="28" t="s">
        <v>152</v>
      </c>
      <c r="G9" s="28" t="s">
        <v>144</v>
      </c>
      <c r="H9" s="31">
        <v>42073</v>
      </c>
      <c r="I9" s="28" t="s">
        <v>643</v>
      </c>
      <c r="J9" s="29">
        <v>1.57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161</v>
      </c>
      <c r="F10" s="28" t="s">
        <v>162</v>
      </c>
      <c r="G10" s="28" t="s">
        <v>125</v>
      </c>
      <c r="H10" s="31">
        <v>42073</v>
      </c>
      <c r="I10" s="28" t="s">
        <v>643</v>
      </c>
      <c r="J10" s="29">
        <v>1.33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163</v>
      </c>
      <c r="F11" s="28" t="s">
        <v>156</v>
      </c>
      <c r="G11" s="28" t="s">
        <v>144</v>
      </c>
      <c r="H11" s="31">
        <v>42073</v>
      </c>
      <c r="I11" s="28" t="s">
        <v>643</v>
      </c>
      <c r="J11" s="29">
        <v>1.41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5" t="s">
        <v>91</v>
      </c>
      <c r="B12" s="146">
        <f>Settings!F10</f>
        <v>2</v>
      </c>
      <c r="C12" s="1" t="s">
        <v>92</v>
      </c>
      <c r="E12" s="28" t="s">
        <v>164</v>
      </c>
      <c r="F12" s="28" t="s">
        <v>152</v>
      </c>
      <c r="G12" s="28" t="s">
        <v>144</v>
      </c>
      <c r="H12" s="31">
        <v>42073</v>
      </c>
      <c r="I12" s="28" t="s">
        <v>643</v>
      </c>
      <c r="J12" s="29">
        <v>1.76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7"/>
      <c r="B13" s="148">
        <f>Settings!D10</f>
        <v>1.7</v>
      </c>
      <c r="C13" s="1" t="s">
        <v>93</v>
      </c>
      <c r="E13" s="28" t="s">
        <v>165</v>
      </c>
      <c r="F13" s="28" t="s">
        <v>152</v>
      </c>
      <c r="G13" s="28" t="s">
        <v>144</v>
      </c>
      <c r="H13" s="31">
        <v>42073</v>
      </c>
      <c r="I13" s="28" t="s">
        <v>643</v>
      </c>
      <c r="J13" s="29">
        <v>1.36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105</v>
      </c>
      <c r="E14" s="28" t="s">
        <v>166</v>
      </c>
      <c r="F14" s="28" t="s">
        <v>167</v>
      </c>
      <c r="G14" s="28" t="s">
        <v>144</v>
      </c>
      <c r="H14" s="31">
        <v>42074</v>
      </c>
      <c r="I14" s="28" t="s">
        <v>643</v>
      </c>
      <c r="J14" s="29">
        <v>1.49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 t="s">
        <v>168</v>
      </c>
      <c r="F15" s="28" t="s">
        <v>167</v>
      </c>
      <c r="G15" s="28" t="s">
        <v>125</v>
      </c>
      <c r="H15" s="31" t="s">
        <v>169</v>
      </c>
      <c r="I15" s="28" t="s">
        <v>643</v>
      </c>
      <c r="J15" s="29">
        <v>1.76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170</v>
      </c>
      <c r="F16" s="28" t="s">
        <v>171</v>
      </c>
      <c r="G16" s="28" t="s">
        <v>144</v>
      </c>
      <c r="H16" s="31">
        <v>42073</v>
      </c>
      <c r="I16" s="28" t="s">
        <v>643</v>
      </c>
      <c r="J16" s="29">
        <v>1.64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 t="s">
        <v>172</v>
      </c>
      <c r="F17" s="28" t="s">
        <v>156</v>
      </c>
      <c r="G17" s="28" t="s">
        <v>144</v>
      </c>
      <c r="H17" s="31">
        <v>42073</v>
      </c>
      <c r="I17" s="28" t="s">
        <v>643</v>
      </c>
      <c r="J17" s="29">
        <v>1.49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 t="s">
        <v>173</v>
      </c>
      <c r="F18" s="28" t="s">
        <v>156</v>
      </c>
      <c r="G18" s="28" t="s">
        <v>144</v>
      </c>
      <c r="H18" s="31">
        <v>42073</v>
      </c>
      <c r="I18" s="28" t="s">
        <v>643</v>
      </c>
      <c r="J18" s="29">
        <v>1.67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174</v>
      </c>
      <c r="F19" s="28" t="s">
        <v>156</v>
      </c>
      <c r="G19" s="28" t="s">
        <v>125</v>
      </c>
      <c r="H19" s="31">
        <v>42073</v>
      </c>
      <c r="I19" s="28" t="s">
        <v>643</v>
      </c>
      <c r="J19" s="29">
        <v>1.53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>
        <v>80</v>
      </c>
      <c r="F20" s="28" t="s">
        <v>175</v>
      </c>
      <c r="G20" s="28" t="s">
        <v>144</v>
      </c>
      <c r="H20" s="31">
        <v>44449</v>
      </c>
      <c r="I20" s="28" t="s">
        <v>644</v>
      </c>
      <c r="J20" s="29">
        <v>1.99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 t="s">
        <v>177</v>
      </c>
      <c r="F21" s="28" t="s">
        <v>178</v>
      </c>
      <c r="G21" s="28" t="s">
        <v>112</v>
      </c>
      <c r="H21" s="31">
        <v>41380</v>
      </c>
      <c r="I21" s="28" t="s">
        <v>644</v>
      </c>
      <c r="J21" s="29">
        <v>1.59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 t="s">
        <v>179</v>
      </c>
      <c r="F22" s="28" t="s">
        <v>180</v>
      </c>
      <c r="G22" s="28" t="s">
        <v>112</v>
      </c>
      <c r="H22" s="31">
        <v>41325</v>
      </c>
      <c r="I22" s="28" t="s">
        <v>644</v>
      </c>
      <c r="J22" s="29">
        <v>1.44</v>
      </c>
      <c r="K22" s="30">
        <f t="shared" si="1"/>
        <v>1</v>
      </c>
      <c r="L22" s="30">
        <f t="shared" ref="L22:L71" si="2">IF(K22=1,0,1)</f>
        <v>0</v>
      </c>
    </row>
    <row r="23" spans="5:12" ht="15" customHeight="1" x14ac:dyDescent="0.25">
      <c r="E23" s="28" t="s">
        <v>181</v>
      </c>
      <c r="F23" s="28" t="s">
        <v>182</v>
      </c>
      <c r="G23" s="28" t="s">
        <v>125</v>
      </c>
      <c r="H23" s="31">
        <v>42123</v>
      </c>
      <c r="I23" s="28" t="s">
        <v>644</v>
      </c>
      <c r="J23" s="29">
        <v>1.91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183</v>
      </c>
      <c r="F24" s="28" t="s">
        <v>184</v>
      </c>
      <c r="G24" s="28" t="s">
        <v>125</v>
      </c>
      <c r="H24" s="31">
        <v>42983</v>
      </c>
      <c r="I24" s="28" t="s">
        <v>644</v>
      </c>
      <c r="J24" s="29">
        <v>1.64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185</v>
      </c>
      <c r="F25" s="28" t="s">
        <v>182</v>
      </c>
      <c r="G25" s="28" t="s">
        <v>125</v>
      </c>
      <c r="H25" s="31">
        <v>43719</v>
      </c>
      <c r="I25" s="28" t="s">
        <v>644</v>
      </c>
      <c r="J25" s="29">
        <v>1.59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186</v>
      </c>
      <c r="F26" s="28" t="s">
        <v>182</v>
      </c>
      <c r="G26" s="28" t="s">
        <v>125</v>
      </c>
      <c r="H26" s="31">
        <v>43088</v>
      </c>
      <c r="I26" s="28" t="s">
        <v>644</v>
      </c>
      <c r="J26" s="29">
        <v>1.77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 t="s">
        <v>187</v>
      </c>
      <c r="F27" s="28" t="s">
        <v>182</v>
      </c>
      <c r="G27" s="28" t="s">
        <v>125</v>
      </c>
      <c r="H27" s="31">
        <v>43088</v>
      </c>
      <c r="I27" s="28" t="s">
        <v>644</v>
      </c>
      <c r="J27" s="29">
        <v>1.91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188</v>
      </c>
      <c r="F28" s="28" t="s">
        <v>182</v>
      </c>
      <c r="G28" s="28" t="s">
        <v>125</v>
      </c>
      <c r="H28" s="31">
        <v>43088</v>
      </c>
      <c r="I28" s="28" t="s">
        <v>644</v>
      </c>
      <c r="J28" s="29">
        <v>2.0499999999999998</v>
      </c>
      <c r="K28" s="30">
        <f t="shared" si="1"/>
        <v>0</v>
      </c>
      <c r="L28" s="30">
        <f t="shared" si="2"/>
        <v>1</v>
      </c>
    </row>
    <row r="29" spans="5:12" ht="15" customHeight="1" x14ac:dyDescent="0.25">
      <c r="E29" s="28" t="s">
        <v>189</v>
      </c>
      <c r="F29" s="28" t="s">
        <v>167</v>
      </c>
      <c r="G29" s="28" t="s">
        <v>112</v>
      </c>
      <c r="H29" s="31">
        <v>41325</v>
      </c>
      <c r="I29" s="28" t="s">
        <v>644</v>
      </c>
      <c r="J29" s="29">
        <v>1.74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 t="s">
        <v>190</v>
      </c>
      <c r="F30" s="28" t="s">
        <v>182</v>
      </c>
      <c r="G30" s="28" t="s">
        <v>125</v>
      </c>
      <c r="H30" s="31">
        <v>42523</v>
      </c>
      <c r="I30" s="28" t="s">
        <v>644</v>
      </c>
      <c r="J30" s="29">
        <v>1.9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191</v>
      </c>
      <c r="F31" s="28" t="s">
        <v>182</v>
      </c>
      <c r="G31" s="28" t="s">
        <v>125</v>
      </c>
      <c r="H31" s="31">
        <v>42785</v>
      </c>
      <c r="I31" s="28" t="s">
        <v>644</v>
      </c>
      <c r="J31" s="29">
        <v>2.0099999999999998</v>
      </c>
      <c r="K31" s="30">
        <f t="shared" si="1"/>
        <v>0</v>
      </c>
      <c r="L31" s="30">
        <f t="shared" si="2"/>
        <v>1</v>
      </c>
    </row>
    <row r="32" spans="5:12" ht="15" customHeight="1" x14ac:dyDescent="0.25">
      <c r="E32" s="28" t="s">
        <v>192</v>
      </c>
      <c r="F32" s="28" t="s">
        <v>184</v>
      </c>
      <c r="G32" s="28" t="s">
        <v>125</v>
      </c>
      <c r="H32" s="31">
        <v>43139</v>
      </c>
      <c r="I32" s="28" t="s">
        <v>644</v>
      </c>
      <c r="J32" s="29">
        <v>1.82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193</v>
      </c>
      <c r="F33" s="28" t="s">
        <v>182</v>
      </c>
      <c r="G33" s="28" t="s">
        <v>125</v>
      </c>
      <c r="H33" s="31">
        <v>42983</v>
      </c>
      <c r="I33" s="28" t="s">
        <v>644</v>
      </c>
      <c r="J33" s="29">
        <v>1.91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194</v>
      </c>
      <c r="F34" s="28" t="s">
        <v>184</v>
      </c>
      <c r="G34" s="28" t="s">
        <v>125</v>
      </c>
      <c r="H34" s="31">
        <v>42983</v>
      </c>
      <c r="I34" s="28" t="s">
        <v>644</v>
      </c>
      <c r="J34" s="29">
        <v>2.0099999999999998</v>
      </c>
      <c r="K34" s="30">
        <f t="shared" si="1"/>
        <v>0</v>
      </c>
      <c r="L34" s="30">
        <f t="shared" si="2"/>
        <v>1</v>
      </c>
    </row>
    <row r="35" spans="5:12" ht="15" customHeight="1" x14ac:dyDescent="0.25">
      <c r="E35" s="28" t="s">
        <v>195</v>
      </c>
      <c r="F35" s="28" t="s">
        <v>184</v>
      </c>
      <c r="G35" s="28" t="s">
        <v>125</v>
      </c>
      <c r="H35" s="31">
        <v>43139</v>
      </c>
      <c r="I35" s="28" t="s">
        <v>644</v>
      </c>
      <c r="J35" s="29">
        <v>1.75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196</v>
      </c>
      <c r="F36" s="28" t="s">
        <v>197</v>
      </c>
      <c r="G36" s="28" t="s">
        <v>144</v>
      </c>
      <c r="H36" s="31">
        <v>42123</v>
      </c>
      <c r="I36" s="28" t="s">
        <v>645</v>
      </c>
      <c r="J36" s="29">
        <v>1.78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199</v>
      </c>
      <c r="F37" s="28" t="s">
        <v>182</v>
      </c>
      <c r="G37" s="28" t="s">
        <v>112</v>
      </c>
      <c r="H37" s="31">
        <v>41325</v>
      </c>
      <c r="I37" s="28" t="s">
        <v>645</v>
      </c>
      <c r="J37" s="29">
        <v>1.39</v>
      </c>
      <c r="K37" s="30">
        <f t="shared" si="1"/>
        <v>1</v>
      </c>
      <c r="L37" s="30">
        <f t="shared" si="2"/>
        <v>0</v>
      </c>
    </row>
    <row r="38" spans="5:12" ht="15" customHeight="1" x14ac:dyDescent="0.25">
      <c r="E38" s="28" t="s">
        <v>200</v>
      </c>
      <c r="F38" s="28" t="s">
        <v>201</v>
      </c>
      <c r="G38" s="28" t="s">
        <v>112</v>
      </c>
      <c r="H38" s="31">
        <v>41324</v>
      </c>
      <c r="I38" s="28" t="s">
        <v>645</v>
      </c>
      <c r="J38" s="29">
        <v>1.81</v>
      </c>
      <c r="K38" s="30">
        <f t="shared" si="1"/>
        <v>1</v>
      </c>
      <c r="L38" s="30">
        <f t="shared" si="2"/>
        <v>0</v>
      </c>
    </row>
    <row r="39" spans="5:12" ht="15" customHeight="1" x14ac:dyDescent="0.25">
      <c r="E39" s="28" t="s">
        <v>202</v>
      </c>
      <c r="F39" s="28" t="s">
        <v>182</v>
      </c>
      <c r="G39" s="28" t="s">
        <v>125</v>
      </c>
      <c r="H39" s="31">
        <v>43179</v>
      </c>
      <c r="I39" s="28" t="s">
        <v>645</v>
      </c>
      <c r="J39" s="29">
        <v>1.74</v>
      </c>
      <c r="K39" s="30">
        <f t="shared" si="1"/>
        <v>1</v>
      </c>
      <c r="L39" s="30">
        <f t="shared" si="2"/>
        <v>0</v>
      </c>
    </row>
    <row r="40" spans="5:12" ht="15" customHeight="1" x14ac:dyDescent="0.25">
      <c r="E40" s="28" t="s">
        <v>203</v>
      </c>
      <c r="F40" s="28" t="s">
        <v>204</v>
      </c>
      <c r="G40" s="28" t="s">
        <v>112</v>
      </c>
      <c r="H40" s="31">
        <v>41324</v>
      </c>
      <c r="I40" s="28" t="s">
        <v>645</v>
      </c>
      <c r="J40" s="29">
        <v>1.77</v>
      </c>
      <c r="K40" s="30">
        <f t="shared" si="1"/>
        <v>1</v>
      </c>
      <c r="L40" s="30">
        <f t="shared" si="2"/>
        <v>0</v>
      </c>
    </row>
    <row r="41" spans="5:12" ht="15" customHeight="1" x14ac:dyDescent="0.25">
      <c r="E41" s="28" t="s">
        <v>205</v>
      </c>
      <c r="F41" s="28" t="s">
        <v>182</v>
      </c>
      <c r="G41" s="28" t="s">
        <v>112</v>
      </c>
      <c r="H41" s="31">
        <v>41325</v>
      </c>
      <c r="I41" s="28" t="s">
        <v>645</v>
      </c>
      <c r="J41" s="29">
        <v>1.93</v>
      </c>
      <c r="K41" s="30">
        <f t="shared" si="1"/>
        <v>1</v>
      </c>
      <c r="L41" s="30">
        <f t="shared" si="2"/>
        <v>0</v>
      </c>
    </row>
    <row r="42" spans="5:12" ht="15" customHeight="1" x14ac:dyDescent="0.25">
      <c r="E42" s="28" t="s">
        <v>206</v>
      </c>
      <c r="F42" s="28" t="s">
        <v>182</v>
      </c>
      <c r="G42" s="28" t="s">
        <v>125</v>
      </c>
      <c r="H42" s="31">
        <v>43179</v>
      </c>
      <c r="I42" s="28" t="s">
        <v>645</v>
      </c>
      <c r="J42" s="29">
        <v>1.87</v>
      </c>
      <c r="K42" s="30">
        <f t="shared" si="1"/>
        <v>1</v>
      </c>
      <c r="L42" s="30">
        <f t="shared" si="2"/>
        <v>0</v>
      </c>
    </row>
    <row r="43" spans="5:12" ht="15" customHeight="1" x14ac:dyDescent="0.25">
      <c r="E43" s="28" t="s">
        <v>207</v>
      </c>
      <c r="F43" s="28" t="s">
        <v>182</v>
      </c>
      <c r="G43" s="28" t="s">
        <v>125</v>
      </c>
      <c r="H43" s="31">
        <v>43179</v>
      </c>
      <c r="I43" s="28" t="s">
        <v>645</v>
      </c>
      <c r="J43" s="29">
        <v>1.86</v>
      </c>
      <c r="K43" s="30">
        <f t="shared" si="1"/>
        <v>1</v>
      </c>
      <c r="L43" s="30">
        <f t="shared" si="2"/>
        <v>0</v>
      </c>
    </row>
    <row r="44" spans="5:12" ht="15" customHeight="1" x14ac:dyDescent="0.25">
      <c r="E44" s="28" t="s">
        <v>208</v>
      </c>
      <c r="F44" s="28" t="s">
        <v>182</v>
      </c>
      <c r="G44" s="28" t="s">
        <v>125</v>
      </c>
      <c r="H44" s="31">
        <v>43179</v>
      </c>
      <c r="I44" s="28" t="s">
        <v>645</v>
      </c>
      <c r="J44" s="29">
        <v>1.89</v>
      </c>
      <c r="K44" s="30">
        <f t="shared" si="1"/>
        <v>1</v>
      </c>
      <c r="L44" s="30">
        <f t="shared" si="2"/>
        <v>0</v>
      </c>
    </row>
    <row r="45" spans="5:12" ht="15" customHeight="1" x14ac:dyDescent="0.25">
      <c r="E45" s="28" t="s">
        <v>209</v>
      </c>
      <c r="F45" s="28" t="s">
        <v>210</v>
      </c>
      <c r="G45" s="28" t="s">
        <v>112</v>
      </c>
      <c r="H45" s="31">
        <v>41314</v>
      </c>
      <c r="I45" s="28" t="s">
        <v>645</v>
      </c>
      <c r="J45" s="29">
        <v>1.75</v>
      </c>
      <c r="K45" s="30">
        <f t="shared" si="1"/>
        <v>1</v>
      </c>
      <c r="L45" s="30">
        <f t="shared" si="2"/>
        <v>0</v>
      </c>
    </row>
    <row r="46" spans="5:12" ht="15" customHeight="1" x14ac:dyDescent="0.25">
      <c r="E46" s="28" t="s">
        <v>211</v>
      </c>
      <c r="F46" s="28" t="s">
        <v>182</v>
      </c>
      <c r="G46" s="28" t="s">
        <v>144</v>
      </c>
      <c r="H46" s="31">
        <v>43075</v>
      </c>
      <c r="I46" s="28" t="s">
        <v>645</v>
      </c>
      <c r="J46" s="29">
        <v>1.96</v>
      </c>
      <c r="K46" s="30">
        <f t="shared" si="1"/>
        <v>1</v>
      </c>
      <c r="L46" s="30">
        <f t="shared" si="2"/>
        <v>0</v>
      </c>
    </row>
    <row r="47" spans="5:12" ht="15" customHeight="1" x14ac:dyDescent="0.25">
      <c r="E47" s="28" t="s">
        <v>212</v>
      </c>
      <c r="F47" s="28" t="s">
        <v>182</v>
      </c>
      <c r="G47" s="28" t="s">
        <v>112</v>
      </c>
      <c r="H47" s="31">
        <v>43422</v>
      </c>
      <c r="I47" s="28" t="s">
        <v>645</v>
      </c>
      <c r="J47" s="29">
        <v>1.95</v>
      </c>
      <c r="K47" s="30">
        <f t="shared" si="1"/>
        <v>1</v>
      </c>
      <c r="L47" s="30">
        <f t="shared" si="2"/>
        <v>0</v>
      </c>
    </row>
    <row r="48" spans="5:12" ht="15" customHeight="1" x14ac:dyDescent="0.25">
      <c r="E48" s="28" t="s">
        <v>213</v>
      </c>
      <c r="F48" s="28" t="s">
        <v>182</v>
      </c>
      <c r="G48" s="28" t="s">
        <v>112</v>
      </c>
      <c r="H48" s="31">
        <v>43422</v>
      </c>
      <c r="I48" s="28" t="s">
        <v>645</v>
      </c>
      <c r="J48" s="29">
        <v>1.73</v>
      </c>
      <c r="K48" s="30">
        <f t="shared" si="1"/>
        <v>1</v>
      </c>
      <c r="L48" s="30">
        <f t="shared" si="2"/>
        <v>0</v>
      </c>
    </row>
    <row r="49" spans="5:12" ht="15" customHeight="1" x14ac:dyDescent="0.25">
      <c r="E49" s="28" t="s">
        <v>214</v>
      </c>
      <c r="F49" s="28" t="s">
        <v>182</v>
      </c>
      <c r="G49" s="28" t="s">
        <v>112</v>
      </c>
      <c r="H49" s="31">
        <v>43422</v>
      </c>
      <c r="I49" s="28" t="s">
        <v>645</v>
      </c>
      <c r="J49" s="29">
        <v>1.77</v>
      </c>
      <c r="K49" s="30">
        <f t="shared" si="1"/>
        <v>1</v>
      </c>
      <c r="L49" s="30">
        <f t="shared" si="2"/>
        <v>0</v>
      </c>
    </row>
    <row r="50" spans="5:12" ht="15" customHeight="1" x14ac:dyDescent="0.25">
      <c r="E50" s="28" t="s">
        <v>215</v>
      </c>
      <c r="F50" s="28" t="s">
        <v>182</v>
      </c>
      <c r="G50" s="28" t="s">
        <v>112</v>
      </c>
      <c r="H50" s="31">
        <v>43422</v>
      </c>
      <c r="I50" s="28" t="s">
        <v>645</v>
      </c>
      <c r="J50" s="29">
        <v>1.93</v>
      </c>
      <c r="K50" s="30">
        <f t="shared" si="1"/>
        <v>1</v>
      </c>
      <c r="L50" s="30">
        <f t="shared" si="2"/>
        <v>0</v>
      </c>
    </row>
    <row r="51" spans="5:12" ht="15" customHeight="1" x14ac:dyDescent="0.25">
      <c r="E51" s="28" t="s">
        <v>216</v>
      </c>
      <c r="F51" s="28" t="s">
        <v>182</v>
      </c>
      <c r="G51" s="28" t="s">
        <v>125</v>
      </c>
      <c r="H51" s="31">
        <v>43417</v>
      </c>
      <c r="I51" s="28" t="s">
        <v>645</v>
      </c>
      <c r="J51" s="29">
        <v>1.76</v>
      </c>
      <c r="K51" s="30">
        <f t="shared" si="1"/>
        <v>1</v>
      </c>
      <c r="L51" s="30">
        <f t="shared" si="2"/>
        <v>0</v>
      </c>
    </row>
    <row r="52" spans="5:12" ht="15" customHeight="1" x14ac:dyDescent="0.25">
      <c r="E52" s="28" t="s">
        <v>217</v>
      </c>
      <c r="F52" s="28" t="s">
        <v>182</v>
      </c>
      <c r="G52" s="28" t="s">
        <v>112</v>
      </c>
      <c r="H52" s="31">
        <v>43448</v>
      </c>
      <c r="I52" s="28" t="s">
        <v>645</v>
      </c>
      <c r="J52" s="29">
        <v>1.85</v>
      </c>
      <c r="K52" s="30">
        <f t="shared" si="1"/>
        <v>1</v>
      </c>
      <c r="L52" s="30">
        <f t="shared" si="2"/>
        <v>0</v>
      </c>
    </row>
    <row r="53" spans="5:12" ht="15" customHeight="1" x14ac:dyDescent="0.25">
      <c r="E53" s="28" t="s">
        <v>218</v>
      </c>
      <c r="F53" s="28" t="s">
        <v>182</v>
      </c>
      <c r="G53" s="28" t="s">
        <v>112</v>
      </c>
      <c r="H53" s="31">
        <v>43452</v>
      </c>
      <c r="I53" s="28" t="s">
        <v>645</v>
      </c>
      <c r="J53" s="29">
        <v>1.92</v>
      </c>
      <c r="K53" s="30">
        <f t="shared" si="1"/>
        <v>1</v>
      </c>
      <c r="L53" s="30">
        <f t="shared" si="2"/>
        <v>0</v>
      </c>
    </row>
    <row r="54" spans="5:12" ht="15" customHeight="1" x14ac:dyDescent="0.25">
      <c r="E54" s="28" t="s">
        <v>219</v>
      </c>
      <c r="F54" s="28" t="s">
        <v>182</v>
      </c>
      <c r="G54" s="28" t="s">
        <v>112</v>
      </c>
      <c r="H54" s="31">
        <v>43448</v>
      </c>
      <c r="I54" s="28" t="s">
        <v>645</v>
      </c>
      <c r="J54" s="29">
        <v>1.84</v>
      </c>
      <c r="K54" s="30">
        <f t="shared" si="1"/>
        <v>1</v>
      </c>
      <c r="L54" s="30">
        <f t="shared" si="2"/>
        <v>0</v>
      </c>
    </row>
    <row r="55" spans="5:12" ht="15" customHeight="1" x14ac:dyDescent="0.25">
      <c r="E55" s="28" t="s">
        <v>220</v>
      </c>
      <c r="F55" s="28" t="s">
        <v>182</v>
      </c>
      <c r="G55" s="28" t="s">
        <v>112</v>
      </c>
      <c r="H55" s="31">
        <v>43448</v>
      </c>
      <c r="I55" s="28" t="s">
        <v>645</v>
      </c>
      <c r="J55" s="29">
        <v>1.63</v>
      </c>
      <c r="K55" s="30">
        <f t="shared" si="1"/>
        <v>1</v>
      </c>
      <c r="L55" s="30">
        <f t="shared" si="2"/>
        <v>0</v>
      </c>
    </row>
    <row r="56" spans="5:12" ht="15" customHeight="1" x14ac:dyDescent="0.25">
      <c r="E56" s="28" t="s">
        <v>221</v>
      </c>
      <c r="F56" s="28" t="s">
        <v>182</v>
      </c>
      <c r="G56" s="28" t="s">
        <v>112</v>
      </c>
      <c r="H56" s="31">
        <v>43448</v>
      </c>
      <c r="I56" s="28" t="s">
        <v>645</v>
      </c>
      <c r="J56" s="29">
        <v>1.76</v>
      </c>
      <c r="K56" s="30">
        <f t="shared" si="1"/>
        <v>1</v>
      </c>
      <c r="L56" s="30">
        <f t="shared" si="2"/>
        <v>0</v>
      </c>
    </row>
    <row r="57" spans="5:12" ht="15" customHeight="1" x14ac:dyDescent="0.25">
      <c r="E57" s="28" t="s">
        <v>222</v>
      </c>
      <c r="F57" s="28" t="s">
        <v>182</v>
      </c>
      <c r="G57" s="28" t="s">
        <v>112</v>
      </c>
      <c r="H57" s="31">
        <v>43448</v>
      </c>
      <c r="I57" s="28" t="s">
        <v>645</v>
      </c>
      <c r="J57" s="29">
        <v>1.89</v>
      </c>
      <c r="K57" s="30">
        <f t="shared" si="1"/>
        <v>1</v>
      </c>
      <c r="L57" s="30">
        <f t="shared" si="2"/>
        <v>0</v>
      </c>
    </row>
    <row r="58" spans="5:12" ht="15" customHeight="1" x14ac:dyDescent="0.25">
      <c r="E58" s="28" t="s">
        <v>223</v>
      </c>
      <c r="F58" s="28" t="s">
        <v>182</v>
      </c>
      <c r="G58" s="28" t="s">
        <v>112</v>
      </c>
      <c r="H58" s="31">
        <v>43448</v>
      </c>
      <c r="I58" s="28" t="s">
        <v>645</v>
      </c>
      <c r="J58" s="29">
        <v>1.62</v>
      </c>
      <c r="K58" s="30">
        <f t="shared" si="1"/>
        <v>1</v>
      </c>
      <c r="L58" s="30">
        <f t="shared" si="2"/>
        <v>0</v>
      </c>
    </row>
    <row r="59" spans="5:12" ht="15" customHeight="1" x14ac:dyDescent="0.25">
      <c r="E59" s="28" t="s">
        <v>224</v>
      </c>
      <c r="F59" s="28" t="s">
        <v>182</v>
      </c>
      <c r="G59" s="28" t="s">
        <v>112</v>
      </c>
      <c r="H59" s="31">
        <v>43448</v>
      </c>
      <c r="I59" s="28" t="s">
        <v>645</v>
      </c>
      <c r="J59" s="29">
        <v>1.78</v>
      </c>
      <c r="K59" s="30">
        <f t="shared" si="1"/>
        <v>1</v>
      </c>
      <c r="L59" s="30">
        <f t="shared" si="2"/>
        <v>0</v>
      </c>
    </row>
    <row r="60" spans="5:12" ht="15" customHeight="1" x14ac:dyDescent="0.25">
      <c r="E60" s="28" t="s">
        <v>225</v>
      </c>
      <c r="F60" s="28" t="s">
        <v>182</v>
      </c>
      <c r="G60" s="28" t="s">
        <v>112</v>
      </c>
      <c r="H60" s="31">
        <v>43448</v>
      </c>
      <c r="I60" s="28" t="s">
        <v>645</v>
      </c>
      <c r="J60" s="29">
        <v>1.64</v>
      </c>
      <c r="K60" s="30">
        <f t="shared" si="1"/>
        <v>1</v>
      </c>
      <c r="L60" s="30">
        <f t="shared" si="2"/>
        <v>0</v>
      </c>
    </row>
    <row r="61" spans="5:12" ht="15" customHeight="1" x14ac:dyDescent="0.25">
      <c r="E61" s="28" t="s">
        <v>226</v>
      </c>
      <c r="F61" s="28" t="s">
        <v>182</v>
      </c>
      <c r="G61" s="28" t="s">
        <v>144</v>
      </c>
      <c r="H61" s="31">
        <v>43719</v>
      </c>
      <c r="I61" s="28" t="s">
        <v>645</v>
      </c>
      <c r="J61" s="29">
        <v>1.74</v>
      </c>
      <c r="K61" s="30">
        <f t="shared" si="1"/>
        <v>1</v>
      </c>
      <c r="L61" s="30">
        <f t="shared" si="2"/>
        <v>0</v>
      </c>
    </row>
    <row r="62" spans="5:12" ht="15" customHeight="1" x14ac:dyDescent="0.25">
      <c r="E62" s="28" t="s">
        <v>227</v>
      </c>
      <c r="F62" s="28" t="s">
        <v>182</v>
      </c>
      <c r="G62" s="28" t="s">
        <v>112</v>
      </c>
      <c r="H62" s="31">
        <v>44734</v>
      </c>
      <c r="I62" s="28" t="s">
        <v>645</v>
      </c>
      <c r="J62" s="29">
        <v>1.96</v>
      </c>
      <c r="K62" s="30">
        <f t="shared" si="1"/>
        <v>1</v>
      </c>
      <c r="L62" s="30">
        <f t="shared" si="2"/>
        <v>0</v>
      </c>
    </row>
    <row r="63" spans="5:12" ht="15" customHeight="1" x14ac:dyDescent="0.25">
      <c r="E63" s="28" t="s">
        <v>228</v>
      </c>
      <c r="F63" s="28" t="s">
        <v>229</v>
      </c>
      <c r="G63" s="28" t="s">
        <v>144</v>
      </c>
      <c r="H63" s="31">
        <v>42123</v>
      </c>
      <c r="I63" s="28" t="s">
        <v>645</v>
      </c>
      <c r="J63" s="29">
        <v>1.71</v>
      </c>
      <c r="K63" s="30">
        <f t="shared" si="1"/>
        <v>1</v>
      </c>
      <c r="L63" s="30">
        <f t="shared" si="2"/>
        <v>0</v>
      </c>
    </row>
    <row r="64" spans="5:12" ht="15" customHeight="1" x14ac:dyDescent="0.25">
      <c r="E64" s="28" t="s">
        <v>230</v>
      </c>
      <c r="F64" s="28" t="s">
        <v>182</v>
      </c>
      <c r="G64" s="28" t="s">
        <v>125</v>
      </c>
      <c r="H64" s="31">
        <v>43179</v>
      </c>
      <c r="I64" s="28" t="s">
        <v>645</v>
      </c>
      <c r="J64" s="29">
        <v>1.93</v>
      </c>
      <c r="K64" s="30">
        <f t="shared" si="1"/>
        <v>1</v>
      </c>
      <c r="L64" s="30">
        <f t="shared" si="2"/>
        <v>0</v>
      </c>
    </row>
    <row r="65" spans="5:12" ht="15" customHeight="1" x14ac:dyDescent="0.25">
      <c r="E65" s="28" t="s">
        <v>231</v>
      </c>
      <c r="F65" s="28" t="s">
        <v>182</v>
      </c>
      <c r="G65" s="28" t="s">
        <v>112</v>
      </c>
      <c r="H65" s="31">
        <v>41374</v>
      </c>
      <c r="I65" s="28" t="s">
        <v>645</v>
      </c>
      <c r="J65" s="29">
        <v>2.0299999999999998</v>
      </c>
      <c r="K65" s="30">
        <f t="shared" si="1"/>
        <v>0</v>
      </c>
      <c r="L65" s="30">
        <f t="shared" si="2"/>
        <v>1</v>
      </c>
    </row>
    <row r="66" spans="5:12" ht="15" customHeight="1" x14ac:dyDescent="0.25">
      <c r="E66" s="28" t="s">
        <v>232</v>
      </c>
      <c r="F66" s="28" t="s">
        <v>233</v>
      </c>
      <c r="G66" s="28" t="s">
        <v>234</v>
      </c>
      <c r="H66" s="31">
        <v>42129</v>
      </c>
      <c r="I66" s="28" t="s">
        <v>646</v>
      </c>
      <c r="J66" s="29">
        <v>1.56</v>
      </c>
      <c r="K66" s="30">
        <f t="shared" si="1"/>
        <v>1</v>
      </c>
      <c r="L66" s="30">
        <f t="shared" si="2"/>
        <v>0</v>
      </c>
    </row>
    <row r="67" spans="5:12" ht="15" customHeight="1" x14ac:dyDescent="0.25">
      <c r="E67" s="28" t="s">
        <v>236</v>
      </c>
      <c r="F67" s="28" t="s">
        <v>237</v>
      </c>
      <c r="G67" s="28" t="s">
        <v>125</v>
      </c>
      <c r="H67" s="31">
        <v>41340</v>
      </c>
      <c r="I67" s="28" t="s">
        <v>647</v>
      </c>
      <c r="J67" s="29">
        <v>1.1299999999999999</v>
      </c>
      <c r="K67" s="30">
        <f t="shared" ref="K67:K125" si="3">IF(OR(J67&lt;$B$12,J67="&lt; 0"),1,0)</f>
        <v>1</v>
      </c>
      <c r="L67" s="30">
        <f t="shared" si="2"/>
        <v>0</v>
      </c>
    </row>
    <row r="68" spans="5:12" ht="15" customHeight="1" x14ac:dyDescent="0.25">
      <c r="E68" s="28" t="s">
        <v>239</v>
      </c>
      <c r="F68" s="28" t="s">
        <v>240</v>
      </c>
      <c r="G68" s="28" t="s">
        <v>112</v>
      </c>
      <c r="H68" s="31">
        <v>41325</v>
      </c>
      <c r="I68" s="28" t="s">
        <v>648</v>
      </c>
      <c r="J68" s="29">
        <v>1.28</v>
      </c>
      <c r="K68" s="30">
        <f t="shared" si="3"/>
        <v>1</v>
      </c>
      <c r="L68" s="30">
        <f t="shared" si="2"/>
        <v>0</v>
      </c>
    </row>
    <row r="69" spans="5:12" ht="15" customHeight="1" x14ac:dyDescent="0.25">
      <c r="E69" s="28" t="s">
        <v>243</v>
      </c>
      <c r="F69" s="28" t="s">
        <v>244</v>
      </c>
      <c r="G69" s="28" t="s">
        <v>125</v>
      </c>
      <c r="H69" s="31">
        <v>44491</v>
      </c>
      <c r="I69" s="28" t="s">
        <v>649</v>
      </c>
      <c r="J69" s="29">
        <v>0.97</v>
      </c>
      <c r="K69" s="30">
        <f t="shared" si="3"/>
        <v>1</v>
      </c>
      <c r="L69" s="30">
        <f t="shared" si="2"/>
        <v>0</v>
      </c>
    </row>
    <row r="70" spans="5:12" ht="15" customHeight="1" x14ac:dyDescent="0.25">
      <c r="E70" s="28" t="s">
        <v>246</v>
      </c>
      <c r="F70" s="28" t="s">
        <v>247</v>
      </c>
      <c r="G70" s="28" t="s">
        <v>125</v>
      </c>
      <c r="H70" s="31">
        <v>44491</v>
      </c>
      <c r="I70" s="28" t="s">
        <v>649</v>
      </c>
      <c r="J70" s="29">
        <v>0.55000000000000004</v>
      </c>
      <c r="K70" s="30">
        <f t="shared" si="3"/>
        <v>1</v>
      </c>
      <c r="L70" s="30">
        <f t="shared" si="2"/>
        <v>0</v>
      </c>
    </row>
    <row r="71" spans="5:12" ht="15" customHeight="1" x14ac:dyDescent="0.25">
      <c r="E71" s="28" t="s">
        <v>248</v>
      </c>
      <c r="F71" s="28" t="s">
        <v>247</v>
      </c>
      <c r="G71" s="28" t="s">
        <v>125</v>
      </c>
      <c r="H71" s="31">
        <v>44491</v>
      </c>
      <c r="I71" s="28" t="s">
        <v>649</v>
      </c>
      <c r="J71" s="29">
        <v>0.81</v>
      </c>
      <c r="K71" s="30">
        <f t="shared" si="3"/>
        <v>1</v>
      </c>
      <c r="L71" s="30">
        <f t="shared" si="2"/>
        <v>0</v>
      </c>
    </row>
    <row r="72" spans="5:12" ht="15" customHeight="1" x14ac:dyDescent="0.25">
      <c r="E72" s="28" t="s">
        <v>249</v>
      </c>
      <c r="F72" s="28" t="s">
        <v>247</v>
      </c>
      <c r="G72" s="28" t="s">
        <v>125</v>
      </c>
      <c r="H72" s="31">
        <v>44491</v>
      </c>
      <c r="I72" s="28" t="s">
        <v>649</v>
      </c>
      <c r="J72" s="29">
        <v>1.01</v>
      </c>
      <c r="K72" s="30">
        <f t="shared" si="3"/>
        <v>1</v>
      </c>
      <c r="L72" s="30">
        <f t="shared" ref="L72:L125" si="4">IF(K72=1,0,1)</f>
        <v>0</v>
      </c>
    </row>
    <row r="73" spans="5:12" ht="15" customHeight="1" x14ac:dyDescent="0.25">
      <c r="E73" s="28" t="s">
        <v>250</v>
      </c>
      <c r="F73" s="28" t="s">
        <v>244</v>
      </c>
      <c r="G73" s="28" t="s">
        <v>125</v>
      </c>
      <c r="H73" s="31">
        <v>41353</v>
      </c>
      <c r="I73" s="28" t="s">
        <v>649</v>
      </c>
      <c r="J73" s="29">
        <v>0.86</v>
      </c>
      <c r="K73" s="30">
        <f t="shared" si="3"/>
        <v>1</v>
      </c>
      <c r="L73" s="30">
        <f t="shared" si="4"/>
        <v>0</v>
      </c>
    </row>
    <row r="74" spans="5:12" ht="15" customHeight="1" x14ac:dyDescent="0.25">
      <c r="E74" s="28" t="s">
        <v>251</v>
      </c>
      <c r="F74" s="28" t="s">
        <v>247</v>
      </c>
      <c r="G74" s="28" t="s">
        <v>125</v>
      </c>
      <c r="H74" s="31">
        <v>44491</v>
      </c>
      <c r="I74" s="28" t="s">
        <v>649</v>
      </c>
      <c r="J74" s="29">
        <v>0.73</v>
      </c>
      <c r="K74" s="30">
        <f t="shared" si="3"/>
        <v>1</v>
      </c>
      <c r="L74" s="30">
        <f t="shared" si="4"/>
        <v>0</v>
      </c>
    </row>
    <row r="75" spans="5:12" ht="15" customHeight="1" x14ac:dyDescent="0.25">
      <c r="E75" s="28" t="s">
        <v>252</v>
      </c>
      <c r="F75" s="28" t="s">
        <v>182</v>
      </c>
      <c r="G75" s="28" t="s">
        <v>112</v>
      </c>
      <c r="H75" s="31">
        <v>41324</v>
      </c>
      <c r="I75" s="28" t="s">
        <v>650</v>
      </c>
      <c r="J75" s="29">
        <v>1.1499999999999999</v>
      </c>
      <c r="K75" s="30">
        <f t="shared" si="3"/>
        <v>1</v>
      </c>
      <c r="L75" s="30">
        <f t="shared" si="4"/>
        <v>0</v>
      </c>
    </row>
    <row r="76" spans="5:12" ht="15" customHeight="1" x14ac:dyDescent="0.25">
      <c r="E76" s="28" t="s">
        <v>254</v>
      </c>
      <c r="F76" s="28" t="s">
        <v>255</v>
      </c>
      <c r="G76" s="28" t="s">
        <v>144</v>
      </c>
      <c r="H76" s="31">
        <v>42697</v>
      </c>
      <c r="I76" s="28" t="s">
        <v>651</v>
      </c>
      <c r="J76" s="29">
        <v>1.2</v>
      </c>
      <c r="K76" s="30">
        <f t="shared" si="3"/>
        <v>1</v>
      </c>
      <c r="L76" s="30">
        <f t="shared" si="4"/>
        <v>0</v>
      </c>
    </row>
    <row r="77" spans="5:12" ht="15" customHeight="1" x14ac:dyDescent="0.25">
      <c r="E77" s="28" t="s">
        <v>257</v>
      </c>
      <c r="F77" s="28" t="s">
        <v>182</v>
      </c>
      <c r="G77" s="28" t="s">
        <v>125</v>
      </c>
      <c r="H77" s="31">
        <v>43987</v>
      </c>
      <c r="I77" s="28" t="s">
        <v>652</v>
      </c>
      <c r="J77" s="29">
        <v>1.2</v>
      </c>
      <c r="K77" s="30">
        <f t="shared" si="3"/>
        <v>1</v>
      </c>
      <c r="L77" s="30">
        <f t="shared" si="4"/>
        <v>0</v>
      </c>
    </row>
    <row r="78" spans="5:12" ht="15" customHeight="1" x14ac:dyDescent="0.25">
      <c r="E78" s="28" t="s">
        <v>259</v>
      </c>
      <c r="F78" s="28" t="s">
        <v>182</v>
      </c>
      <c r="G78" s="28" t="s">
        <v>125</v>
      </c>
      <c r="H78" s="31">
        <v>44355</v>
      </c>
      <c r="I78" s="28" t="s">
        <v>653</v>
      </c>
      <c r="J78" s="29">
        <v>0.9</v>
      </c>
      <c r="K78" s="30">
        <f t="shared" si="3"/>
        <v>1</v>
      </c>
      <c r="L78" s="30">
        <f t="shared" si="4"/>
        <v>0</v>
      </c>
    </row>
    <row r="79" spans="5:12" ht="15" customHeight="1" x14ac:dyDescent="0.25">
      <c r="E79" s="28" t="s">
        <v>261</v>
      </c>
      <c r="F79" s="28" t="s">
        <v>262</v>
      </c>
      <c r="G79" s="28" t="s">
        <v>112</v>
      </c>
      <c r="H79" s="31">
        <v>42166</v>
      </c>
      <c r="I79" s="28" t="s">
        <v>653</v>
      </c>
      <c r="J79" s="29">
        <v>0.89</v>
      </c>
      <c r="K79" s="30">
        <f t="shared" si="3"/>
        <v>1</v>
      </c>
      <c r="L79" s="30">
        <f t="shared" si="4"/>
        <v>0</v>
      </c>
    </row>
    <row r="80" spans="5:12" ht="15" customHeight="1" x14ac:dyDescent="0.25">
      <c r="E80" s="28" t="s">
        <v>263</v>
      </c>
      <c r="F80" s="28" t="s">
        <v>264</v>
      </c>
      <c r="G80" s="28" t="s">
        <v>112</v>
      </c>
      <c r="H80" s="31">
        <v>41325</v>
      </c>
      <c r="I80" s="28" t="s">
        <v>654</v>
      </c>
      <c r="J80" s="29">
        <v>1.07</v>
      </c>
      <c r="K80" s="30">
        <f t="shared" si="3"/>
        <v>1</v>
      </c>
      <c r="L80" s="30">
        <f t="shared" si="4"/>
        <v>0</v>
      </c>
    </row>
    <row r="81" spans="5:12" ht="15" customHeight="1" x14ac:dyDescent="0.25">
      <c r="E81" s="28" t="s">
        <v>266</v>
      </c>
      <c r="F81" s="28" t="s">
        <v>264</v>
      </c>
      <c r="G81" s="28" t="s">
        <v>112</v>
      </c>
      <c r="H81" s="31">
        <v>41325</v>
      </c>
      <c r="I81" s="28" t="s">
        <v>654</v>
      </c>
      <c r="J81" s="29">
        <v>1.5</v>
      </c>
      <c r="K81" s="30">
        <f t="shared" si="3"/>
        <v>1</v>
      </c>
      <c r="L81" s="30">
        <f t="shared" si="4"/>
        <v>0</v>
      </c>
    </row>
    <row r="82" spans="5:12" ht="15" customHeight="1" x14ac:dyDescent="0.25">
      <c r="E82" s="28" t="s">
        <v>267</v>
      </c>
      <c r="F82" s="28" t="s">
        <v>264</v>
      </c>
      <c r="G82" s="28" t="s">
        <v>112</v>
      </c>
      <c r="H82" s="31">
        <v>41325</v>
      </c>
      <c r="I82" s="28" t="s">
        <v>654</v>
      </c>
      <c r="J82" s="29">
        <v>1.18</v>
      </c>
      <c r="K82" s="30">
        <f t="shared" si="3"/>
        <v>1</v>
      </c>
      <c r="L82" s="30">
        <f t="shared" si="4"/>
        <v>0</v>
      </c>
    </row>
    <row r="83" spans="5:12" ht="15" customHeight="1" x14ac:dyDescent="0.25">
      <c r="E83" s="28" t="s">
        <v>131</v>
      </c>
      <c r="F83" s="28" t="s">
        <v>111</v>
      </c>
      <c r="G83" s="28" t="s">
        <v>125</v>
      </c>
      <c r="H83" s="31">
        <v>44082</v>
      </c>
      <c r="I83" s="28" t="s">
        <v>767</v>
      </c>
      <c r="J83" s="29">
        <v>2.38</v>
      </c>
      <c r="K83" s="30">
        <f t="shared" si="3"/>
        <v>0</v>
      </c>
      <c r="L83" s="30">
        <f t="shared" si="4"/>
        <v>1</v>
      </c>
    </row>
    <row r="84" spans="5:12" ht="15" customHeight="1" x14ac:dyDescent="0.25">
      <c r="E84" s="28" t="s">
        <v>284</v>
      </c>
      <c r="F84" s="28" t="s">
        <v>285</v>
      </c>
      <c r="G84" s="28" t="s">
        <v>144</v>
      </c>
      <c r="H84" s="31">
        <v>43217</v>
      </c>
      <c r="I84" s="28" t="s">
        <v>655</v>
      </c>
      <c r="J84" s="29">
        <v>1.85</v>
      </c>
      <c r="K84" s="30">
        <f t="shared" si="3"/>
        <v>1</v>
      </c>
      <c r="L84" s="30">
        <f t="shared" si="4"/>
        <v>0</v>
      </c>
    </row>
    <row r="85" spans="5:12" ht="15" customHeight="1" x14ac:dyDescent="0.25">
      <c r="E85" s="28" t="s">
        <v>287</v>
      </c>
      <c r="F85" s="28" t="s">
        <v>288</v>
      </c>
      <c r="G85" s="28" t="s">
        <v>125</v>
      </c>
      <c r="H85" s="31">
        <v>42074</v>
      </c>
      <c r="I85" s="28" t="s">
        <v>643</v>
      </c>
      <c r="J85" s="29">
        <v>1.71</v>
      </c>
      <c r="K85" s="30">
        <f t="shared" si="3"/>
        <v>1</v>
      </c>
      <c r="L85" s="30">
        <f t="shared" si="4"/>
        <v>0</v>
      </c>
    </row>
    <row r="86" spans="5:12" ht="15" customHeight="1" x14ac:dyDescent="0.25">
      <c r="E86" s="28" t="s">
        <v>289</v>
      </c>
      <c r="F86" s="28" t="s">
        <v>167</v>
      </c>
      <c r="G86" s="28" t="s">
        <v>144</v>
      </c>
      <c r="H86" s="31">
        <v>43217</v>
      </c>
      <c r="I86" s="28" t="s">
        <v>655</v>
      </c>
      <c r="J86" s="29">
        <v>1.55</v>
      </c>
      <c r="K86" s="30">
        <f t="shared" si="3"/>
        <v>1</v>
      </c>
      <c r="L86" s="30">
        <f t="shared" si="4"/>
        <v>0</v>
      </c>
    </row>
    <row r="87" spans="5:12" ht="15" customHeight="1" x14ac:dyDescent="0.25">
      <c r="E87" s="28">
        <v>171004429</v>
      </c>
      <c r="F87" s="28" t="s">
        <v>285</v>
      </c>
      <c r="G87" s="28" t="s">
        <v>144</v>
      </c>
      <c r="H87" s="31">
        <v>43223</v>
      </c>
      <c r="I87" s="28" t="s">
        <v>655</v>
      </c>
      <c r="J87" s="29">
        <v>1.76</v>
      </c>
      <c r="K87" s="30">
        <f t="shared" si="3"/>
        <v>1</v>
      </c>
      <c r="L87" s="30">
        <f t="shared" si="4"/>
        <v>0</v>
      </c>
    </row>
    <row r="88" spans="5:12" ht="15" customHeight="1" x14ac:dyDescent="0.25">
      <c r="E88" s="28" t="s">
        <v>290</v>
      </c>
      <c r="F88" s="28" t="s">
        <v>156</v>
      </c>
      <c r="G88" s="28" t="s">
        <v>125</v>
      </c>
      <c r="H88" s="31">
        <v>42074</v>
      </c>
      <c r="I88" s="28" t="s">
        <v>643</v>
      </c>
      <c r="J88" s="29">
        <v>1.48</v>
      </c>
      <c r="K88" s="30">
        <f t="shared" si="3"/>
        <v>1</v>
      </c>
      <c r="L88" s="30">
        <f t="shared" si="4"/>
        <v>0</v>
      </c>
    </row>
    <row r="89" spans="5:12" ht="15" customHeight="1" x14ac:dyDescent="0.25">
      <c r="E89" s="28" t="s">
        <v>291</v>
      </c>
      <c r="F89" s="28" t="s">
        <v>156</v>
      </c>
      <c r="G89" s="28" t="s">
        <v>125</v>
      </c>
      <c r="H89" s="31">
        <v>42074</v>
      </c>
      <c r="I89" s="28" t="s">
        <v>643</v>
      </c>
      <c r="J89" s="29">
        <v>1.76</v>
      </c>
      <c r="K89" s="30">
        <f t="shared" si="3"/>
        <v>1</v>
      </c>
      <c r="L89" s="30">
        <f t="shared" si="4"/>
        <v>0</v>
      </c>
    </row>
    <row r="90" spans="5:12" ht="15" customHeight="1" x14ac:dyDescent="0.25">
      <c r="E90" s="28">
        <v>141014875</v>
      </c>
      <c r="F90" s="28" t="s">
        <v>156</v>
      </c>
      <c r="G90" s="28" t="s">
        <v>125</v>
      </c>
      <c r="H90" s="31">
        <v>42074</v>
      </c>
      <c r="I90" s="28" t="s">
        <v>643</v>
      </c>
      <c r="J90" s="29">
        <v>1.79</v>
      </c>
      <c r="K90" s="30">
        <f t="shared" si="3"/>
        <v>1</v>
      </c>
      <c r="L90" s="30">
        <f t="shared" si="4"/>
        <v>0</v>
      </c>
    </row>
    <row r="91" spans="5:12" ht="15" customHeight="1" x14ac:dyDescent="0.25">
      <c r="E91" s="28" t="s">
        <v>292</v>
      </c>
      <c r="F91" s="28" t="s">
        <v>156</v>
      </c>
      <c r="G91" s="28" t="s">
        <v>125</v>
      </c>
      <c r="H91" s="31">
        <v>42074</v>
      </c>
      <c r="I91" s="28" t="s">
        <v>643</v>
      </c>
      <c r="J91" s="29">
        <v>1.71</v>
      </c>
      <c r="K91" s="30">
        <f t="shared" si="3"/>
        <v>1</v>
      </c>
      <c r="L91" s="30">
        <f t="shared" si="4"/>
        <v>0</v>
      </c>
    </row>
    <row r="92" spans="5:12" ht="15" customHeight="1" x14ac:dyDescent="0.25">
      <c r="E92" s="28" t="s">
        <v>293</v>
      </c>
      <c r="F92" s="28" t="s">
        <v>156</v>
      </c>
      <c r="G92" s="28" t="s">
        <v>144</v>
      </c>
      <c r="H92" s="31">
        <v>42074</v>
      </c>
      <c r="I92" s="28" t="s">
        <v>643</v>
      </c>
      <c r="J92" s="29">
        <v>1.79</v>
      </c>
      <c r="K92" s="30">
        <f t="shared" si="3"/>
        <v>1</v>
      </c>
      <c r="L92" s="30">
        <f t="shared" si="4"/>
        <v>0</v>
      </c>
    </row>
    <row r="93" spans="5:12" ht="15" customHeight="1" x14ac:dyDescent="0.25">
      <c r="E93" s="28" t="s">
        <v>294</v>
      </c>
      <c r="F93" s="28" t="s">
        <v>156</v>
      </c>
      <c r="G93" s="28" t="s">
        <v>144</v>
      </c>
      <c r="H93" s="31">
        <v>42074</v>
      </c>
      <c r="I93" s="28" t="s">
        <v>643</v>
      </c>
      <c r="J93" s="29">
        <v>1.77</v>
      </c>
      <c r="K93" s="30">
        <f t="shared" si="3"/>
        <v>1</v>
      </c>
      <c r="L93" s="30">
        <f t="shared" si="4"/>
        <v>0</v>
      </c>
    </row>
    <row r="94" spans="5:12" ht="15" customHeight="1" x14ac:dyDescent="0.25">
      <c r="E94" s="28" t="s">
        <v>295</v>
      </c>
      <c r="F94" s="28" t="s">
        <v>156</v>
      </c>
      <c r="G94" s="28" t="s">
        <v>144</v>
      </c>
      <c r="H94" s="31">
        <v>42074</v>
      </c>
      <c r="I94" s="28" t="s">
        <v>643</v>
      </c>
      <c r="J94" s="29">
        <v>1.66</v>
      </c>
      <c r="K94" s="30">
        <f t="shared" si="3"/>
        <v>1</v>
      </c>
      <c r="L94" s="30">
        <f t="shared" si="4"/>
        <v>0</v>
      </c>
    </row>
    <row r="95" spans="5:12" ht="15" customHeight="1" x14ac:dyDescent="0.25">
      <c r="E95" s="28" t="s">
        <v>296</v>
      </c>
      <c r="F95" s="28" t="s">
        <v>156</v>
      </c>
      <c r="G95" s="28" t="s">
        <v>125</v>
      </c>
      <c r="H95" s="31">
        <v>42074</v>
      </c>
      <c r="I95" s="28" t="s">
        <v>643</v>
      </c>
      <c r="J95" s="29">
        <v>1.55</v>
      </c>
      <c r="K95" s="30">
        <f t="shared" si="3"/>
        <v>1</v>
      </c>
      <c r="L95" s="30">
        <f t="shared" si="4"/>
        <v>0</v>
      </c>
    </row>
    <row r="96" spans="5:12" ht="15" customHeight="1" x14ac:dyDescent="0.25">
      <c r="E96" s="28" t="s">
        <v>297</v>
      </c>
      <c r="F96" s="28" t="s">
        <v>156</v>
      </c>
      <c r="G96" s="28" t="s">
        <v>125</v>
      </c>
      <c r="H96" s="31">
        <v>42074</v>
      </c>
      <c r="I96" s="28" t="s">
        <v>643</v>
      </c>
      <c r="J96" s="29">
        <v>1.51</v>
      </c>
      <c r="K96" s="30">
        <f t="shared" si="3"/>
        <v>1</v>
      </c>
      <c r="L96" s="30">
        <f t="shared" si="4"/>
        <v>0</v>
      </c>
    </row>
    <row r="97" spans="5:12" ht="15" customHeight="1" x14ac:dyDescent="0.25">
      <c r="E97" s="28" t="s">
        <v>298</v>
      </c>
      <c r="F97" s="28" t="s">
        <v>156</v>
      </c>
      <c r="G97" s="28" t="s">
        <v>125</v>
      </c>
      <c r="H97" s="31">
        <v>42074</v>
      </c>
      <c r="I97" s="28" t="s">
        <v>643</v>
      </c>
      <c r="J97" s="29">
        <v>1.7</v>
      </c>
      <c r="K97" s="30">
        <f t="shared" si="3"/>
        <v>1</v>
      </c>
      <c r="L97" s="30">
        <f t="shared" si="4"/>
        <v>0</v>
      </c>
    </row>
    <row r="98" spans="5:12" ht="15" customHeight="1" x14ac:dyDescent="0.25">
      <c r="E98" s="28" t="s">
        <v>299</v>
      </c>
      <c r="F98" s="28" t="s">
        <v>156</v>
      </c>
      <c r="G98" s="28" t="s">
        <v>125</v>
      </c>
      <c r="H98" s="31">
        <v>42074</v>
      </c>
      <c r="I98" s="28" t="s">
        <v>643</v>
      </c>
      <c r="J98" s="29">
        <v>1.38</v>
      </c>
      <c r="K98" s="30">
        <f t="shared" si="3"/>
        <v>1</v>
      </c>
      <c r="L98" s="30">
        <f t="shared" si="4"/>
        <v>0</v>
      </c>
    </row>
    <row r="99" spans="5:12" ht="15" customHeight="1" x14ac:dyDescent="0.25">
      <c r="E99" s="28" t="s">
        <v>300</v>
      </c>
      <c r="F99" s="28" t="s">
        <v>156</v>
      </c>
      <c r="G99" s="28" t="s">
        <v>125</v>
      </c>
      <c r="H99" s="31">
        <v>42074</v>
      </c>
      <c r="I99" s="28" t="s">
        <v>643</v>
      </c>
      <c r="J99" s="29">
        <v>1.68</v>
      </c>
      <c r="K99" s="30">
        <f t="shared" si="3"/>
        <v>1</v>
      </c>
      <c r="L99" s="30">
        <f t="shared" si="4"/>
        <v>0</v>
      </c>
    </row>
    <row r="100" spans="5:12" ht="15" customHeight="1" x14ac:dyDescent="0.25">
      <c r="E100" s="28" t="s">
        <v>301</v>
      </c>
      <c r="F100" s="28" t="s">
        <v>156</v>
      </c>
      <c r="G100" s="28" t="s">
        <v>125</v>
      </c>
      <c r="H100" s="31">
        <v>42074</v>
      </c>
      <c r="I100" s="28" t="s">
        <v>643</v>
      </c>
      <c r="J100" s="29">
        <v>1.59</v>
      </c>
      <c r="K100" s="30">
        <f t="shared" si="3"/>
        <v>1</v>
      </c>
      <c r="L100" s="30">
        <f t="shared" si="4"/>
        <v>0</v>
      </c>
    </row>
    <row r="101" spans="5:12" ht="15" customHeight="1" x14ac:dyDescent="0.25">
      <c r="E101" s="28" t="s">
        <v>302</v>
      </c>
      <c r="F101" s="28" t="s">
        <v>156</v>
      </c>
      <c r="G101" s="28" t="s">
        <v>125</v>
      </c>
      <c r="H101" s="31">
        <v>42074</v>
      </c>
      <c r="I101" s="28" t="s">
        <v>643</v>
      </c>
      <c r="J101" s="29">
        <v>1.77</v>
      </c>
      <c r="K101" s="30">
        <f t="shared" si="3"/>
        <v>1</v>
      </c>
      <c r="L101" s="30">
        <f t="shared" si="4"/>
        <v>0</v>
      </c>
    </row>
    <row r="102" spans="5:12" ht="15" customHeight="1" x14ac:dyDescent="0.25">
      <c r="E102" s="28" t="s">
        <v>303</v>
      </c>
      <c r="F102" s="28" t="s">
        <v>156</v>
      </c>
      <c r="G102" s="28" t="s">
        <v>125</v>
      </c>
      <c r="H102" s="31">
        <v>42074</v>
      </c>
      <c r="I102" s="28" t="s">
        <v>643</v>
      </c>
      <c r="J102" s="29">
        <v>1.56</v>
      </c>
      <c r="K102" s="30">
        <f t="shared" si="3"/>
        <v>1</v>
      </c>
      <c r="L102" s="30">
        <f t="shared" si="4"/>
        <v>0</v>
      </c>
    </row>
    <row r="103" spans="5:12" ht="15" customHeight="1" x14ac:dyDescent="0.25">
      <c r="E103" s="28" t="s">
        <v>304</v>
      </c>
      <c r="F103" s="28" t="s">
        <v>156</v>
      </c>
      <c r="G103" s="28" t="s">
        <v>125</v>
      </c>
      <c r="H103" s="31">
        <v>42074</v>
      </c>
      <c r="I103" s="28" t="s">
        <v>643</v>
      </c>
      <c r="J103" s="29">
        <v>1.38</v>
      </c>
      <c r="K103" s="30">
        <f t="shared" si="3"/>
        <v>1</v>
      </c>
      <c r="L103" s="30">
        <f t="shared" si="4"/>
        <v>0</v>
      </c>
    </row>
    <row r="104" spans="5:12" ht="15" customHeight="1" x14ac:dyDescent="0.25">
      <c r="E104" s="28">
        <v>131000020</v>
      </c>
      <c r="F104" s="28" t="s">
        <v>156</v>
      </c>
      <c r="G104" s="28" t="s">
        <v>144</v>
      </c>
      <c r="H104" s="31">
        <v>42074</v>
      </c>
      <c r="I104" s="28" t="s">
        <v>643</v>
      </c>
      <c r="J104" s="29">
        <v>1.77</v>
      </c>
      <c r="K104" s="30">
        <f t="shared" si="3"/>
        <v>1</v>
      </c>
      <c r="L104" s="30">
        <f t="shared" si="4"/>
        <v>0</v>
      </c>
    </row>
    <row r="105" spans="5:12" ht="15" customHeight="1" x14ac:dyDescent="0.25">
      <c r="E105" s="28">
        <v>141002252</v>
      </c>
      <c r="F105" s="28" t="s">
        <v>156</v>
      </c>
      <c r="G105" s="28" t="s">
        <v>125</v>
      </c>
      <c r="H105" s="31">
        <v>42074</v>
      </c>
      <c r="I105" s="28" t="s">
        <v>643</v>
      </c>
      <c r="J105" s="29">
        <v>1.6</v>
      </c>
      <c r="K105" s="30">
        <f t="shared" si="3"/>
        <v>1</v>
      </c>
      <c r="L105" s="30">
        <f t="shared" si="4"/>
        <v>0</v>
      </c>
    </row>
    <row r="106" spans="5:12" ht="15" customHeight="1" x14ac:dyDescent="0.25">
      <c r="E106" s="28" t="s">
        <v>305</v>
      </c>
      <c r="F106" s="28" t="s">
        <v>156</v>
      </c>
      <c r="G106" s="28" t="s">
        <v>144</v>
      </c>
      <c r="H106" s="31">
        <v>42074</v>
      </c>
      <c r="I106" s="28" t="s">
        <v>643</v>
      </c>
      <c r="J106" s="29">
        <v>1.73</v>
      </c>
      <c r="K106" s="30">
        <f t="shared" si="3"/>
        <v>1</v>
      </c>
      <c r="L106" s="30">
        <f t="shared" si="4"/>
        <v>0</v>
      </c>
    </row>
    <row r="107" spans="5:12" ht="15" customHeight="1" x14ac:dyDescent="0.25">
      <c r="E107" s="28">
        <v>151004802</v>
      </c>
      <c r="F107" s="28" t="s">
        <v>306</v>
      </c>
      <c r="G107" s="28" t="s">
        <v>125</v>
      </c>
      <c r="H107" s="31">
        <v>42130</v>
      </c>
      <c r="I107" s="28" t="s">
        <v>643</v>
      </c>
      <c r="J107" s="29">
        <v>1.65</v>
      </c>
      <c r="K107" s="30">
        <f t="shared" si="3"/>
        <v>1</v>
      </c>
      <c r="L107" s="30">
        <f t="shared" si="4"/>
        <v>0</v>
      </c>
    </row>
    <row r="108" spans="5:12" ht="15" customHeight="1" x14ac:dyDescent="0.25">
      <c r="E108" s="28">
        <v>171005124</v>
      </c>
      <c r="F108" s="28" t="s">
        <v>285</v>
      </c>
      <c r="G108" s="28" t="s">
        <v>144</v>
      </c>
      <c r="H108" s="31">
        <v>43223</v>
      </c>
      <c r="I108" s="28" t="s">
        <v>655</v>
      </c>
      <c r="J108" s="29">
        <v>1.81</v>
      </c>
      <c r="K108" s="30">
        <f t="shared" si="3"/>
        <v>1</v>
      </c>
      <c r="L108" s="30">
        <f t="shared" si="4"/>
        <v>0</v>
      </c>
    </row>
    <row r="109" spans="5:12" ht="15" customHeight="1" x14ac:dyDescent="0.25">
      <c r="E109" s="28" t="s">
        <v>307</v>
      </c>
      <c r="F109" s="28" t="s">
        <v>308</v>
      </c>
      <c r="G109" s="28" t="s">
        <v>125</v>
      </c>
      <c r="H109" s="31">
        <v>42109</v>
      </c>
      <c r="I109" s="28" t="s">
        <v>656</v>
      </c>
      <c r="J109" s="29">
        <v>0.9</v>
      </c>
      <c r="K109" s="30">
        <f t="shared" si="3"/>
        <v>1</v>
      </c>
      <c r="L109" s="30">
        <f t="shared" si="4"/>
        <v>0</v>
      </c>
    </row>
    <row r="110" spans="5:12" ht="15" customHeight="1" x14ac:dyDescent="0.25">
      <c r="E110" s="28">
        <v>171004666</v>
      </c>
      <c r="F110" s="28" t="s">
        <v>285</v>
      </c>
      <c r="G110" s="28" t="s">
        <v>144</v>
      </c>
      <c r="H110" s="31">
        <v>43223</v>
      </c>
      <c r="I110" s="28" t="s">
        <v>655</v>
      </c>
      <c r="J110" s="29">
        <v>1.92</v>
      </c>
      <c r="K110" s="30">
        <f t="shared" si="3"/>
        <v>1</v>
      </c>
      <c r="L110" s="30">
        <f t="shared" si="4"/>
        <v>0</v>
      </c>
    </row>
    <row r="111" spans="5:12" ht="15" customHeight="1" x14ac:dyDescent="0.25">
      <c r="E111" s="28" t="s">
        <v>310</v>
      </c>
      <c r="F111" s="28" t="s">
        <v>311</v>
      </c>
      <c r="G111" s="28" t="s">
        <v>144</v>
      </c>
      <c r="H111" s="31">
        <v>43623</v>
      </c>
      <c r="I111" s="28" t="s">
        <v>657</v>
      </c>
      <c r="J111" s="29">
        <v>1.61</v>
      </c>
      <c r="K111" s="30">
        <f t="shared" si="3"/>
        <v>1</v>
      </c>
      <c r="L111" s="30">
        <f t="shared" si="4"/>
        <v>0</v>
      </c>
    </row>
    <row r="112" spans="5:12" ht="15" customHeight="1" x14ac:dyDescent="0.25">
      <c r="E112" s="28" t="s">
        <v>313</v>
      </c>
      <c r="F112" s="28" t="s">
        <v>311</v>
      </c>
      <c r="G112" s="28" t="s">
        <v>144</v>
      </c>
      <c r="H112" s="31">
        <v>43623</v>
      </c>
      <c r="I112" s="28" t="s">
        <v>657</v>
      </c>
      <c r="J112" s="29">
        <v>1.7</v>
      </c>
      <c r="K112" s="30">
        <f t="shared" si="3"/>
        <v>1</v>
      </c>
      <c r="L112" s="30">
        <f t="shared" si="4"/>
        <v>0</v>
      </c>
    </row>
    <row r="113" spans="5:12" ht="15" customHeight="1" x14ac:dyDescent="0.25">
      <c r="E113" s="28" t="s">
        <v>314</v>
      </c>
      <c r="F113" s="28" t="s">
        <v>311</v>
      </c>
      <c r="G113" s="28" t="s">
        <v>144</v>
      </c>
      <c r="H113" s="31">
        <v>43623</v>
      </c>
      <c r="I113" s="28" t="s">
        <v>657</v>
      </c>
      <c r="J113" s="29">
        <v>1.51</v>
      </c>
      <c r="K113" s="30">
        <f t="shared" si="3"/>
        <v>1</v>
      </c>
      <c r="L113" s="30">
        <f t="shared" si="4"/>
        <v>0</v>
      </c>
    </row>
    <row r="114" spans="5:12" ht="15" customHeight="1" x14ac:dyDescent="0.25">
      <c r="E114" s="28" t="s">
        <v>315</v>
      </c>
      <c r="F114" s="28" t="s">
        <v>167</v>
      </c>
      <c r="G114" s="28" t="s">
        <v>112</v>
      </c>
      <c r="H114" s="31">
        <v>42194</v>
      </c>
      <c r="I114" s="28" t="s">
        <v>658</v>
      </c>
      <c r="J114" s="29">
        <v>0.63</v>
      </c>
      <c r="K114" s="30">
        <f t="shared" si="3"/>
        <v>1</v>
      </c>
      <c r="L114" s="30">
        <f t="shared" si="4"/>
        <v>0</v>
      </c>
    </row>
    <row r="115" spans="5:12" ht="15" customHeight="1" x14ac:dyDescent="0.25">
      <c r="E115" s="28" t="s">
        <v>318</v>
      </c>
      <c r="F115" s="28" t="s">
        <v>182</v>
      </c>
      <c r="G115" s="28" t="s">
        <v>125</v>
      </c>
      <c r="H115" s="31">
        <v>41917</v>
      </c>
      <c r="I115" s="28" t="s">
        <v>644</v>
      </c>
      <c r="J115" s="29">
        <v>1.94</v>
      </c>
      <c r="K115" s="30">
        <f t="shared" si="3"/>
        <v>1</v>
      </c>
      <c r="L115" s="30">
        <f t="shared" si="4"/>
        <v>0</v>
      </c>
    </row>
    <row r="116" spans="5:12" ht="15" customHeight="1" x14ac:dyDescent="0.25">
      <c r="E116" s="28" t="s">
        <v>319</v>
      </c>
      <c r="F116" s="28" t="s">
        <v>182</v>
      </c>
      <c r="G116" s="28" t="s">
        <v>125</v>
      </c>
      <c r="H116" s="31">
        <v>43013</v>
      </c>
      <c r="I116" s="28" t="s">
        <v>644</v>
      </c>
      <c r="J116" s="29">
        <v>1.58</v>
      </c>
      <c r="K116" s="30">
        <f t="shared" si="3"/>
        <v>1</v>
      </c>
      <c r="L116" s="30">
        <f t="shared" si="4"/>
        <v>0</v>
      </c>
    </row>
    <row r="117" spans="5:12" ht="15" customHeight="1" x14ac:dyDescent="0.25">
      <c r="E117" s="28" t="s">
        <v>320</v>
      </c>
      <c r="F117" s="28" t="s">
        <v>182</v>
      </c>
      <c r="G117" s="28" t="s">
        <v>125</v>
      </c>
      <c r="H117" s="31">
        <v>43032</v>
      </c>
      <c r="I117" s="28" t="s">
        <v>644</v>
      </c>
      <c r="J117" s="29">
        <v>1.89</v>
      </c>
      <c r="K117" s="30">
        <f t="shared" si="3"/>
        <v>1</v>
      </c>
      <c r="L117" s="30">
        <f t="shared" si="4"/>
        <v>0</v>
      </c>
    </row>
    <row r="118" spans="5:12" ht="15" customHeight="1" x14ac:dyDescent="0.25">
      <c r="E118" s="28" t="s">
        <v>321</v>
      </c>
      <c r="F118" s="28" t="s">
        <v>182</v>
      </c>
      <c r="G118" s="28" t="s">
        <v>125</v>
      </c>
      <c r="H118" s="31">
        <v>43032</v>
      </c>
      <c r="I118" s="28" t="s">
        <v>644</v>
      </c>
      <c r="J118" s="29">
        <v>1.89</v>
      </c>
      <c r="K118" s="30">
        <f t="shared" si="3"/>
        <v>1</v>
      </c>
      <c r="L118" s="30">
        <f t="shared" si="4"/>
        <v>0</v>
      </c>
    </row>
    <row r="119" spans="5:12" ht="15" customHeight="1" x14ac:dyDescent="0.25">
      <c r="E119" s="28" t="s">
        <v>322</v>
      </c>
      <c r="F119" s="28" t="s">
        <v>182</v>
      </c>
      <c r="G119" s="28" t="s">
        <v>125</v>
      </c>
      <c r="H119" s="31">
        <v>43032</v>
      </c>
      <c r="I119" s="28" t="s">
        <v>644</v>
      </c>
      <c r="J119" s="29">
        <v>1.99</v>
      </c>
      <c r="K119" s="30">
        <f t="shared" si="3"/>
        <v>1</v>
      </c>
      <c r="L119" s="30">
        <f t="shared" si="4"/>
        <v>0</v>
      </c>
    </row>
    <row r="120" spans="5:12" ht="15" customHeight="1" x14ac:dyDescent="0.25">
      <c r="E120" s="28" t="s">
        <v>323</v>
      </c>
      <c r="F120" s="28" t="s">
        <v>182</v>
      </c>
      <c r="G120" s="28" t="s">
        <v>125</v>
      </c>
      <c r="H120" s="31">
        <v>43032</v>
      </c>
      <c r="I120" s="28" t="s">
        <v>644</v>
      </c>
      <c r="J120" s="29">
        <v>1.54</v>
      </c>
      <c r="K120" s="30">
        <f t="shared" si="3"/>
        <v>1</v>
      </c>
      <c r="L120" s="30">
        <f t="shared" si="4"/>
        <v>0</v>
      </c>
    </row>
    <row r="121" spans="5:12" ht="15" customHeight="1" x14ac:dyDescent="0.25">
      <c r="E121" s="28" t="s">
        <v>324</v>
      </c>
      <c r="F121" s="28" t="s">
        <v>233</v>
      </c>
      <c r="G121" s="28" t="s">
        <v>125</v>
      </c>
      <c r="H121" s="31">
        <v>43032</v>
      </c>
      <c r="I121" s="28" t="s">
        <v>644</v>
      </c>
      <c r="J121" s="29">
        <v>1.73</v>
      </c>
      <c r="K121" s="30">
        <f t="shared" si="3"/>
        <v>1</v>
      </c>
      <c r="L121" s="30">
        <f t="shared" si="4"/>
        <v>0</v>
      </c>
    </row>
    <row r="122" spans="5:12" ht="15" customHeight="1" x14ac:dyDescent="0.25">
      <c r="E122" s="28" t="s">
        <v>325</v>
      </c>
      <c r="F122" s="28" t="s">
        <v>182</v>
      </c>
      <c r="G122" s="28" t="s">
        <v>125</v>
      </c>
      <c r="H122" s="31">
        <v>43032</v>
      </c>
      <c r="I122" s="28" t="s">
        <v>644</v>
      </c>
      <c r="J122" s="29">
        <v>1.84</v>
      </c>
      <c r="K122" s="30">
        <f t="shared" si="3"/>
        <v>1</v>
      </c>
      <c r="L122" s="30">
        <f t="shared" si="4"/>
        <v>0</v>
      </c>
    </row>
    <row r="123" spans="5:12" ht="15" customHeight="1" x14ac:dyDescent="0.25">
      <c r="E123" s="28" t="s">
        <v>146</v>
      </c>
      <c r="F123" s="28" t="s">
        <v>141</v>
      </c>
      <c r="G123" s="28" t="s">
        <v>144</v>
      </c>
      <c r="H123" s="31">
        <v>45175</v>
      </c>
      <c r="I123" s="28" t="s">
        <v>767</v>
      </c>
      <c r="J123" s="29">
        <v>2.4900000000000002</v>
      </c>
      <c r="K123" s="30">
        <f t="shared" si="3"/>
        <v>0</v>
      </c>
      <c r="L123" s="30">
        <f t="shared" si="4"/>
        <v>1</v>
      </c>
    </row>
    <row r="124" spans="5:12" ht="15" customHeight="1" x14ac:dyDescent="0.25">
      <c r="E124" s="28" t="s">
        <v>765</v>
      </c>
      <c r="F124" s="28" t="s">
        <v>288</v>
      </c>
      <c r="G124" s="28" t="s">
        <v>144</v>
      </c>
      <c r="H124" s="31">
        <v>43097</v>
      </c>
      <c r="I124" s="28" t="s">
        <v>649</v>
      </c>
      <c r="J124" s="29">
        <v>0.8</v>
      </c>
      <c r="K124" s="30">
        <f t="shared" si="3"/>
        <v>1</v>
      </c>
      <c r="L124" s="30">
        <f t="shared" si="4"/>
        <v>0</v>
      </c>
    </row>
    <row r="125" spans="5:12" ht="15" customHeight="1" x14ac:dyDescent="0.25">
      <c r="E125" s="28" t="s">
        <v>327</v>
      </c>
      <c r="F125" s="28" t="s">
        <v>156</v>
      </c>
      <c r="G125" s="28" t="s">
        <v>125</v>
      </c>
      <c r="H125" s="31">
        <v>42104</v>
      </c>
      <c r="I125" s="28" t="s">
        <v>643</v>
      </c>
      <c r="J125" s="29">
        <v>1.52</v>
      </c>
      <c r="K125" s="30">
        <f t="shared" si="3"/>
        <v>1</v>
      </c>
      <c r="L125" s="30">
        <f t="shared" si="4"/>
        <v>0</v>
      </c>
    </row>
    <row r="126" spans="5:12" ht="15" customHeight="1" x14ac:dyDescent="0.25">
      <c r="E126" s="28" t="s">
        <v>328</v>
      </c>
      <c r="F126" s="28" t="s">
        <v>156</v>
      </c>
      <c r="G126" s="28" t="s">
        <v>125</v>
      </c>
      <c r="H126" s="31">
        <v>42104</v>
      </c>
      <c r="I126" s="28" t="s">
        <v>643</v>
      </c>
      <c r="J126" s="28">
        <v>1.67</v>
      </c>
      <c r="K126" s="30">
        <f t="shared" ref="K126:K189" si="5">IF(OR(J126&lt;$B$12,J126="&lt; 0"),1,0)</f>
        <v>1</v>
      </c>
      <c r="L126" s="30">
        <f t="shared" ref="L126:L189" si="6">IF(K126=1,0,1)</f>
        <v>0</v>
      </c>
    </row>
    <row r="127" spans="5:12" ht="15" customHeight="1" x14ac:dyDescent="0.25">
      <c r="E127" s="28" t="s">
        <v>329</v>
      </c>
      <c r="F127" s="28" t="s">
        <v>156</v>
      </c>
      <c r="G127" s="28" t="s">
        <v>125</v>
      </c>
      <c r="H127" s="31">
        <v>42104</v>
      </c>
      <c r="I127" s="28" t="s">
        <v>643</v>
      </c>
      <c r="J127" s="28">
        <v>1.57</v>
      </c>
      <c r="K127" s="30">
        <f t="shared" si="5"/>
        <v>1</v>
      </c>
      <c r="L127" s="30">
        <f t="shared" si="6"/>
        <v>0</v>
      </c>
    </row>
    <row r="128" spans="5:12" ht="15" customHeight="1" x14ac:dyDescent="0.25">
      <c r="E128" s="28" t="s">
        <v>330</v>
      </c>
      <c r="F128" s="28" t="s">
        <v>156</v>
      </c>
      <c r="G128" s="28" t="s">
        <v>125</v>
      </c>
      <c r="H128" s="31">
        <v>42104</v>
      </c>
      <c r="I128" s="28" t="s">
        <v>643</v>
      </c>
      <c r="J128" s="28">
        <v>1.71</v>
      </c>
      <c r="K128" s="30">
        <f t="shared" si="5"/>
        <v>1</v>
      </c>
      <c r="L128" s="30">
        <f t="shared" si="6"/>
        <v>0</v>
      </c>
    </row>
    <row r="129" spans="5:12" ht="15" customHeight="1" x14ac:dyDescent="0.25">
      <c r="E129" s="28" t="s">
        <v>331</v>
      </c>
      <c r="F129" s="28" t="s">
        <v>156</v>
      </c>
      <c r="G129" s="28" t="s">
        <v>125</v>
      </c>
      <c r="H129" s="31">
        <v>42104</v>
      </c>
      <c r="I129" s="28" t="s">
        <v>643</v>
      </c>
      <c r="J129" s="28">
        <v>1.55</v>
      </c>
      <c r="K129" s="30">
        <f t="shared" si="5"/>
        <v>1</v>
      </c>
      <c r="L129" s="30">
        <f t="shared" si="6"/>
        <v>0</v>
      </c>
    </row>
    <row r="130" spans="5:12" ht="15" customHeight="1" x14ac:dyDescent="0.25">
      <c r="E130" s="28" t="s">
        <v>332</v>
      </c>
      <c r="F130" s="28" t="s">
        <v>156</v>
      </c>
      <c r="G130" s="28" t="s">
        <v>125</v>
      </c>
      <c r="H130" s="31">
        <v>42104</v>
      </c>
      <c r="I130" s="28" t="s">
        <v>643</v>
      </c>
      <c r="J130" s="28">
        <v>1.59</v>
      </c>
      <c r="K130" s="30">
        <f t="shared" si="5"/>
        <v>1</v>
      </c>
      <c r="L130" s="30">
        <f t="shared" si="6"/>
        <v>0</v>
      </c>
    </row>
    <row r="131" spans="5:12" ht="15" customHeight="1" x14ac:dyDescent="0.25">
      <c r="E131" s="28" t="s">
        <v>333</v>
      </c>
      <c r="F131" s="28" t="s">
        <v>156</v>
      </c>
      <c r="G131" s="28" t="s">
        <v>125</v>
      </c>
      <c r="H131" s="31">
        <v>42104</v>
      </c>
      <c r="I131" s="28" t="s">
        <v>643</v>
      </c>
      <c r="J131" s="28">
        <v>1.59</v>
      </c>
      <c r="K131" s="30">
        <f t="shared" si="5"/>
        <v>1</v>
      </c>
      <c r="L131" s="30">
        <f t="shared" si="6"/>
        <v>0</v>
      </c>
    </row>
    <row r="132" spans="5:12" ht="15" customHeight="1" x14ac:dyDescent="0.25">
      <c r="E132" s="28" t="s">
        <v>334</v>
      </c>
      <c r="F132" s="28" t="s">
        <v>156</v>
      </c>
      <c r="G132" s="28" t="s">
        <v>125</v>
      </c>
      <c r="H132" s="31">
        <v>42104</v>
      </c>
      <c r="I132" s="28" t="s">
        <v>643</v>
      </c>
      <c r="J132" s="28">
        <v>1.55</v>
      </c>
      <c r="K132" s="30">
        <f t="shared" si="5"/>
        <v>1</v>
      </c>
      <c r="L132" s="30">
        <f t="shared" si="6"/>
        <v>0</v>
      </c>
    </row>
    <row r="133" spans="5:12" ht="15" customHeight="1" x14ac:dyDescent="0.25">
      <c r="E133" s="28" t="s">
        <v>335</v>
      </c>
      <c r="F133" s="28" t="s">
        <v>156</v>
      </c>
      <c r="G133" s="28" t="s">
        <v>125</v>
      </c>
      <c r="H133" s="31">
        <v>42104</v>
      </c>
      <c r="I133" s="28" t="s">
        <v>643</v>
      </c>
      <c r="J133" s="28">
        <v>1.68</v>
      </c>
      <c r="K133" s="30">
        <f t="shared" si="5"/>
        <v>1</v>
      </c>
      <c r="L133" s="30">
        <f t="shared" si="6"/>
        <v>0</v>
      </c>
    </row>
    <row r="134" spans="5:12" ht="15" customHeight="1" x14ac:dyDescent="0.25">
      <c r="E134" s="28" t="s">
        <v>336</v>
      </c>
      <c r="F134" s="28" t="s">
        <v>156</v>
      </c>
      <c r="G134" s="28" t="s">
        <v>125</v>
      </c>
      <c r="H134" s="31">
        <v>42104</v>
      </c>
      <c r="I134" s="28" t="s">
        <v>643</v>
      </c>
      <c r="J134" s="28">
        <v>1.47</v>
      </c>
      <c r="K134" s="30">
        <f t="shared" si="5"/>
        <v>1</v>
      </c>
      <c r="L134" s="30">
        <f t="shared" si="6"/>
        <v>0</v>
      </c>
    </row>
    <row r="135" spans="5:12" ht="15" customHeight="1" x14ac:dyDescent="0.25">
      <c r="E135" s="28" t="s">
        <v>337</v>
      </c>
      <c r="F135" s="28" t="s">
        <v>156</v>
      </c>
      <c r="G135" s="28" t="s">
        <v>125</v>
      </c>
      <c r="H135" s="31">
        <v>42104</v>
      </c>
      <c r="I135" s="28" t="s">
        <v>643</v>
      </c>
      <c r="J135" s="28">
        <v>1.64</v>
      </c>
      <c r="K135" s="30">
        <f t="shared" si="5"/>
        <v>1</v>
      </c>
      <c r="L135" s="30">
        <f t="shared" si="6"/>
        <v>0</v>
      </c>
    </row>
    <row r="136" spans="5:12" ht="15" customHeight="1" x14ac:dyDescent="0.25">
      <c r="E136" s="28" t="s">
        <v>338</v>
      </c>
      <c r="F136" s="28" t="s">
        <v>156</v>
      </c>
      <c r="G136" s="28" t="s">
        <v>125</v>
      </c>
      <c r="H136" s="31">
        <v>42104</v>
      </c>
      <c r="I136" s="28" t="s">
        <v>643</v>
      </c>
      <c r="J136" s="28">
        <v>1.53</v>
      </c>
      <c r="K136" s="30">
        <f t="shared" si="5"/>
        <v>1</v>
      </c>
      <c r="L136" s="30">
        <f t="shared" si="6"/>
        <v>0</v>
      </c>
    </row>
    <row r="137" spans="5:12" ht="15" customHeight="1" x14ac:dyDescent="0.25">
      <c r="E137" s="28" t="s">
        <v>339</v>
      </c>
      <c r="F137" s="28" t="s">
        <v>340</v>
      </c>
      <c r="G137" s="28" t="s">
        <v>144</v>
      </c>
      <c r="H137" s="31">
        <v>43223</v>
      </c>
      <c r="I137" s="28" t="s">
        <v>657</v>
      </c>
      <c r="J137" s="28">
        <v>1.59</v>
      </c>
      <c r="K137" s="30">
        <f t="shared" si="5"/>
        <v>1</v>
      </c>
      <c r="L137" s="30">
        <f t="shared" si="6"/>
        <v>0</v>
      </c>
    </row>
    <row r="138" spans="5:12" ht="15" customHeight="1" x14ac:dyDescent="0.25">
      <c r="E138" s="28" t="s">
        <v>341</v>
      </c>
      <c r="F138" s="28" t="s">
        <v>311</v>
      </c>
      <c r="G138" s="28" t="s">
        <v>144</v>
      </c>
      <c r="H138" s="31">
        <v>43223</v>
      </c>
      <c r="I138" s="28" t="s">
        <v>657</v>
      </c>
      <c r="J138" s="28">
        <v>1.72</v>
      </c>
      <c r="K138" s="30">
        <f t="shared" si="5"/>
        <v>1</v>
      </c>
      <c r="L138" s="30">
        <f t="shared" si="6"/>
        <v>0</v>
      </c>
    </row>
    <row r="139" spans="5:12" ht="15" customHeight="1" x14ac:dyDescent="0.25">
      <c r="E139" s="28" t="s">
        <v>342</v>
      </c>
      <c r="F139" s="28" t="s">
        <v>311</v>
      </c>
      <c r="G139" s="28" t="s">
        <v>144</v>
      </c>
      <c r="H139" s="31">
        <v>43223</v>
      </c>
      <c r="I139" s="28" t="s">
        <v>657</v>
      </c>
      <c r="J139" s="28">
        <v>1.64</v>
      </c>
      <c r="K139" s="30">
        <f t="shared" si="5"/>
        <v>1</v>
      </c>
      <c r="L139" s="30">
        <f t="shared" si="6"/>
        <v>0</v>
      </c>
    </row>
    <row r="140" spans="5:12" ht="15" customHeight="1" x14ac:dyDescent="0.25">
      <c r="E140" s="28" t="s">
        <v>766</v>
      </c>
      <c r="F140" s="28" t="s">
        <v>340</v>
      </c>
      <c r="G140" s="28" t="s">
        <v>144</v>
      </c>
      <c r="H140" s="31">
        <v>43223</v>
      </c>
      <c r="I140" s="28" t="s">
        <v>655</v>
      </c>
      <c r="J140" s="28">
        <v>1.93</v>
      </c>
      <c r="K140" s="30">
        <f t="shared" si="5"/>
        <v>1</v>
      </c>
      <c r="L140" s="30">
        <f t="shared" si="6"/>
        <v>0</v>
      </c>
    </row>
    <row r="141" spans="5:12" ht="15" customHeight="1" x14ac:dyDescent="0.25">
      <c r="E141" s="28" t="s">
        <v>343</v>
      </c>
      <c r="F141" s="28" t="s">
        <v>285</v>
      </c>
      <c r="G141" s="28" t="s">
        <v>144</v>
      </c>
      <c r="H141" s="31">
        <v>43223</v>
      </c>
      <c r="I141" s="28" t="s">
        <v>655</v>
      </c>
      <c r="J141" s="28">
        <v>1.88</v>
      </c>
      <c r="K141" s="30">
        <f t="shared" si="5"/>
        <v>1</v>
      </c>
      <c r="L141" s="30">
        <f t="shared" si="6"/>
        <v>0</v>
      </c>
    </row>
    <row r="142" spans="5:12" ht="15" customHeight="1" x14ac:dyDescent="0.25">
      <c r="E142" s="28" t="s">
        <v>344</v>
      </c>
      <c r="F142" s="28" t="s">
        <v>285</v>
      </c>
      <c r="G142" s="28" t="s">
        <v>144</v>
      </c>
      <c r="H142" s="31">
        <v>43223</v>
      </c>
      <c r="I142" s="28" t="s">
        <v>655</v>
      </c>
      <c r="J142" s="28">
        <v>1.89</v>
      </c>
      <c r="K142" s="30">
        <f t="shared" si="5"/>
        <v>1</v>
      </c>
      <c r="L142" s="30">
        <f t="shared" si="6"/>
        <v>0</v>
      </c>
    </row>
    <row r="143" spans="5:12" ht="15" customHeight="1" x14ac:dyDescent="0.25">
      <c r="E143" s="28" t="s">
        <v>345</v>
      </c>
      <c r="F143" s="28" t="s">
        <v>285</v>
      </c>
      <c r="G143" s="28" t="s">
        <v>144</v>
      </c>
      <c r="H143" s="31">
        <v>43223</v>
      </c>
      <c r="I143" s="28" t="s">
        <v>655</v>
      </c>
      <c r="J143" s="28">
        <v>1.81</v>
      </c>
      <c r="K143" s="30">
        <f t="shared" si="5"/>
        <v>1</v>
      </c>
      <c r="L143" s="30">
        <f t="shared" si="6"/>
        <v>0</v>
      </c>
    </row>
    <row r="144" spans="5:12" ht="15" customHeight="1" x14ac:dyDescent="0.25">
      <c r="E144" s="28" t="s">
        <v>346</v>
      </c>
      <c r="F144" s="28" t="s">
        <v>285</v>
      </c>
      <c r="G144" s="28" t="s">
        <v>144</v>
      </c>
      <c r="H144" s="31">
        <v>43217</v>
      </c>
      <c r="I144" s="28" t="s">
        <v>655</v>
      </c>
      <c r="J144" s="28">
        <v>2.11</v>
      </c>
      <c r="K144" s="30">
        <f t="shared" si="5"/>
        <v>0</v>
      </c>
      <c r="L144" s="30">
        <f t="shared" si="6"/>
        <v>1</v>
      </c>
    </row>
    <row r="145" spans="5:12" ht="15" customHeight="1" x14ac:dyDescent="0.25">
      <c r="E145" s="28" t="s">
        <v>347</v>
      </c>
      <c r="F145" s="28" t="s">
        <v>285</v>
      </c>
      <c r="G145" s="28" t="s">
        <v>144</v>
      </c>
      <c r="H145" s="31">
        <v>43217</v>
      </c>
      <c r="I145" s="28" t="s">
        <v>655</v>
      </c>
      <c r="J145" s="28">
        <v>1.81</v>
      </c>
      <c r="K145" s="30">
        <f t="shared" si="5"/>
        <v>1</v>
      </c>
      <c r="L145" s="30">
        <f t="shared" si="6"/>
        <v>0</v>
      </c>
    </row>
    <row r="146" spans="5:12" ht="15" customHeight="1" x14ac:dyDescent="0.25">
      <c r="E146" s="28" t="s">
        <v>348</v>
      </c>
      <c r="F146" s="28" t="s">
        <v>285</v>
      </c>
      <c r="G146" s="28" t="s">
        <v>144</v>
      </c>
      <c r="H146" s="31">
        <v>43223</v>
      </c>
      <c r="I146" s="28" t="s">
        <v>655</v>
      </c>
      <c r="J146" s="28">
        <v>1.82</v>
      </c>
      <c r="K146" s="30">
        <f t="shared" si="5"/>
        <v>1</v>
      </c>
      <c r="L146" s="30">
        <f t="shared" si="6"/>
        <v>0</v>
      </c>
    </row>
    <row r="147" spans="5:12" ht="15" customHeight="1" x14ac:dyDescent="0.25">
      <c r="E147" s="28" t="s">
        <v>351</v>
      </c>
      <c r="F147" s="28" t="s">
        <v>285</v>
      </c>
      <c r="G147" s="28" t="s">
        <v>144</v>
      </c>
      <c r="H147" s="31">
        <v>43223</v>
      </c>
      <c r="I147" s="28" t="s">
        <v>655</v>
      </c>
      <c r="J147" s="28">
        <v>1.84</v>
      </c>
      <c r="K147" s="30">
        <f t="shared" si="5"/>
        <v>1</v>
      </c>
      <c r="L147" s="30">
        <f t="shared" si="6"/>
        <v>0</v>
      </c>
    </row>
    <row r="148" spans="5:12" ht="15" customHeight="1" x14ac:dyDescent="0.25">
      <c r="E148" s="28" t="s">
        <v>352</v>
      </c>
      <c r="F148" s="28" t="s">
        <v>285</v>
      </c>
      <c r="G148" s="28" t="s">
        <v>144</v>
      </c>
      <c r="H148" s="31">
        <v>43217</v>
      </c>
      <c r="I148" s="28" t="s">
        <v>655</v>
      </c>
      <c r="J148" s="28">
        <v>1.91</v>
      </c>
      <c r="K148" s="30">
        <f t="shared" si="5"/>
        <v>1</v>
      </c>
      <c r="L148" s="30">
        <f t="shared" si="6"/>
        <v>0</v>
      </c>
    </row>
    <row r="149" spans="5:12" ht="15" customHeight="1" x14ac:dyDescent="0.25">
      <c r="E149" s="28" t="s">
        <v>353</v>
      </c>
      <c r="F149" s="28" t="s">
        <v>285</v>
      </c>
      <c r="G149" s="28" t="s">
        <v>144</v>
      </c>
      <c r="H149" s="31">
        <v>43217</v>
      </c>
      <c r="I149" s="28" t="s">
        <v>655</v>
      </c>
      <c r="J149" s="28">
        <v>1.87</v>
      </c>
      <c r="K149" s="30">
        <f t="shared" si="5"/>
        <v>1</v>
      </c>
      <c r="L149" s="30">
        <f t="shared" si="6"/>
        <v>0</v>
      </c>
    </row>
    <row r="150" spans="5:12" ht="15" customHeight="1" x14ac:dyDescent="0.25">
      <c r="E150" s="28">
        <v>121014118</v>
      </c>
      <c r="F150" s="28" t="s">
        <v>285</v>
      </c>
      <c r="G150" s="28" t="s">
        <v>144</v>
      </c>
      <c r="H150" s="31">
        <v>43217</v>
      </c>
      <c r="I150" s="28" t="s">
        <v>655</v>
      </c>
      <c r="J150" s="28">
        <v>1.95</v>
      </c>
      <c r="K150" s="30">
        <f t="shared" si="5"/>
        <v>1</v>
      </c>
      <c r="L150" s="30">
        <f t="shared" si="6"/>
        <v>0</v>
      </c>
    </row>
    <row r="151" spans="5:12" ht="15" customHeight="1" x14ac:dyDescent="0.25">
      <c r="E151" s="28">
        <v>22876</v>
      </c>
      <c r="F151" s="28" t="s">
        <v>244</v>
      </c>
      <c r="G151" s="28" t="s">
        <v>125</v>
      </c>
      <c r="H151" s="31">
        <v>41353</v>
      </c>
      <c r="I151" s="28" t="s">
        <v>649</v>
      </c>
      <c r="J151" s="28">
        <v>0.56999999999999995</v>
      </c>
      <c r="K151" s="30">
        <f t="shared" si="5"/>
        <v>1</v>
      </c>
      <c r="L151" s="30">
        <f t="shared" si="6"/>
        <v>0</v>
      </c>
    </row>
    <row r="152" spans="5:12" ht="15" customHeight="1" x14ac:dyDescent="0.25">
      <c r="E152" s="28" t="s">
        <v>354</v>
      </c>
      <c r="F152" s="28" t="s">
        <v>244</v>
      </c>
      <c r="G152" s="28" t="s">
        <v>125</v>
      </c>
      <c r="H152" s="31">
        <v>44491</v>
      </c>
      <c r="I152" s="28" t="s">
        <v>649</v>
      </c>
      <c r="J152" s="28">
        <v>0.94</v>
      </c>
      <c r="K152" s="30">
        <f t="shared" si="5"/>
        <v>1</v>
      </c>
      <c r="L152" s="30">
        <f t="shared" si="6"/>
        <v>0</v>
      </c>
    </row>
    <row r="153" spans="5:12" ht="15" customHeight="1" x14ac:dyDescent="0.25">
      <c r="E153" s="28">
        <v>33098</v>
      </c>
      <c r="F153" s="28" t="s">
        <v>247</v>
      </c>
      <c r="G153" s="28" t="s">
        <v>125</v>
      </c>
      <c r="H153" s="31">
        <v>44491</v>
      </c>
      <c r="I153" s="28" t="s">
        <v>649</v>
      </c>
      <c r="J153" s="28">
        <v>0.65</v>
      </c>
      <c r="K153" s="30">
        <f t="shared" si="5"/>
        <v>1</v>
      </c>
      <c r="L153" s="30">
        <f t="shared" si="6"/>
        <v>0</v>
      </c>
    </row>
    <row r="154" spans="5:12" ht="15" customHeight="1" x14ac:dyDescent="0.25">
      <c r="E154" s="28">
        <v>35120</v>
      </c>
      <c r="F154" s="28" t="s">
        <v>247</v>
      </c>
      <c r="G154" s="28" t="s">
        <v>125</v>
      </c>
      <c r="H154" s="31">
        <v>44491</v>
      </c>
      <c r="I154" s="28" t="s">
        <v>649</v>
      </c>
      <c r="J154" s="28">
        <v>0.6</v>
      </c>
      <c r="K154" s="30">
        <f t="shared" si="5"/>
        <v>1</v>
      </c>
      <c r="L154" s="30">
        <f t="shared" si="6"/>
        <v>0</v>
      </c>
    </row>
    <row r="155" spans="5:12" ht="15" customHeight="1" x14ac:dyDescent="0.25">
      <c r="E155" s="28" t="s">
        <v>355</v>
      </c>
      <c r="F155" s="28" t="s">
        <v>244</v>
      </c>
      <c r="G155" s="28" t="s">
        <v>125</v>
      </c>
      <c r="H155" s="31">
        <v>41353</v>
      </c>
      <c r="I155" s="28" t="s">
        <v>649</v>
      </c>
      <c r="J155" s="28">
        <v>0.84</v>
      </c>
      <c r="K155" s="30">
        <f t="shared" si="5"/>
        <v>1</v>
      </c>
      <c r="L155" s="30">
        <f t="shared" si="6"/>
        <v>0</v>
      </c>
    </row>
    <row r="156" spans="5:12" ht="15" customHeight="1" x14ac:dyDescent="0.25">
      <c r="E156" s="28">
        <v>29800</v>
      </c>
      <c r="F156" s="28" t="s">
        <v>247</v>
      </c>
      <c r="G156" s="28" t="s">
        <v>125</v>
      </c>
      <c r="H156" s="31">
        <v>44491</v>
      </c>
      <c r="I156" s="28" t="s">
        <v>649</v>
      </c>
      <c r="J156" s="28">
        <v>0.86</v>
      </c>
      <c r="K156" s="30">
        <f t="shared" si="5"/>
        <v>1</v>
      </c>
      <c r="L156" s="30">
        <f t="shared" si="6"/>
        <v>0</v>
      </c>
    </row>
    <row r="157" spans="5:12" ht="15" customHeight="1" x14ac:dyDescent="0.25">
      <c r="E157" s="28" t="s">
        <v>356</v>
      </c>
      <c r="F157" s="28" t="s">
        <v>244</v>
      </c>
      <c r="G157" s="28" t="s">
        <v>125</v>
      </c>
      <c r="H157" s="31">
        <v>41353</v>
      </c>
      <c r="I157" s="28" t="s">
        <v>649</v>
      </c>
      <c r="J157" s="28">
        <v>0.62</v>
      </c>
      <c r="K157" s="30">
        <f t="shared" si="5"/>
        <v>1</v>
      </c>
      <c r="L157" s="30">
        <f t="shared" si="6"/>
        <v>0</v>
      </c>
    </row>
    <row r="158" spans="5:12" ht="15" customHeight="1" x14ac:dyDescent="0.25">
      <c r="E158" s="28">
        <v>151012032</v>
      </c>
      <c r="F158" s="28" t="s">
        <v>285</v>
      </c>
      <c r="G158" s="28" t="s">
        <v>144</v>
      </c>
      <c r="H158" s="31">
        <v>43217</v>
      </c>
      <c r="I158" s="28" t="s">
        <v>655</v>
      </c>
      <c r="J158" s="28">
        <v>1.93</v>
      </c>
      <c r="K158" s="30">
        <f t="shared" si="5"/>
        <v>1</v>
      </c>
      <c r="L158" s="30">
        <f t="shared" si="6"/>
        <v>0</v>
      </c>
    </row>
    <row r="159" spans="5:12" ht="15" customHeight="1" x14ac:dyDescent="0.25">
      <c r="E159" s="28">
        <v>161001555</v>
      </c>
      <c r="F159" s="28" t="s">
        <v>357</v>
      </c>
      <c r="G159" s="28" t="s">
        <v>144</v>
      </c>
      <c r="H159" s="31">
        <v>43217</v>
      </c>
      <c r="I159" s="28" t="s">
        <v>655</v>
      </c>
      <c r="J159" s="28">
        <v>2</v>
      </c>
      <c r="K159" s="30">
        <f t="shared" si="5"/>
        <v>0</v>
      </c>
      <c r="L159" s="30">
        <f t="shared" si="6"/>
        <v>1</v>
      </c>
    </row>
    <row r="160" spans="5:12" ht="15" customHeight="1" x14ac:dyDescent="0.25">
      <c r="E160" s="28">
        <v>161001581</v>
      </c>
      <c r="F160" s="28" t="s">
        <v>285</v>
      </c>
      <c r="G160" s="28" t="s">
        <v>144</v>
      </c>
      <c r="H160" s="31">
        <v>43217</v>
      </c>
      <c r="I160" s="28" t="s">
        <v>655</v>
      </c>
      <c r="J160" s="28">
        <v>1.92</v>
      </c>
      <c r="K160" s="30">
        <f t="shared" si="5"/>
        <v>1</v>
      </c>
      <c r="L160" s="30">
        <f t="shared" si="6"/>
        <v>0</v>
      </c>
    </row>
    <row r="161" spans="5:12" ht="15" customHeight="1" x14ac:dyDescent="0.25">
      <c r="E161" s="28" t="s">
        <v>358</v>
      </c>
      <c r="F161" s="28" t="s">
        <v>285</v>
      </c>
      <c r="G161" s="28" t="s">
        <v>144</v>
      </c>
      <c r="H161" s="31">
        <v>43217</v>
      </c>
      <c r="I161" s="28" t="s">
        <v>655</v>
      </c>
      <c r="J161" s="28">
        <v>1.81</v>
      </c>
      <c r="K161" s="30">
        <f t="shared" si="5"/>
        <v>1</v>
      </c>
      <c r="L161" s="30">
        <f t="shared" si="6"/>
        <v>0</v>
      </c>
    </row>
    <row r="162" spans="5:12" ht="15" customHeight="1" x14ac:dyDescent="0.25">
      <c r="E162" s="28" t="s">
        <v>359</v>
      </c>
      <c r="F162" s="28" t="s">
        <v>285</v>
      </c>
      <c r="G162" s="28" t="s">
        <v>144</v>
      </c>
      <c r="H162" s="31">
        <v>43223</v>
      </c>
      <c r="I162" s="28" t="s">
        <v>655</v>
      </c>
      <c r="J162" s="28">
        <v>1.79</v>
      </c>
      <c r="K162" s="30">
        <f t="shared" si="5"/>
        <v>1</v>
      </c>
      <c r="L162" s="30">
        <f t="shared" si="6"/>
        <v>0</v>
      </c>
    </row>
    <row r="163" spans="5:12" ht="15" customHeight="1" x14ac:dyDescent="0.25">
      <c r="E163" s="28" t="s">
        <v>360</v>
      </c>
      <c r="F163" s="28" t="s">
        <v>285</v>
      </c>
      <c r="G163" s="28" t="s">
        <v>144</v>
      </c>
      <c r="H163" s="31">
        <v>43223</v>
      </c>
      <c r="I163" s="28" t="s">
        <v>655</v>
      </c>
      <c r="J163" s="28">
        <v>1.76</v>
      </c>
      <c r="K163" s="30">
        <f t="shared" si="5"/>
        <v>1</v>
      </c>
      <c r="L163" s="30">
        <f t="shared" si="6"/>
        <v>0</v>
      </c>
    </row>
    <row r="164" spans="5:12" ht="15" customHeight="1" x14ac:dyDescent="0.25">
      <c r="E164" s="28" t="s">
        <v>361</v>
      </c>
      <c r="F164" s="28" t="s">
        <v>285</v>
      </c>
      <c r="G164" s="28" t="s">
        <v>144</v>
      </c>
      <c r="H164" s="31">
        <v>43217</v>
      </c>
      <c r="I164" s="28" t="s">
        <v>655</v>
      </c>
      <c r="J164" s="28">
        <v>2.06</v>
      </c>
      <c r="K164" s="30">
        <f t="shared" si="5"/>
        <v>0</v>
      </c>
      <c r="L164" s="30">
        <f t="shared" si="6"/>
        <v>1</v>
      </c>
    </row>
    <row r="165" spans="5:12" ht="15" customHeight="1" x14ac:dyDescent="0.25">
      <c r="E165" s="28" t="s">
        <v>362</v>
      </c>
      <c r="F165" s="28" t="s">
        <v>285</v>
      </c>
      <c r="G165" s="28" t="s">
        <v>144</v>
      </c>
      <c r="H165" s="31">
        <v>43223</v>
      </c>
      <c r="I165" s="28" t="s">
        <v>655</v>
      </c>
      <c r="J165" s="28">
        <v>1.95</v>
      </c>
      <c r="K165" s="30">
        <f t="shared" si="5"/>
        <v>1</v>
      </c>
      <c r="L165" s="30">
        <f t="shared" si="6"/>
        <v>0</v>
      </c>
    </row>
    <row r="166" spans="5:12" ht="15" customHeight="1" x14ac:dyDescent="0.25">
      <c r="E166" s="28" t="s">
        <v>363</v>
      </c>
      <c r="F166" s="28" t="s">
        <v>285</v>
      </c>
      <c r="G166" s="28" t="s">
        <v>144</v>
      </c>
      <c r="H166" s="31">
        <v>43217</v>
      </c>
      <c r="I166" s="28" t="s">
        <v>655</v>
      </c>
      <c r="J166" s="28">
        <v>2.0299999999999998</v>
      </c>
      <c r="K166" s="30">
        <f t="shared" si="5"/>
        <v>0</v>
      </c>
      <c r="L166" s="30">
        <f t="shared" si="6"/>
        <v>1</v>
      </c>
    </row>
    <row r="167" spans="5:12" ht="15" customHeight="1" x14ac:dyDescent="0.25">
      <c r="E167" s="28" t="s">
        <v>364</v>
      </c>
      <c r="F167" s="28" t="s">
        <v>240</v>
      </c>
      <c r="G167" s="28" t="s">
        <v>112</v>
      </c>
      <c r="H167" s="31">
        <v>41325</v>
      </c>
      <c r="I167" s="28" t="s">
        <v>659</v>
      </c>
      <c r="J167" s="28">
        <v>1.52</v>
      </c>
      <c r="K167" s="30">
        <f t="shared" si="5"/>
        <v>1</v>
      </c>
      <c r="L167" s="30">
        <f t="shared" si="6"/>
        <v>0</v>
      </c>
    </row>
    <row r="168" spans="5:12" ht="15" customHeight="1" x14ac:dyDescent="0.25">
      <c r="E168" s="28" t="s">
        <v>366</v>
      </c>
      <c r="F168" s="28" t="s">
        <v>357</v>
      </c>
      <c r="G168" s="28" t="s">
        <v>144</v>
      </c>
      <c r="H168" s="31">
        <v>43223</v>
      </c>
      <c r="I168" s="28" t="s">
        <v>655</v>
      </c>
      <c r="J168" s="28">
        <v>1.99</v>
      </c>
      <c r="K168" s="30">
        <f t="shared" si="5"/>
        <v>1</v>
      </c>
      <c r="L168" s="30">
        <f t="shared" si="6"/>
        <v>0</v>
      </c>
    </row>
    <row r="169" spans="5:12" ht="15" customHeight="1" x14ac:dyDescent="0.25">
      <c r="E169" s="28" t="s">
        <v>367</v>
      </c>
      <c r="F169" s="28" t="s">
        <v>285</v>
      </c>
      <c r="G169" s="28" t="s">
        <v>144</v>
      </c>
      <c r="H169" s="31">
        <v>43217</v>
      </c>
      <c r="I169" s="28" t="s">
        <v>655</v>
      </c>
      <c r="J169" s="28">
        <v>1.9</v>
      </c>
      <c r="K169" s="30">
        <f t="shared" si="5"/>
        <v>1</v>
      </c>
      <c r="L169" s="30">
        <f t="shared" si="6"/>
        <v>0</v>
      </c>
    </row>
    <row r="170" spans="5:12" ht="15" customHeight="1" x14ac:dyDescent="0.25">
      <c r="E170" s="28" t="s">
        <v>368</v>
      </c>
      <c r="F170" s="28" t="s">
        <v>285</v>
      </c>
      <c r="G170" s="28" t="s">
        <v>144</v>
      </c>
      <c r="H170" s="31">
        <v>43217</v>
      </c>
      <c r="I170" s="28" t="s">
        <v>655</v>
      </c>
      <c r="J170" s="28">
        <v>1.93</v>
      </c>
      <c r="K170" s="30">
        <f t="shared" si="5"/>
        <v>1</v>
      </c>
      <c r="L170" s="30">
        <f t="shared" si="6"/>
        <v>0</v>
      </c>
    </row>
    <row r="171" spans="5:12" ht="15" customHeight="1" x14ac:dyDescent="0.25">
      <c r="E171" s="28" t="s">
        <v>369</v>
      </c>
      <c r="F171" s="28" t="s">
        <v>285</v>
      </c>
      <c r="G171" s="28" t="s">
        <v>144</v>
      </c>
      <c r="H171" s="31">
        <v>43223</v>
      </c>
      <c r="I171" s="28" t="s">
        <v>655</v>
      </c>
      <c r="J171" s="28">
        <v>1.93</v>
      </c>
      <c r="K171" s="30">
        <f t="shared" si="5"/>
        <v>1</v>
      </c>
      <c r="L171" s="30">
        <f t="shared" si="6"/>
        <v>0</v>
      </c>
    </row>
    <row r="172" spans="5:12" ht="15" customHeight="1" x14ac:dyDescent="0.25">
      <c r="E172" s="28" t="s">
        <v>123</v>
      </c>
      <c r="F172" s="28" t="s">
        <v>124</v>
      </c>
      <c r="G172" s="28" t="s">
        <v>125</v>
      </c>
      <c r="H172" s="31">
        <v>44711</v>
      </c>
      <c r="I172" s="28" t="s">
        <v>767</v>
      </c>
      <c r="J172" s="28">
        <v>2.2599999999999998</v>
      </c>
      <c r="K172" s="30">
        <f t="shared" si="5"/>
        <v>0</v>
      </c>
      <c r="L172" s="30">
        <f t="shared" si="6"/>
        <v>1</v>
      </c>
    </row>
    <row r="173" spans="5:12" ht="15" customHeight="1" x14ac:dyDescent="0.25">
      <c r="E173" s="28" t="s">
        <v>126</v>
      </c>
      <c r="F173" s="28" t="s">
        <v>124</v>
      </c>
      <c r="G173" s="28" t="s">
        <v>125</v>
      </c>
      <c r="H173" s="31">
        <v>44711</v>
      </c>
      <c r="I173" s="28" t="s">
        <v>767</v>
      </c>
      <c r="J173" s="28">
        <v>2.0499999999999998</v>
      </c>
      <c r="K173" s="30">
        <f t="shared" si="5"/>
        <v>0</v>
      </c>
      <c r="L173" s="30">
        <f t="shared" si="6"/>
        <v>1</v>
      </c>
    </row>
    <row r="174" spans="5:12" ht="15" customHeight="1" x14ac:dyDescent="0.25">
      <c r="E174" s="28" t="s">
        <v>127</v>
      </c>
      <c r="F174" s="28" t="s">
        <v>124</v>
      </c>
      <c r="G174" s="28" t="s">
        <v>125</v>
      </c>
      <c r="H174" s="31">
        <v>44711</v>
      </c>
      <c r="I174" s="28" t="s">
        <v>767</v>
      </c>
      <c r="J174" s="28">
        <v>2.21</v>
      </c>
      <c r="K174" s="30">
        <f t="shared" si="5"/>
        <v>0</v>
      </c>
      <c r="L174" s="30">
        <f t="shared" si="6"/>
        <v>1</v>
      </c>
    </row>
    <row r="175" spans="5:12" ht="15" customHeight="1" x14ac:dyDescent="0.25">
      <c r="E175" s="28" t="s">
        <v>128</v>
      </c>
      <c r="F175" s="28" t="s">
        <v>124</v>
      </c>
      <c r="G175" s="28" t="s">
        <v>125</v>
      </c>
      <c r="H175" s="31">
        <v>44711</v>
      </c>
      <c r="I175" s="28" t="s">
        <v>767</v>
      </c>
      <c r="J175" s="28">
        <v>2.23</v>
      </c>
      <c r="K175" s="30">
        <f t="shared" si="5"/>
        <v>0</v>
      </c>
      <c r="L175" s="30">
        <f t="shared" si="6"/>
        <v>1</v>
      </c>
    </row>
    <row r="176" spans="5:12" ht="15" customHeight="1" x14ac:dyDescent="0.25">
      <c r="E176" s="28" t="s">
        <v>129</v>
      </c>
      <c r="F176" s="28" t="s">
        <v>124</v>
      </c>
      <c r="G176" s="28" t="s">
        <v>125</v>
      </c>
      <c r="H176" s="31">
        <v>44711</v>
      </c>
      <c r="I176" s="28" t="s">
        <v>767</v>
      </c>
      <c r="J176" s="28">
        <v>2.36</v>
      </c>
      <c r="K176" s="30">
        <f t="shared" si="5"/>
        <v>0</v>
      </c>
      <c r="L176" s="30">
        <f t="shared" si="6"/>
        <v>1</v>
      </c>
    </row>
    <row r="177" spans="5:12" ht="15" customHeight="1" x14ac:dyDescent="0.25">
      <c r="E177" s="28" t="s">
        <v>130</v>
      </c>
      <c r="F177" s="28" t="s">
        <v>124</v>
      </c>
      <c r="G177" s="28" t="s">
        <v>125</v>
      </c>
      <c r="H177" s="31">
        <v>44711</v>
      </c>
      <c r="I177" s="28" t="s">
        <v>767</v>
      </c>
      <c r="J177" s="28">
        <v>2.04</v>
      </c>
      <c r="K177" s="30">
        <f t="shared" si="5"/>
        <v>0</v>
      </c>
      <c r="L177" s="30">
        <f t="shared" si="6"/>
        <v>1</v>
      </c>
    </row>
    <row r="178" spans="5:12" ht="15" customHeight="1" x14ac:dyDescent="0.25">
      <c r="E178" s="28" t="s">
        <v>132</v>
      </c>
      <c r="F178" s="28" t="s">
        <v>124</v>
      </c>
      <c r="G178" s="28" t="s">
        <v>125</v>
      </c>
      <c r="H178" s="31">
        <v>44711</v>
      </c>
      <c r="I178" s="28" t="s">
        <v>767</v>
      </c>
      <c r="J178" s="28">
        <v>2.1800000000000002</v>
      </c>
      <c r="K178" s="30">
        <f t="shared" si="5"/>
        <v>0</v>
      </c>
      <c r="L178" s="30">
        <f t="shared" si="6"/>
        <v>1</v>
      </c>
    </row>
    <row r="179" spans="5:12" ht="15" customHeight="1" x14ac:dyDescent="0.25">
      <c r="E179" s="28" t="s">
        <v>133</v>
      </c>
      <c r="F179" s="28" t="s">
        <v>124</v>
      </c>
      <c r="G179" s="28" t="s">
        <v>125</v>
      </c>
      <c r="H179" s="31">
        <v>44711</v>
      </c>
      <c r="I179" s="28" t="s">
        <v>767</v>
      </c>
      <c r="J179" s="28">
        <v>1.99</v>
      </c>
      <c r="K179" s="30">
        <f t="shared" si="5"/>
        <v>1</v>
      </c>
      <c r="L179" s="30">
        <f t="shared" si="6"/>
        <v>0</v>
      </c>
    </row>
    <row r="180" spans="5:12" ht="15" customHeight="1" x14ac:dyDescent="0.25">
      <c r="E180" s="28" t="s">
        <v>134</v>
      </c>
      <c r="F180" s="28" t="s">
        <v>111</v>
      </c>
      <c r="G180" s="28" t="s">
        <v>112</v>
      </c>
      <c r="H180" s="31">
        <v>44546</v>
      </c>
      <c r="I180" s="28" t="s">
        <v>767</v>
      </c>
      <c r="J180" s="28">
        <v>2.39</v>
      </c>
      <c r="K180" s="30">
        <f t="shared" si="5"/>
        <v>0</v>
      </c>
      <c r="L180" s="30">
        <f t="shared" si="6"/>
        <v>1</v>
      </c>
    </row>
    <row r="181" spans="5:12" ht="15" customHeight="1" x14ac:dyDescent="0.25">
      <c r="E181" s="28" t="s">
        <v>135</v>
      </c>
      <c r="F181" s="28" t="s">
        <v>124</v>
      </c>
      <c r="G181" s="28" t="s">
        <v>125</v>
      </c>
      <c r="H181" s="31">
        <v>44711</v>
      </c>
      <c r="I181" s="28" t="s">
        <v>767</v>
      </c>
      <c r="J181" s="28">
        <v>2.0099999999999998</v>
      </c>
      <c r="K181" s="30">
        <f t="shared" si="5"/>
        <v>0</v>
      </c>
      <c r="L181" s="30">
        <f t="shared" si="6"/>
        <v>1</v>
      </c>
    </row>
    <row r="182" spans="5:12" ht="15" customHeight="1" x14ac:dyDescent="0.25">
      <c r="E182" s="28" t="s">
        <v>136</v>
      </c>
      <c r="F182" s="28" t="s">
        <v>124</v>
      </c>
      <c r="G182" s="28" t="s">
        <v>125</v>
      </c>
      <c r="H182" s="31">
        <v>44711</v>
      </c>
      <c r="I182" s="28" t="s">
        <v>767</v>
      </c>
      <c r="J182" s="28">
        <v>2.02</v>
      </c>
      <c r="K182" s="30">
        <f t="shared" si="5"/>
        <v>0</v>
      </c>
      <c r="L182" s="30">
        <f t="shared" si="6"/>
        <v>1</v>
      </c>
    </row>
    <row r="183" spans="5:12" ht="15" customHeight="1" x14ac:dyDescent="0.25">
      <c r="E183" s="28" t="s">
        <v>137</v>
      </c>
      <c r="F183" s="28" t="s">
        <v>124</v>
      </c>
      <c r="G183" s="28" t="s">
        <v>125</v>
      </c>
      <c r="H183" s="31">
        <v>44711</v>
      </c>
      <c r="I183" s="28" t="s">
        <v>767</v>
      </c>
      <c r="J183" s="28">
        <v>2.2200000000000002</v>
      </c>
      <c r="K183" s="30">
        <f t="shared" si="5"/>
        <v>0</v>
      </c>
      <c r="L183" s="30">
        <f t="shared" si="6"/>
        <v>1</v>
      </c>
    </row>
    <row r="184" spans="5:12" ht="15" customHeight="1" x14ac:dyDescent="0.25">
      <c r="E184" s="28" t="s">
        <v>138</v>
      </c>
      <c r="F184" s="28" t="s">
        <v>124</v>
      </c>
      <c r="G184" s="28" t="s">
        <v>125</v>
      </c>
      <c r="H184" s="31">
        <v>44711</v>
      </c>
      <c r="I184" s="28" t="s">
        <v>767</v>
      </c>
      <c r="J184" s="28">
        <v>2.38</v>
      </c>
      <c r="K184" s="30">
        <f t="shared" si="5"/>
        <v>0</v>
      </c>
      <c r="L184" s="30">
        <f t="shared" si="6"/>
        <v>1</v>
      </c>
    </row>
    <row r="185" spans="5:12" ht="15" customHeight="1" x14ac:dyDescent="0.25">
      <c r="E185" s="28" t="s">
        <v>139</v>
      </c>
      <c r="F185" s="28" t="s">
        <v>124</v>
      </c>
      <c r="G185" s="28" t="s">
        <v>125</v>
      </c>
      <c r="H185" s="31">
        <v>44711</v>
      </c>
      <c r="I185" s="28" t="s">
        <v>767</v>
      </c>
      <c r="J185" s="28">
        <v>2.31</v>
      </c>
      <c r="K185" s="30">
        <f t="shared" si="5"/>
        <v>0</v>
      </c>
      <c r="L185" s="30">
        <f t="shared" si="6"/>
        <v>1</v>
      </c>
    </row>
    <row r="186" spans="5:12" ht="15" customHeight="1" x14ac:dyDescent="0.25">
      <c r="E186" s="28" t="s">
        <v>140</v>
      </c>
      <c r="F186" s="28" t="s">
        <v>141</v>
      </c>
      <c r="G186" s="28" t="s">
        <v>112</v>
      </c>
      <c r="H186" s="31">
        <v>43546</v>
      </c>
      <c r="I186" s="28" t="s">
        <v>767</v>
      </c>
      <c r="J186" s="28">
        <v>2.09</v>
      </c>
      <c r="K186" s="30">
        <f t="shared" si="5"/>
        <v>0</v>
      </c>
      <c r="L186" s="30">
        <f t="shared" si="6"/>
        <v>1</v>
      </c>
    </row>
    <row r="187" spans="5:12" ht="15" customHeight="1" x14ac:dyDescent="0.25">
      <c r="E187" s="28" t="s">
        <v>756</v>
      </c>
      <c r="F187" s="28" t="s">
        <v>340</v>
      </c>
      <c r="G187" s="28" t="s">
        <v>391</v>
      </c>
      <c r="H187" s="31" t="s">
        <v>392</v>
      </c>
      <c r="I187" s="28" t="s">
        <v>643</v>
      </c>
      <c r="J187" s="28">
        <v>1.61</v>
      </c>
      <c r="K187" s="30">
        <f t="shared" si="5"/>
        <v>1</v>
      </c>
      <c r="L187" s="30">
        <f t="shared" si="6"/>
        <v>0</v>
      </c>
    </row>
    <row r="188" spans="5:12" ht="15" customHeight="1" x14ac:dyDescent="0.25">
      <c r="E188" s="28" t="s">
        <v>393</v>
      </c>
      <c r="F188" s="28" t="s">
        <v>288</v>
      </c>
      <c r="G188" s="28" t="s">
        <v>391</v>
      </c>
      <c r="H188" s="31" t="s">
        <v>394</v>
      </c>
      <c r="I188" s="28" t="s">
        <v>643</v>
      </c>
      <c r="J188" s="28">
        <v>1.65</v>
      </c>
      <c r="K188" s="30">
        <f t="shared" si="5"/>
        <v>1</v>
      </c>
      <c r="L188" s="30">
        <f t="shared" si="6"/>
        <v>0</v>
      </c>
    </row>
    <row r="189" spans="5:12" ht="15" customHeight="1" x14ac:dyDescent="0.25">
      <c r="E189" s="28" t="s">
        <v>757</v>
      </c>
      <c r="F189" s="28" t="s">
        <v>340</v>
      </c>
      <c r="G189" s="28" t="s">
        <v>395</v>
      </c>
      <c r="H189" s="31" t="s">
        <v>396</v>
      </c>
      <c r="I189" s="28" t="s">
        <v>645</v>
      </c>
      <c r="J189" s="28">
        <v>1.54</v>
      </c>
      <c r="K189" s="30">
        <f t="shared" si="5"/>
        <v>1</v>
      </c>
      <c r="L189" s="30">
        <f t="shared" si="6"/>
        <v>0</v>
      </c>
    </row>
    <row r="190" spans="5:12" ht="15" customHeight="1" x14ac:dyDescent="0.25">
      <c r="E190" s="28" t="s">
        <v>758</v>
      </c>
      <c r="F190" s="28" t="s">
        <v>340</v>
      </c>
      <c r="G190" s="28" t="s">
        <v>395</v>
      </c>
      <c r="H190" s="31" t="s">
        <v>397</v>
      </c>
      <c r="I190" s="28" t="s">
        <v>645</v>
      </c>
      <c r="J190" s="28">
        <v>1.64</v>
      </c>
      <c r="K190" s="30">
        <f t="shared" ref="K190:K250" si="7">IF(OR(J190&lt;$B$12,J190="&lt; 0"),1,0)</f>
        <v>1</v>
      </c>
      <c r="L190" s="30">
        <f t="shared" ref="L190:L250" si="8">IF(K190=1,0,1)</f>
        <v>0</v>
      </c>
    </row>
    <row r="191" spans="5:12" ht="15" customHeight="1" x14ac:dyDescent="0.25">
      <c r="E191" s="28" t="s">
        <v>759</v>
      </c>
      <c r="F191" s="28" t="s">
        <v>288</v>
      </c>
      <c r="G191" s="28" t="s">
        <v>395</v>
      </c>
      <c r="H191" s="31" t="s">
        <v>398</v>
      </c>
      <c r="I191" s="28" t="s">
        <v>645</v>
      </c>
      <c r="J191" s="28">
        <v>1.36</v>
      </c>
      <c r="K191" s="30">
        <f t="shared" si="7"/>
        <v>1</v>
      </c>
      <c r="L191" s="30">
        <f t="shared" si="8"/>
        <v>0</v>
      </c>
    </row>
    <row r="192" spans="5:12" ht="15" customHeight="1" x14ac:dyDescent="0.25">
      <c r="E192" s="28" t="s">
        <v>760</v>
      </c>
      <c r="F192" s="28" t="s">
        <v>340</v>
      </c>
      <c r="G192" s="28" t="s">
        <v>391</v>
      </c>
      <c r="H192" s="31" t="s">
        <v>399</v>
      </c>
      <c r="I192" s="28" t="s">
        <v>660</v>
      </c>
      <c r="J192" s="28">
        <v>0.9</v>
      </c>
      <c r="K192" s="30">
        <f t="shared" si="7"/>
        <v>1</v>
      </c>
      <c r="L192" s="30">
        <f t="shared" si="8"/>
        <v>0</v>
      </c>
    </row>
    <row r="193" spans="5:12" ht="15" customHeight="1" x14ac:dyDescent="0.25">
      <c r="E193" s="28" t="s">
        <v>401</v>
      </c>
      <c r="F193" s="28" t="s">
        <v>402</v>
      </c>
      <c r="G193" s="28" t="s">
        <v>391</v>
      </c>
      <c r="H193" s="31" t="s">
        <v>403</v>
      </c>
      <c r="I193" s="28" t="s">
        <v>661</v>
      </c>
      <c r="J193" s="28">
        <v>0.76</v>
      </c>
      <c r="K193" s="30">
        <f t="shared" si="7"/>
        <v>1</v>
      </c>
      <c r="L193" s="30">
        <f t="shared" si="8"/>
        <v>0</v>
      </c>
    </row>
    <row r="194" spans="5:12" ht="15" customHeight="1" x14ac:dyDescent="0.25">
      <c r="E194" s="28" t="s">
        <v>405</v>
      </c>
      <c r="F194" s="28" t="s">
        <v>402</v>
      </c>
      <c r="G194" s="28" t="s">
        <v>406</v>
      </c>
      <c r="H194" s="31">
        <v>44462</v>
      </c>
      <c r="I194" s="28" t="s">
        <v>649</v>
      </c>
      <c r="J194" s="28">
        <v>0.93</v>
      </c>
      <c r="K194" s="30">
        <f t="shared" si="7"/>
        <v>1</v>
      </c>
      <c r="L194" s="30">
        <f t="shared" si="8"/>
        <v>0</v>
      </c>
    </row>
    <row r="195" spans="5:12" ht="15" customHeight="1" x14ac:dyDescent="0.25">
      <c r="E195" s="28" t="s">
        <v>407</v>
      </c>
      <c r="F195" s="28" t="s">
        <v>402</v>
      </c>
      <c r="G195" s="28" t="s">
        <v>406</v>
      </c>
      <c r="H195" s="31">
        <v>44441</v>
      </c>
      <c r="I195" s="28" t="s">
        <v>649</v>
      </c>
      <c r="J195" s="28">
        <v>0.49</v>
      </c>
      <c r="K195" s="30">
        <f t="shared" si="7"/>
        <v>1</v>
      </c>
      <c r="L195" s="30">
        <f t="shared" si="8"/>
        <v>0</v>
      </c>
    </row>
    <row r="196" spans="5:12" ht="15" customHeight="1" x14ac:dyDescent="0.25">
      <c r="E196" s="28" t="s">
        <v>761</v>
      </c>
      <c r="F196" s="28" t="s">
        <v>408</v>
      </c>
      <c r="G196" s="28" t="s">
        <v>406</v>
      </c>
      <c r="H196" s="31">
        <v>44610</v>
      </c>
      <c r="I196" s="28" t="s">
        <v>649</v>
      </c>
      <c r="J196" s="28">
        <v>0.92</v>
      </c>
      <c r="K196" s="30">
        <f t="shared" si="7"/>
        <v>1</v>
      </c>
      <c r="L196" s="30">
        <f t="shared" si="8"/>
        <v>0</v>
      </c>
    </row>
    <row r="197" spans="5:12" ht="15" customHeight="1" x14ac:dyDescent="0.25">
      <c r="E197" s="28" t="s">
        <v>409</v>
      </c>
      <c r="F197" s="28" t="s">
        <v>402</v>
      </c>
      <c r="G197" s="28" t="s">
        <v>406</v>
      </c>
      <c r="H197" s="31">
        <v>44441</v>
      </c>
      <c r="I197" s="28" t="s">
        <v>662</v>
      </c>
      <c r="J197" s="28">
        <v>1.42</v>
      </c>
      <c r="K197" s="30">
        <f t="shared" si="7"/>
        <v>1</v>
      </c>
      <c r="L197" s="30">
        <f t="shared" si="8"/>
        <v>0</v>
      </c>
    </row>
    <row r="198" spans="5:12" ht="15" customHeight="1" x14ac:dyDescent="0.25">
      <c r="E198" s="28" t="s">
        <v>411</v>
      </c>
      <c r="F198" s="28" t="s">
        <v>402</v>
      </c>
      <c r="G198" s="28" t="s">
        <v>406</v>
      </c>
      <c r="H198" s="31">
        <v>44441</v>
      </c>
      <c r="I198" s="28" t="s">
        <v>662</v>
      </c>
      <c r="J198" s="28">
        <v>1.53</v>
      </c>
      <c r="K198" s="30">
        <f t="shared" si="7"/>
        <v>1</v>
      </c>
      <c r="L198" s="30">
        <f t="shared" si="8"/>
        <v>0</v>
      </c>
    </row>
    <row r="199" spans="5:12" ht="15" customHeight="1" x14ac:dyDescent="0.25">
      <c r="E199" s="28" t="s">
        <v>762</v>
      </c>
      <c r="F199" s="28" t="s">
        <v>340</v>
      </c>
      <c r="G199" s="28" t="s">
        <v>412</v>
      </c>
      <c r="H199" s="31" t="s">
        <v>413</v>
      </c>
      <c r="I199" s="28" t="s">
        <v>662</v>
      </c>
      <c r="J199" s="28">
        <v>1.45</v>
      </c>
      <c r="K199" s="30">
        <f t="shared" si="7"/>
        <v>1</v>
      </c>
      <c r="L199" s="30">
        <f t="shared" si="8"/>
        <v>0</v>
      </c>
    </row>
    <row r="200" spans="5:12" ht="15" customHeight="1" x14ac:dyDescent="0.25">
      <c r="E200" s="28" t="s">
        <v>414</v>
      </c>
      <c r="F200" s="28" t="s">
        <v>402</v>
      </c>
      <c r="G200" s="28" t="s">
        <v>406</v>
      </c>
      <c r="H200" s="31">
        <v>44440</v>
      </c>
      <c r="I200" s="28" t="s">
        <v>651</v>
      </c>
      <c r="J200" s="28">
        <v>1.33</v>
      </c>
      <c r="K200" s="30">
        <f t="shared" si="7"/>
        <v>1</v>
      </c>
      <c r="L200" s="30">
        <f t="shared" si="8"/>
        <v>0</v>
      </c>
    </row>
    <row r="201" spans="5:12" ht="15" customHeight="1" x14ac:dyDescent="0.25">
      <c r="E201" s="28" t="s">
        <v>415</v>
      </c>
      <c r="F201" s="28" t="s">
        <v>402</v>
      </c>
      <c r="G201" s="28" t="s">
        <v>406</v>
      </c>
      <c r="H201" s="31">
        <v>44447</v>
      </c>
      <c r="I201" s="28" t="s">
        <v>651</v>
      </c>
      <c r="J201" s="28">
        <v>1.24</v>
      </c>
      <c r="K201" s="30">
        <f t="shared" si="7"/>
        <v>1</v>
      </c>
      <c r="L201" s="30">
        <f t="shared" si="8"/>
        <v>0</v>
      </c>
    </row>
    <row r="202" spans="5:12" ht="15" customHeight="1" x14ac:dyDescent="0.25">
      <c r="E202" s="28" t="s">
        <v>416</v>
      </c>
      <c r="F202" s="28" t="s">
        <v>402</v>
      </c>
      <c r="G202" s="28" t="s">
        <v>406</v>
      </c>
      <c r="H202" s="31">
        <v>44462</v>
      </c>
      <c r="I202" s="28" t="s">
        <v>651</v>
      </c>
      <c r="J202" s="28">
        <v>0.93</v>
      </c>
      <c r="K202" s="30">
        <f t="shared" si="7"/>
        <v>1</v>
      </c>
      <c r="L202" s="30">
        <f t="shared" si="8"/>
        <v>0</v>
      </c>
    </row>
    <row r="203" spans="5:12" ht="15" customHeight="1" x14ac:dyDescent="0.25">
      <c r="E203" s="28" t="s">
        <v>763</v>
      </c>
      <c r="F203" s="28" t="s">
        <v>288</v>
      </c>
      <c r="G203" s="28" t="s">
        <v>406</v>
      </c>
      <c r="H203" s="31">
        <v>44610</v>
      </c>
      <c r="I203" s="28" t="s">
        <v>663</v>
      </c>
      <c r="J203" s="28">
        <v>0.97</v>
      </c>
      <c r="K203" s="30">
        <f t="shared" si="7"/>
        <v>1</v>
      </c>
      <c r="L203" s="30">
        <f t="shared" si="8"/>
        <v>0</v>
      </c>
    </row>
    <row r="204" spans="5:12" ht="15" customHeight="1" x14ac:dyDescent="0.25">
      <c r="E204" s="28" t="s">
        <v>764</v>
      </c>
      <c r="F204" s="28" t="s">
        <v>340</v>
      </c>
      <c r="G204" s="28" t="s">
        <v>406</v>
      </c>
      <c r="H204" s="31">
        <v>44610</v>
      </c>
      <c r="I204" s="28" t="s">
        <v>663</v>
      </c>
      <c r="J204" s="28">
        <v>1.1599999999999999</v>
      </c>
      <c r="K204" s="30">
        <f t="shared" si="7"/>
        <v>1</v>
      </c>
      <c r="L204" s="30">
        <f t="shared" si="8"/>
        <v>0</v>
      </c>
    </row>
    <row r="205" spans="5:12" ht="15" customHeight="1" x14ac:dyDescent="0.25">
      <c r="E205" s="28" t="s">
        <v>419</v>
      </c>
      <c r="F205" s="28" t="s">
        <v>340</v>
      </c>
      <c r="G205" s="28" t="s">
        <v>144</v>
      </c>
      <c r="H205" s="31">
        <v>45097</v>
      </c>
      <c r="I205" s="28" t="s">
        <v>664</v>
      </c>
      <c r="J205" s="28">
        <v>1.1000000000000001</v>
      </c>
      <c r="K205" s="30">
        <f t="shared" si="7"/>
        <v>1</v>
      </c>
      <c r="L205" s="30">
        <f t="shared" si="8"/>
        <v>0</v>
      </c>
    </row>
    <row r="206" spans="5:12" ht="15" customHeight="1" x14ac:dyDescent="0.25">
      <c r="E206" s="28" t="s">
        <v>421</v>
      </c>
      <c r="F206" s="28" t="s">
        <v>340</v>
      </c>
      <c r="G206" s="28" t="s">
        <v>144</v>
      </c>
      <c r="H206" s="31">
        <v>45176</v>
      </c>
      <c r="I206" s="28" t="s">
        <v>643</v>
      </c>
      <c r="J206" s="28">
        <v>1.72</v>
      </c>
      <c r="K206" s="30">
        <f t="shared" si="7"/>
        <v>1</v>
      </c>
      <c r="L206" s="30">
        <f t="shared" si="8"/>
        <v>0</v>
      </c>
    </row>
    <row r="207" spans="5:12" ht="15" customHeight="1" x14ac:dyDescent="0.25">
      <c r="E207" s="28" t="s">
        <v>422</v>
      </c>
      <c r="F207" s="28" t="s">
        <v>340</v>
      </c>
      <c r="G207" s="28" t="s">
        <v>144</v>
      </c>
      <c r="H207" s="31">
        <v>45174</v>
      </c>
      <c r="I207" s="28" t="s">
        <v>665</v>
      </c>
      <c r="J207" s="28">
        <v>0.94</v>
      </c>
      <c r="K207" s="30">
        <f t="shared" si="7"/>
        <v>1</v>
      </c>
      <c r="L207" s="30">
        <f t="shared" si="8"/>
        <v>0</v>
      </c>
    </row>
    <row r="208" spans="5:12" ht="15" customHeight="1" x14ac:dyDescent="0.25">
      <c r="E208" s="28" t="s">
        <v>424</v>
      </c>
      <c r="F208" s="28" t="s">
        <v>340</v>
      </c>
      <c r="G208" s="28" t="s">
        <v>144</v>
      </c>
      <c r="H208" s="31">
        <v>45167</v>
      </c>
      <c r="I208" s="28" t="s">
        <v>666</v>
      </c>
      <c r="J208" s="28">
        <v>0.74</v>
      </c>
      <c r="K208" s="30">
        <f t="shared" si="7"/>
        <v>1</v>
      </c>
      <c r="L208" s="30">
        <f t="shared" si="8"/>
        <v>0</v>
      </c>
    </row>
    <row r="209" spans="5:12" ht="15" customHeight="1" x14ac:dyDescent="0.25">
      <c r="E209" s="28" t="s">
        <v>426</v>
      </c>
      <c r="F209" s="28" t="s">
        <v>340</v>
      </c>
      <c r="G209" s="28" t="s">
        <v>144</v>
      </c>
      <c r="H209" s="31">
        <v>45176</v>
      </c>
      <c r="I209" s="28" t="s">
        <v>666</v>
      </c>
      <c r="J209" s="28">
        <v>0.95</v>
      </c>
      <c r="K209" s="30">
        <f t="shared" si="7"/>
        <v>1</v>
      </c>
      <c r="L209" s="30">
        <f t="shared" si="8"/>
        <v>0</v>
      </c>
    </row>
    <row r="210" spans="5:12" ht="15" customHeight="1" x14ac:dyDescent="0.25">
      <c r="E210" s="28" t="s">
        <v>427</v>
      </c>
      <c r="F210" s="28" t="s">
        <v>340</v>
      </c>
      <c r="G210" s="28" t="s">
        <v>144</v>
      </c>
      <c r="H210" s="31">
        <v>45167</v>
      </c>
      <c r="I210" s="28" t="s">
        <v>667</v>
      </c>
      <c r="J210" s="28">
        <v>1.02</v>
      </c>
      <c r="K210" s="30">
        <f t="shared" si="7"/>
        <v>1</v>
      </c>
      <c r="L210" s="30">
        <f t="shared" si="8"/>
        <v>0</v>
      </c>
    </row>
    <row r="211" spans="5:12" ht="15" customHeight="1" x14ac:dyDescent="0.25">
      <c r="E211" s="28" t="s">
        <v>429</v>
      </c>
      <c r="F211" s="28" t="s">
        <v>340</v>
      </c>
      <c r="G211" s="28" t="s">
        <v>144</v>
      </c>
      <c r="H211" s="31">
        <v>45176</v>
      </c>
      <c r="I211" s="28" t="s">
        <v>668</v>
      </c>
      <c r="J211" s="28">
        <v>1.1299999999999999</v>
      </c>
      <c r="K211" s="30">
        <f t="shared" si="7"/>
        <v>1</v>
      </c>
      <c r="L211" s="30">
        <f t="shared" si="8"/>
        <v>0</v>
      </c>
    </row>
    <row r="212" spans="5:12" ht="15" customHeight="1" x14ac:dyDescent="0.25">
      <c r="E212" s="28" t="s">
        <v>431</v>
      </c>
      <c r="F212" s="28" t="s">
        <v>340</v>
      </c>
      <c r="G212" s="28" t="s">
        <v>144</v>
      </c>
      <c r="H212" s="31">
        <v>45097</v>
      </c>
      <c r="I212" s="28" t="s">
        <v>669</v>
      </c>
      <c r="J212" s="28">
        <v>1.4</v>
      </c>
      <c r="K212" s="30">
        <f t="shared" si="7"/>
        <v>1</v>
      </c>
      <c r="L212" s="30">
        <f t="shared" si="8"/>
        <v>0</v>
      </c>
    </row>
    <row r="213" spans="5:12" ht="15" customHeight="1" x14ac:dyDescent="0.25">
      <c r="E213" s="28" t="s">
        <v>434</v>
      </c>
      <c r="F213" s="28" t="s">
        <v>340</v>
      </c>
      <c r="G213" s="28" t="s">
        <v>144</v>
      </c>
      <c r="H213" s="31">
        <v>45176</v>
      </c>
      <c r="I213" s="28" t="s">
        <v>670</v>
      </c>
      <c r="J213" s="28">
        <v>1.24</v>
      </c>
      <c r="K213" s="30">
        <f t="shared" si="7"/>
        <v>1</v>
      </c>
      <c r="L213" s="30">
        <f t="shared" si="8"/>
        <v>0</v>
      </c>
    </row>
    <row r="214" spans="5:12" ht="15" customHeight="1" x14ac:dyDescent="0.25">
      <c r="E214" s="28" t="s">
        <v>437</v>
      </c>
      <c r="F214" s="28" t="s">
        <v>340</v>
      </c>
      <c r="G214" s="28" t="s">
        <v>144</v>
      </c>
      <c r="H214" s="31">
        <v>45097</v>
      </c>
      <c r="I214" s="28" t="s">
        <v>671</v>
      </c>
      <c r="J214" s="28">
        <v>1.33</v>
      </c>
      <c r="K214" s="30">
        <f t="shared" si="7"/>
        <v>1</v>
      </c>
      <c r="L214" s="30">
        <f t="shared" si="8"/>
        <v>0</v>
      </c>
    </row>
    <row r="215" spans="5:12" ht="15" customHeight="1" x14ac:dyDescent="0.25">
      <c r="E215" s="28" t="s">
        <v>441</v>
      </c>
      <c r="F215" s="28" t="s">
        <v>340</v>
      </c>
      <c r="G215" s="28" t="s">
        <v>144</v>
      </c>
      <c r="H215" s="31">
        <v>45176</v>
      </c>
      <c r="I215" s="28" t="s">
        <v>672</v>
      </c>
      <c r="J215" s="28">
        <v>0.97</v>
      </c>
      <c r="K215" s="30">
        <f t="shared" si="7"/>
        <v>1</v>
      </c>
      <c r="L215" s="30">
        <f t="shared" si="8"/>
        <v>0</v>
      </c>
    </row>
    <row r="216" spans="5:12" ht="15" customHeight="1" x14ac:dyDescent="0.25">
      <c r="E216" s="28" t="s">
        <v>443</v>
      </c>
      <c r="F216" s="28" t="s">
        <v>340</v>
      </c>
      <c r="G216" s="28" t="s">
        <v>144</v>
      </c>
      <c r="H216" s="31">
        <v>45168</v>
      </c>
      <c r="I216" s="28" t="s">
        <v>644</v>
      </c>
      <c r="J216" s="28">
        <v>1.88</v>
      </c>
      <c r="K216" s="30">
        <f t="shared" si="7"/>
        <v>1</v>
      </c>
      <c r="L216" s="30">
        <f t="shared" si="8"/>
        <v>0</v>
      </c>
    </row>
    <row r="217" spans="5:12" ht="15" customHeight="1" x14ac:dyDescent="0.25">
      <c r="E217" s="28" t="s">
        <v>444</v>
      </c>
      <c r="F217" s="28" t="s">
        <v>340</v>
      </c>
      <c r="G217" s="28" t="s">
        <v>144</v>
      </c>
      <c r="H217" s="31">
        <v>45097</v>
      </c>
      <c r="I217" s="28" t="s">
        <v>673</v>
      </c>
      <c r="J217" s="28">
        <v>1.46</v>
      </c>
      <c r="K217" s="30">
        <f t="shared" si="7"/>
        <v>1</v>
      </c>
      <c r="L217" s="30">
        <f t="shared" si="8"/>
        <v>0</v>
      </c>
    </row>
    <row r="218" spans="5:12" ht="15" customHeight="1" x14ac:dyDescent="0.25">
      <c r="E218" s="28" t="s">
        <v>446</v>
      </c>
      <c r="F218" s="28" t="s">
        <v>340</v>
      </c>
      <c r="G218" s="28" t="s">
        <v>144</v>
      </c>
      <c r="H218" s="31">
        <v>45175</v>
      </c>
      <c r="I218" s="28" t="s">
        <v>655</v>
      </c>
      <c r="J218" s="28">
        <v>1.71</v>
      </c>
      <c r="K218" s="30">
        <f t="shared" si="7"/>
        <v>1</v>
      </c>
      <c r="L218" s="30">
        <f t="shared" si="8"/>
        <v>0</v>
      </c>
    </row>
    <row r="219" spans="5:12" ht="15" customHeight="1" x14ac:dyDescent="0.25">
      <c r="E219" s="28" t="s">
        <v>447</v>
      </c>
      <c r="F219" s="28" t="s">
        <v>340</v>
      </c>
      <c r="G219" s="28" t="s">
        <v>144</v>
      </c>
      <c r="H219" s="31">
        <v>45167</v>
      </c>
      <c r="I219" s="28" t="s">
        <v>657</v>
      </c>
      <c r="J219" s="28">
        <v>1.69</v>
      </c>
      <c r="K219" s="30">
        <f t="shared" si="7"/>
        <v>1</v>
      </c>
      <c r="L219" s="30">
        <f t="shared" si="8"/>
        <v>0</v>
      </c>
    </row>
    <row r="220" spans="5:12" ht="15" customHeight="1" x14ac:dyDescent="0.25">
      <c r="E220" s="28" t="s">
        <v>448</v>
      </c>
      <c r="F220" s="28" t="s">
        <v>340</v>
      </c>
      <c r="G220" s="28" t="s">
        <v>144</v>
      </c>
      <c r="H220" s="31">
        <v>45176</v>
      </c>
      <c r="I220" s="28" t="s">
        <v>674</v>
      </c>
      <c r="J220" s="28">
        <v>1.72</v>
      </c>
      <c r="K220" s="30">
        <f t="shared" si="7"/>
        <v>1</v>
      </c>
      <c r="L220" s="30">
        <f t="shared" si="8"/>
        <v>0</v>
      </c>
    </row>
    <row r="221" spans="5:12" ht="15" customHeight="1" x14ac:dyDescent="0.25">
      <c r="E221" s="28" t="s">
        <v>451</v>
      </c>
      <c r="F221" s="28" t="s">
        <v>340</v>
      </c>
      <c r="G221" s="28" t="s">
        <v>144</v>
      </c>
      <c r="H221" s="31">
        <v>45176</v>
      </c>
      <c r="I221" s="28" t="s">
        <v>675</v>
      </c>
      <c r="J221" s="28">
        <v>1.55</v>
      </c>
      <c r="K221" s="30">
        <f t="shared" si="7"/>
        <v>1</v>
      </c>
      <c r="L221" s="30">
        <f t="shared" si="8"/>
        <v>0</v>
      </c>
    </row>
    <row r="222" spans="5:12" ht="15" customHeight="1" x14ac:dyDescent="0.25">
      <c r="E222" s="28" t="s">
        <v>454</v>
      </c>
      <c r="F222" s="28" t="s">
        <v>340</v>
      </c>
      <c r="G222" s="28" t="s">
        <v>144</v>
      </c>
      <c r="H222" s="31">
        <v>45176</v>
      </c>
      <c r="I222" s="28" t="s">
        <v>676</v>
      </c>
      <c r="J222" s="28">
        <v>1.03</v>
      </c>
      <c r="K222" s="30">
        <f t="shared" si="7"/>
        <v>1</v>
      </c>
      <c r="L222" s="30">
        <f t="shared" si="8"/>
        <v>0</v>
      </c>
    </row>
    <row r="223" spans="5:12" ht="15" customHeight="1" x14ac:dyDescent="0.25">
      <c r="E223" s="28" t="s">
        <v>456</v>
      </c>
      <c r="F223" s="28" t="s">
        <v>340</v>
      </c>
      <c r="G223" s="28" t="s">
        <v>144</v>
      </c>
      <c r="H223" s="31">
        <v>45175</v>
      </c>
      <c r="I223" s="28" t="s">
        <v>676</v>
      </c>
      <c r="J223" s="28">
        <v>1.19</v>
      </c>
      <c r="K223" s="30">
        <f t="shared" si="7"/>
        <v>1</v>
      </c>
      <c r="L223" s="30">
        <f t="shared" si="8"/>
        <v>0</v>
      </c>
    </row>
    <row r="224" spans="5:12" ht="15" customHeight="1" x14ac:dyDescent="0.25">
      <c r="E224" s="28" t="s">
        <v>457</v>
      </c>
      <c r="F224" s="28" t="s">
        <v>340</v>
      </c>
      <c r="G224" s="28" t="s">
        <v>144</v>
      </c>
      <c r="H224" s="31">
        <v>45176</v>
      </c>
      <c r="I224" s="28" t="s">
        <v>676</v>
      </c>
      <c r="J224" s="28">
        <v>0.92</v>
      </c>
      <c r="K224" s="30">
        <f t="shared" si="7"/>
        <v>1</v>
      </c>
      <c r="L224" s="30">
        <f t="shared" si="8"/>
        <v>0</v>
      </c>
    </row>
    <row r="225" spans="5:12" ht="15" customHeight="1" x14ac:dyDescent="0.25">
      <c r="E225" s="28" t="s">
        <v>458</v>
      </c>
      <c r="F225" s="28" t="s">
        <v>340</v>
      </c>
      <c r="G225" s="28" t="s">
        <v>144</v>
      </c>
      <c r="H225" s="31">
        <v>45167</v>
      </c>
      <c r="I225" s="28" t="s">
        <v>677</v>
      </c>
      <c r="J225" s="28">
        <v>1.5</v>
      </c>
      <c r="K225" s="30">
        <f t="shared" si="7"/>
        <v>1</v>
      </c>
      <c r="L225" s="30">
        <f t="shared" si="8"/>
        <v>0</v>
      </c>
    </row>
    <row r="226" spans="5:12" ht="15" customHeight="1" x14ac:dyDescent="0.25">
      <c r="E226" s="28" t="s">
        <v>460</v>
      </c>
      <c r="F226" s="28" t="s">
        <v>340</v>
      </c>
      <c r="G226" s="28" t="s">
        <v>144</v>
      </c>
      <c r="H226" s="31">
        <v>45167</v>
      </c>
      <c r="I226" s="28" t="s">
        <v>678</v>
      </c>
      <c r="J226" s="28">
        <v>1.23</v>
      </c>
      <c r="K226" s="30">
        <f t="shared" si="7"/>
        <v>1</v>
      </c>
      <c r="L226" s="30">
        <f t="shared" si="8"/>
        <v>0</v>
      </c>
    </row>
    <row r="227" spans="5:12" ht="15" customHeight="1" x14ac:dyDescent="0.25">
      <c r="E227" s="28" t="s">
        <v>462</v>
      </c>
      <c r="F227" s="28" t="s">
        <v>340</v>
      </c>
      <c r="G227" s="28" t="s">
        <v>144</v>
      </c>
      <c r="H227" s="31">
        <v>45097</v>
      </c>
      <c r="I227" s="28" t="s">
        <v>679</v>
      </c>
      <c r="J227" s="28">
        <v>1.2</v>
      </c>
      <c r="K227" s="30">
        <f t="shared" si="7"/>
        <v>1</v>
      </c>
      <c r="L227" s="30">
        <f t="shared" si="8"/>
        <v>0</v>
      </c>
    </row>
    <row r="228" spans="5:12" ht="15" customHeight="1" x14ac:dyDescent="0.25">
      <c r="E228" s="28" t="s">
        <v>465</v>
      </c>
      <c r="F228" s="28" t="s">
        <v>340</v>
      </c>
      <c r="G228" s="28" t="s">
        <v>144</v>
      </c>
      <c r="H228" s="31">
        <v>45097</v>
      </c>
      <c r="I228" s="28" t="s">
        <v>680</v>
      </c>
      <c r="J228" s="28">
        <v>1.1100000000000001</v>
      </c>
      <c r="K228" s="30">
        <f t="shared" si="7"/>
        <v>1</v>
      </c>
      <c r="L228" s="30">
        <f t="shared" si="8"/>
        <v>0</v>
      </c>
    </row>
    <row r="229" spans="5:12" ht="15" customHeight="1" x14ac:dyDescent="0.25">
      <c r="E229" s="28" t="s">
        <v>470</v>
      </c>
      <c r="F229" s="28" t="s">
        <v>340</v>
      </c>
      <c r="G229" s="28" t="s">
        <v>144</v>
      </c>
      <c r="H229" s="31">
        <v>45176</v>
      </c>
      <c r="I229" s="28" t="s">
        <v>681</v>
      </c>
      <c r="J229" s="28">
        <v>1.27</v>
      </c>
      <c r="K229" s="30">
        <f t="shared" si="7"/>
        <v>1</v>
      </c>
      <c r="L229" s="30">
        <f t="shared" si="8"/>
        <v>0</v>
      </c>
    </row>
    <row r="230" spans="5:12" ht="15" customHeight="1" x14ac:dyDescent="0.25">
      <c r="E230" s="28" t="s">
        <v>472</v>
      </c>
      <c r="F230" s="28" t="s">
        <v>340</v>
      </c>
      <c r="G230" s="28" t="s">
        <v>144</v>
      </c>
      <c r="H230" s="31">
        <v>45176</v>
      </c>
      <c r="I230" s="28" t="s">
        <v>682</v>
      </c>
      <c r="J230" s="28">
        <v>1.7</v>
      </c>
      <c r="K230" s="30">
        <f t="shared" si="7"/>
        <v>1</v>
      </c>
      <c r="L230" s="30">
        <f t="shared" si="8"/>
        <v>0</v>
      </c>
    </row>
    <row r="231" spans="5:12" ht="15" customHeight="1" x14ac:dyDescent="0.25">
      <c r="E231" s="28" t="s">
        <v>474</v>
      </c>
      <c r="F231" s="28" t="s">
        <v>340</v>
      </c>
      <c r="G231" s="28" t="s">
        <v>144</v>
      </c>
      <c r="H231" s="31">
        <v>45176</v>
      </c>
      <c r="I231" s="28" t="s">
        <v>683</v>
      </c>
      <c r="J231" s="28">
        <v>1.6</v>
      </c>
      <c r="K231" s="30">
        <f t="shared" si="7"/>
        <v>1</v>
      </c>
      <c r="L231" s="30">
        <f t="shared" si="8"/>
        <v>0</v>
      </c>
    </row>
    <row r="232" spans="5:12" ht="15" customHeight="1" x14ac:dyDescent="0.25">
      <c r="E232" s="28" t="s">
        <v>476</v>
      </c>
      <c r="F232" s="28" t="s">
        <v>340</v>
      </c>
      <c r="G232" s="28" t="s">
        <v>144</v>
      </c>
      <c r="H232" s="31">
        <v>45097</v>
      </c>
      <c r="I232" s="28" t="s">
        <v>684</v>
      </c>
      <c r="J232" s="28">
        <v>1.2</v>
      </c>
      <c r="K232" s="30">
        <f t="shared" si="7"/>
        <v>1</v>
      </c>
      <c r="L232" s="30">
        <f t="shared" si="8"/>
        <v>0</v>
      </c>
    </row>
    <row r="233" spans="5:12" ht="15" customHeight="1" x14ac:dyDescent="0.25">
      <c r="E233" s="28" t="s">
        <v>479</v>
      </c>
      <c r="F233" s="28" t="s">
        <v>340</v>
      </c>
      <c r="G233" s="28" t="s">
        <v>144</v>
      </c>
      <c r="H233" s="31">
        <v>45167</v>
      </c>
      <c r="I233" s="28" t="s">
        <v>685</v>
      </c>
      <c r="J233" s="28">
        <v>1.29</v>
      </c>
      <c r="K233" s="30">
        <f t="shared" si="7"/>
        <v>1</v>
      </c>
      <c r="L233" s="30">
        <f t="shared" si="8"/>
        <v>0</v>
      </c>
    </row>
    <row r="234" spans="5:12" ht="15" customHeight="1" x14ac:dyDescent="0.25">
      <c r="E234" s="28" t="s">
        <v>481</v>
      </c>
      <c r="F234" s="28" t="s">
        <v>340</v>
      </c>
      <c r="G234" s="28" t="s">
        <v>144</v>
      </c>
      <c r="H234" s="31">
        <v>45175</v>
      </c>
      <c r="I234" s="28" t="s">
        <v>686</v>
      </c>
      <c r="J234" s="28">
        <v>1.59</v>
      </c>
      <c r="K234" s="30">
        <f t="shared" si="7"/>
        <v>1</v>
      </c>
      <c r="L234" s="30">
        <f t="shared" si="8"/>
        <v>0</v>
      </c>
    </row>
    <row r="235" spans="5:12" ht="15" customHeight="1" x14ac:dyDescent="0.25">
      <c r="E235" s="28" t="s">
        <v>482</v>
      </c>
      <c r="F235" s="28" t="s">
        <v>340</v>
      </c>
      <c r="G235" s="28" t="s">
        <v>144</v>
      </c>
      <c r="H235" s="31">
        <v>45175</v>
      </c>
      <c r="I235" s="28" t="s">
        <v>687</v>
      </c>
      <c r="J235" s="28">
        <v>0.96</v>
      </c>
      <c r="K235" s="30">
        <f t="shared" si="7"/>
        <v>1</v>
      </c>
      <c r="L235" s="30">
        <f t="shared" si="8"/>
        <v>0</v>
      </c>
    </row>
    <row r="236" spans="5:12" ht="15" customHeight="1" x14ac:dyDescent="0.25">
      <c r="E236" s="28" t="s">
        <v>484</v>
      </c>
      <c r="F236" s="28" t="s">
        <v>340</v>
      </c>
      <c r="G236" s="28" t="s">
        <v>144</v>
      </c>
      <c r="H236" s="31">
        <v>45167</v>
      </c>
      <c r="I236" s="28" t="s">
        <v>688</v>
      </c>
      <c r="J236" s="28">
        <v>1.1399999999999999</v>
      </c>
      <c r="K236" s="30">
        <f t="shared" si="7"/>
        <v>1</v>
      </c>
      <c r="L236" s="30">
        <f t="shared" si="8"/>
        <v>0</v>
      </c>
    </row>
    <row r="237" spans="5:12" ht="15" customHeight="1" x14ac:dyDescent="0.25">
      <c r="E237" s="28" t="s">
        <v>485</v>
      </c>
      <c r="F237" s="28" t="s">
        <v>340</v>
      </c>
      <c r="G237" s="28" t="s">
        <v>144</v>
      </c>
      <c r="H237" s="31">
        <v>45097</v>
      </c>
      <c r="I237" s="28" t="s">
        <v>689</v>
      </c>
      <c r="J237" s="28">
        <v>1.08</v>
      </c>
      <c r="K237" s="30">
        <f t="shared" si="7"/>
        <v>1</v>
      </c>
      <c r="L237" s="30">
        <f t="shared" si="8"/>
        <v>0</v>
      </c>
    </row>
    <row r="238" spans="5:12" ht="15" customHeight="1" x14ac:dyDescent="0.25">
      <c r="E238" s="28" t="s">
        <v>487</v>
      </c>
      <c r="F238" s="28" t="s">
        <v>340</v>
      </c>
      <c r="G238" s="28" t="s">
        <v>144</v>
      </c>
      <c r="H238" s="31">
        <v>45167</v>
      </c>
      <c r="I238" s="28" t="s">
        <v>645</v>
      </c>
      <c r="J238" s="28">
        <v>1.74</v>
      </c>
      <c r="K238" s="30">
        <f t="shared" si="7"/>
        <v>1</v>
      </c>
      <c r="L238" s="30">
        <f t="shared" si="8"/>
        <v>0</v>
      </c>
    </row>
    <row r="239" spans="5:12" ht="15" customHeight="1" x14ac:dyDescent="0.25">
      <c r="E239" s="28" t="s">
        <v>488</v>
      </c>
      <c r="F239" s="28" t="s">
        <v>340</v>
      </c>
      <c r="G239" s="28" t="s">
        <v>144</v>
      </c>
      <c r="H239" s="31">
        <v>45167</v>
      </c>
      <c r="I239" s="28" t="s">
        <v>645</v>
      </c>
      <c r="J239" s="28">
        <v>1.85</v>
      </c>
      <c r="K239" s="30">
        <f t="shared" si="7"/>
        <v>1</v>
      </c>
      <c r="L239" s="30">
        <f t="shared" si="8"/>
        <v>0</v>
      </c>
    </row>
    <row r="240" spans="5:12" ht="15" customHeight="1" x14ac:dyDescent="0.25">
      <c r="E240" s="28" t="s">
        <v>489</v>
      </c>
      <c r="F240" s="28" t="s">
        <v>340</v>
      </c>
      <c r="G240" s="28" t="s">
        <v>144</v>
      </c>
      <c r="H240" s="31">
        <v>45175</v>
      </c>
      <c r="I240" s="28" t="s">
        <v>690</v>
      </c>
      <c r="J240" s="28">
        <v>1.34</v>
      </c>
      <c r="K240" s="30">
        <f t="shared" si="7"/>
        <v>1</v>
      </c>
      <c r="L240" s="30">
        <f t="shared" si="8"/>
        <v>0</v>
      </c>
    </row>
    <row r="241" spans="5:12" ht="15" customHeight="1" x14ac:dyDescent="0.25">
      <c r="E241" s="28" t="s">
        <v>491</v>
      </c>
      <c r="F241" s="28" t="s">
        <v>340</v>
      </c>
      <c r="G241" s="28" t="s">
        <v>144</v>
      </c>
      <c r="H241" s="31">
        <v>45174</v>
      </c>
      <c r="I241" s="28" t="s">
        <v>691</v>
      </c>
      <c r="J241" s="28">
        <v>1.29</v>
      </c>
      <c r="K241" s="30">
        <f t="shared" si="7"/>
        <v>1</v>
      </c>
      <c r="L241" s="30">
        <f t="shared" si="8"/>
        <v>0</v>
      </c>
    </row>
    <row r="242" spans="5:12" ht="15" customHeight="1" x14ac:dyDescent="0.25">
      <c r="E242" s="28" t="s">
        <v>493</v>
      </c>
      <c r="F242" s="28" t="s">
        <v>340</v>
      </c>
      <c r="G242" s="28" t="s">
        <v>144</v>
      </c>
      <c r="H242" s="31">
        <v>45176</v>
      </c>
      <c r="I242" s="28" t="s">
        <v>692</v>
      </c>
      <c r="J242" s="28">
        <v>1.29</v>
      </c>
      <c r="K242" s="30">
        <f t="shared" si="7"/>
        <v>1</v>
      </c>
      <c r="L242" s="30">
        <f t="shared" si="8"/>
        <v>0</v>
      </c>
    </row>
    <row r="243" spans="5:12" ht="15" customHeight="1" x14ac:dyDescent="0.25">
      <c r="E243" s="28" t="s">
        <v>494</v>
      </c>
      <c r="F243" s="28" t="s">
        <v>340</v>
      </c>
      <c r="G243" s="28" t="s">
        <v>144</v>
      </c>
      <c r="H243" s="31">
        <v>45168</v>
      </c>
      <c r="I243" s="28" t="s">
        <v>693</v>
      </c>
      <c r="J243" s="28">
        <v>0.96</v>
      </c>
      <c r="K243" s="30">
        <f t="shared" si="7"/>
        <v>1</v>
      </c>
      <c r="L243" s="30">
        <f t="shared" si="8"/>
        <v>0</v>
      </c>
    </row>
    <row r="244" spans="5:12" ht="15" customHeight="1" x14ac:dyDescent="0.25">
      <c r="E244" s="28" t="s">
        <v>496</v>
      </c>
      <c r="F244" s="28" t="s">
        <v>340</v>
      </c>
      <c r="G244" s="28" t="s">
        <v>144</v>
      </c>
      <c r="H244" s="31">
        <v>45176</v>
      </c>
      <c r="I244" s="28" t="s">
        <v>694</v>
      </c>
      <c r="J244" s="28">
        <v>1.08</v>
      </c>
      <c r="K244" s="30">
        <f t="shared" si="7"/>
        <v>1</v>
      </c>
      <c r="L244" s="30">
        <f t="shared" si="8"/>
        <v>0</v>
      </c>
    </row>
    <row r="245" spans="5:12" ht="15" customHeight="1" x14ac:dyDescent="0.25">
      <c r="E245" s="28" t="s">
        <v>498</v>
      </c>
      <c r="F245" s="28" t="s">
        <v>340</v>
      </c>
      <c r="G245" s="28" t="s">
        <v>144</v>
      </c>
      <c r="H245" s="31">
        <v>45174</v>
      </c>
      <c r="I245" s="28" t="s">
        <v>694</v>
      </c>
      <c r="J245" s="28">
        <v>1.27</v>
      </c>
      <c r="K245" s="30">
        <f t="shared" si="7"/>
        <v>1</v>
      </c>
      <c r="L245" s="30">
        <f t="shared" si="8"/>
        <v>0</v>
      </c>
    </row>
    <row r="246" spans="5:12" ht="15" customHeight="1" x14ac:dyDescent="0.25">
      <c r="E246" s="28" t="s">
        <v>499</v>
      </c>
      <c r="F246" s="28" t="s">
        <v>340</v>
      </c>
      <c r="G246" s="28" t="s">
        <v>144</v>
      </c>
      <c r="H246" s="31">
        <v>45175</v>
      </c>
      <c r="I246" s="28" t="s">
        <v>694</v>
      </c>
      <c r="J246" s="28">
        <v>0.92</v>
      </c>
      <c r="K246" s="30">
        <f t="shared" si="7"/>
        <v>1</v>
      </c>
      <c r="L246" s="30">
        <f t="shared" si="8"/>
        <v>0</v>
      </c>
    </row>
    <row r="247" spans="5:12" ht="15" customHeight="1" x14ac:dyDescent="0.25">
      <c r="E247" s="28" t="s">
        <v>500</v>
      </c>
      <c r="F247" s="28" t="s">
        <v>340</v>
      </c>
      <c r="G247" s="28" t="s">
        <v>144</v>
      </c>
      <c r="H247" s="31">
        <v>45167</v>
      </c>
      <c r="I247" s="28" t="s">
        <v>695</v>
      </c>
      <c r="J247" s="28">
        <v>1.05</v>
      </c>
      <c r="K247" s="30">
        <f t="shared" si="7"/>
        <v>1</v>
      </c>
      <c r="L247" s="30">
        <f t="shared" si="8"/>
        <v>0</v>
      </c>
    </row>
    <row r="248" spans="5:12" ht="15" customHeight="1" x14ac:dyDescent="0.25">
      <c r="E248" s="28" t="s">
        <v>502</v>
      </c>
      <c r="F248" s="28" t="s">
        <v>340</v>
      </c>
      <c r="G248" s="28" t="s">
        <v>144</v>
      </c>
      <c r="H248" s="31">
        <v>45174</v>
      </c>
      <c r="I248" s="28" t="s">
        <v>696</v>
      </c>
      <c r="J248" s="28">
        <v>1.75</v>
      </c>
      <c r="K248" s="30">
        <f t="shared" si="7"/>
        <v>1</v>
      </c>
      <c r="L248" s="30">
        <f t="shared" si="8"/>
        <v>0</v>
      </c>
    </row>
    <row r="249" spans="5:12" ht="15" customHeight="1" x14ac:dyDescent="0.25">
      <c r="E249" s="28" t="s">
        <v>504</v>
      </c>
      <c r="F249" s="28" t="s">
        <v>340</v>
      </c>
      <c r="G249" s="28" t="s">
        <v>144</v>
      </c>
      <c r="H249" s="31">
        <v>45176</v>
      </c>
      <c r="I249" s="28" t="s">
        <v>697</v>
      </c>
      <c r="J249" s="28">
        <v>1.54</v>
      </c>
      <c r="K249" s="30">
        <f t="shared" si="7"/>
        <v>1</v>
      </c>
      <c r="L249" s="30">
        <f t="shared" si="8"/>
        <v>0</v>
      </c>
    </row>
    <row r="250" spans="5:12" ht="15" customHeight="1" x14ac:dyDescent="0.25">
      <c r="E250" s="28" t="s">
        <v>506</v>
      </c>
      <c r="F250" s="28" t="s">
        <v>340</v>
      </c>
      <c r="G250" s="28" t="s">
        <v>144</v>
      </c>
      <c r="H250" s="31">
        <v>45176</v>
      </c>
      <c r="I250" s="28" t="s">
        <v>698</v>
      </c>
      <c r="J250" s="28">
        <v>1.42</v>
      </c>
      <c r="K250" s="30">
        <f t="shared" si="7"/>
        <v>1</v>
      </c>
      <c r="L250" s="30">
        <f t="shared" si="8"/>
        <v>0</v>
      </c>
    </row>
    <row r="251" spans="5:12" ht="15" customHeight="1" x14ac:dyDescent="0.25">
      <c r="E251" s="28" t="s">
        <v>508</v>
      </c>
      <c r="F251" s="28" t="s">
        <v>340</v>
      </c>
      <c r="G251" s="28" t="s">
        <v>144</v>
      </c>
      <c r="H251" s="31">
        <v>45097</v>
      </c>
      <c r="I251" s="28" t="s">
        <v>699</v>
      </c>
      <c r="J251" s="28">
        <v>0.93</v>
      </c>
      <c r="K251" s="30">
        <f t="shared" ref="K251:K314" si="9">IF(OR(J251&lt;$B$12,J251="&lt; 0"),1,0)</f>
        <v>1</v>
      </c>
      <c r="L251" s="30">
        <f t="shared" ref="L251:L314" si="10">IF(K251=1,0,1)</f>
        <v>0</v>
      </c>
    </row>
    <row r="252" spans="5:12" ht="15" customHeight="1" x14ac:dyDescent="0.25">
      <c r="E252" s="28" t="s">
        <v>510</v>
      </c>
      <c r="F252" s="28" t="s">
        <v>340</v>
      </c>
      <c r="G252" s="28" t="s">
        <v>144</v>
      </c>
      <c r="H252" s="31">
        <v>45176</v>
      </c>
      <c r="I252" s="28" t="s">
        <v>700</v>
      </c>
      <c r="J252" s="28">
        <v>1.02</v>
      </c>
      <c r="K252" s="30">
        <f t="shared" si="9"/>
        <v>1</v>
      </c>
      <c r="L252" s="30">
        <f t="shared" si="10"/>
        <v>0</v>
      </c>
    </row>
    <row r="253" spans="5:12" ht="15" customHeight="1" x14ac:dyDescent="0.25">
      <c r="E253" s="28" t="s">
        <v>513</v>
      </c>
      <c r="F253" s="28" t="s">
        <v>340</v>
      </c>
      <c r="G253" s="28" t="s">
        <v>144</v>
      </c>
      <c r="H253" s="31">
        <v>45097</v>
      </c>
      <c r="I253" s="28" t="s">
        <v>701</v>
      </c>
      <c r="J253" s="28">
        <v>1.84</v>
      </c>
      <c r="K253" s="30">
        <f t="shared" si="9"/>
        <v>1</v>
      </c>
      <c r="L253" s="30">
        <f t="shared" si="10"/>
        <v>0</v>
      </c>
    </row>
    <row r="254" spans="5:12" ht="15" customHeight="1" x14ac:dyDescent="0.25">
      <c r="E254" s="28" t="s">
        <v>515</v>
      </c>
      <c r="F254" s="28" t="s">
        <v>340</v>
      </c>
      <c r="G254" s="28" t="s">
        <v>144</v>
      </c>
      <c r="H254" s="31">
        <v>45174</v>
      </c>
      <c r="I254" s="28" t="s">
        <v>702</v>
      </c>
      <c r="J254" s="28">
        <v>1.31</v>
      </c>
      <c r="K254" s="30">
        <f t="shared" si="9"/>
        <v>1</v>
      </c>
      <c r="L254" s="30">
        <f t="shared" si="10"/>
        <v>0</v>
      </c>
    </row>
    <row r="255" spans="5:12" ht="15" customHeight="1" x14ac:dyDescent="0.25">
      <c r="E255" s="28" t="s">
        <v>517</v>
      </c>
      <c r="F255" s="28" t="s">
        <v>340</v>
      </c>
      <c r="G255" s="28" t="s">
        <v>144</v>
      </c>
      <c r="H255" s="31">
        <v>45174</v>
      </c>
      <c r="I255" s="28" t="s">
        <v>703</v>
      </c>
      <c r="J255" s="28">
        <v>1.55</v>
      </c>
      <c r="K255" s="30">
        <f t="shared" si="9"/>
        <v>1</v>
      </c>
      <c r="L255" s="30">
        <f t="shared" si="10"/>
        <v>0</v>
      </c>
    </row>
    <row r="256" spans="5:12" ht="15" customHeight="1" x14ac:dyDescent="0.25">
      <c r="E256" s="28" t="s">
        <v>519</v>
      </c>
      <c r="F256" s="28" t="s">
        <v>340</v>
      </c>
      <c r="G256" s="28" t="s">
        <v>144</v>
      </c>
      <c r="H256" s="31">
        <v>45176</v>
      </c>
      <c r="I256" s="28" t="s">
        <v>704</v>
      </c>
      <c r="J256" s="28">
        <v>1.54</v>
      </c>
      <c r="K256" s="30">
        <f t="shared" si="9"/>
        <v>1</v>
      </c>
      <c r="L256" s="30">
        <f t="shared" si="10"/>
        <v>0</v>
      </c>
    </row>
    <row r="257" spans="5:12" ht="15" customHeight="1" x14ac:dyDescent="0.25">
      <c r="E257" s="28" t="s">
        <v>521</v>
      </c>
      <c r="F257" s="28" t="s">
        <v>340</v>
      </c>
      <c r="G257" s="28" t="s">
        <v>144</v>
      </c>
      <c r="H257" s="31">
        <v>45168</v>
      </c>
      <c r="I257" s="28" t="s">
        <v>705</v>
      </c>
      <c r="J257" s="28">
        <v>1.03</v>
      </c>
      <c r="K257" s="30">
        <f t="shared" si="9"/>
        <v>1</v>
      </c>
      <c r="L257" s="30">
        <f t="shared" si="10"/>
        <v>0</v>
      </c>
    </row>
    <row r="258" spans="5:12" ht="15" customHeight="1" x14ac:dyDescent="0.25">
      <c r="E258" s="28" t="s">
        <v>523</v>
      </c>
      <c r="F258" s="28" t="s">
        <v>340</v>
      </c>
      <c r="G258" s="28" t="s">
        <v>144</v>
      </c>
      <c r="H258" s="31">
        <v>45174</v>
      </c>
      <c r="I258" s="28" t="s">
        <v>706</v>
      </c>
      <c r="J258" s="28">
        <v>1.03</v>
      </c>
      <c r="K258" s="30">
        <f t="shared" si="9"/>
        <v>1</v>
      </c>
      <c r="L258" s="30">
        <f t="shared" si="10"/>
        <v>0</v>
      </c>
    </row>
    <row r="259" spans="5:12" ht="15" customHeight="1" x14ac:dyDescent="0.25">
      <c r="E259" s="28" t="s">
        <v>525</v>
      </c>
      <c r="F259" s="28" t="s">
        <v>340</v>
      </c>
      <c r="G259" s="28" t="s">
        <v>144</v>
      </c>
      <c r="H259" s="31">
        <v>45167</v>
      </c>
      <c r="I259" s="28" t="s">
        <v>646</v>
      </c>
      <c r="J259" s="28">
        <v>1.64</v>
      </c>
      <c r="K259" s="30">
        <f t="shared" si="9"/>
        <v>1</v>
      </c>
      <c r="L259" s="30">
        <f t="shared" si="10"/>
        <v>0</v>
      </c>
    </row>
    <row r="260" spans="5:12" ht="15" customHeight="1" x14ac:dyDescent="0.25">
      <c r="E260" s="28" t="s">
        <v>526</v>
      </c>
      <c r="F260" s="28" t="s">
        <v>340</v>
      </c>
      <c r="G260" s="28" t="s">
        <v>144</v>
      </c>
      <c r="H260" s="31">
        <v>45175</v>
      </c>
      <c r="I260" s="28" t="s">
        <v>707</v>
      </c>
      <c r="J260" s="28">
        <v>0.82</v>
      </c>
      <c r="K260" s="30">
        <f t="shared" si="9"/>
        <v>1</v>
      </c>
      <c r="L260" s="30">
        <f t="shared" si="10"/>
        <v>0</v>
      </c>
    </row>
    <row r="261" spans="5:12" ht="15" customHeight="1" x14ac:dyDescent="0.25">
      <c r="E261" s="28" t="s">
        <v>528</v>
      </c>
      <c r="F261" s="28" t="s">
        <v>340</v>
      </c>
      <c r="G261" s="28" t="s">
        <v>144</v>
      </c>
      <c r="H261" s="31">
        <v>45176</v>
      </c>
      <c r="I261" s="28" t="s">
        <v>708</v>
      </c>
      <c r="J261" s="28">
        <v>0.9</v>
      </c>
      <c r="K261" s="30">
        <f t="shared" si="9"/>
        <v>1</v>
      </c>
      <c r="L261" s="30">
        <f t="shared" si="10"/>
        <v>0</v>
      </c>
    </row>
    <row r="262" spans="5:12" ht="15" customHeight="1" x14ac:dyDescent="0.25">
      <c r="E262" s="28" t="s">
        <v>530</v>
      </c>
      <c r="F262" s="28" t="s">
        <v>340</v>
      </c>
      <c r="G262" s="28" t="s">
        <v>144</v>
      </c>
      <c r="H262" s="31">
        <v>45097</v>
      </c>
      <c r="I262" s="28" t="s">
        <v>709</v>
      </c>
      <c r="J262" s="28">
        <v>1.46</v>
      </c>
      <c r="K262" s="30">
        <f t="shared" si="9"/>
        <v>1</v>
      </c>
      <c r="L262" s="30">
        <f t="shared" si="10"/>
        <v>0</v>
      </c>
    </row>
    <row r="263" spans="5:12" ht="15" customHeight="1" x14ac:dyDescent="0.25">
      <c r="E263" s="28" t="s">
        <v>532</v>
      </c>
      <c r="F263" s="28" t="s">
        <v>340</v>
      </c>
      <c r="G263" s="28" t="s">
        <v>144</v>
      </c>
      <c r="H263" s="31">
        <v>45167</v>
      </c>
      <c r="I263" s="28" t="s">
        <v>710</v>
      </c>
      <c r="J263" s="28">
        <v>1</v>
      </c>
      <c r="K263" s="30">
        <f t="shared" si="9"/>
        <v>1</v>
      </c>
      <c r="L263" s="30">
        <f t="shared" si="10"/>
        <v>0</v>
      </c>
    </row>
    <row r="264" spans="5:12" ht="15" customHeight="1" x14ac:dyDescent="0.25">
      <c r="E264" s="28" t="s">
        <v>534</v>
      </c>
      <c r="F264" s="28" t="s">
        <v>340</v>
      </c>
      <c r="G264" s="28" t="s">
        <v>144</v>
      </c>
      <c r="H264" s="31">
        <v>45167</v>
      </c>
      <c r="I264" s="28" t="s">
        <v>711</v>
      </c>
      <c r="J264" s="28">
        <v>1.28</v>
      </c>
      <c r="K264" s="30">
        <f t="shared" si="9"/>
        <v>1</v>
      </c>
      <c r="L264" s="30">
        <f t="shared" si="10"/>
        <v>0</v>
      </c>
    </row>
    <row r="265" spans="5:12" ht="15" customHeight="1" x14ac:dyDescent="0.25">
      <c r="E265" s="28" t="s">
        <v>536</v>
      </c>
      <c r="F265" s="28" t="s">
        <v>340</v>
      </c>
      <c r="G265" s="28" t="s">
        <v>144</v>
      </c>
      <c r="H265" s="31">
        <v>45176</v>
      </c>
      <c r="I265" s="28" t="s">
        <v>712</v>
      </c>
      <c r="J265" s="28">
        <v>1.1200000000000001</v>
      </c>
      <c r="K265" s="30">
        <f t="shared" si="9"/>
        <v>1</v>
      </c>
      <c r="L265" s="30">
        <f t="shared" si="10"/>
        <v>0</v>
      </c>
    </row>
    <row r="266" spans="5:12" ht="15" customHeight="1" x14ac:dyDescent="0.25">
      <c r="E266" s="28" t="s">
        <v>539</v>
      </c>
      <c r="F266" s="28" t="s">
        <v>340</v>
      </c>
      <c r="G266" s="28" t="s">
        <v>144</v>
      </c>
      <c r="H266" s="31">
        <v>45097</v>
      </c>
      <c r="I266" s="28" t="s">
        <v>713</v>
      </c>
      <c r="J266" s="28">
        <v>1.24</v>
      </c>
      <c r="K266" s="30">
        <f t="shared" si="9"/>
        <v>1</v>
      </c>
      <c r="L266" s="30">
        <f t="shared" si="10"/>
        <v>0</v>
      </c>
    </row>
    <row r="267" spans="5:12" ht="15" customHeight="1" x14ac:dyDescent="0.25">
      <c r="E267" s="28" t="s">
        <v>541</v>
      </c>
      <c r="F267" s="28" t="s">
        <v>340</v>
      </c>
      <c r="G267" s="28" t="s">
        <v>144</v>
      </c>
      <c r="H267" s="31">
        <v>45176</v>
      </c>
      <c r="I267" s="28" t="s">
        <v>714</v>
      </c>
      <c r="J267" s="28">
        <v>0.87</v>
      </c>
      <c r="K267" s="30">
        <f t="shared" si="9"/>
        <v>1</v>
      </c>
      <c r="L267" s="30">
        <f t="shared" si="10"/>
        <v>0</v>
      </c>
    </row>
    <row r="268" spans="5:12" ht="15" customHeight="1" x14ac:dyDescent="0.25">
      <c r="E268" s="28" t="s">
        <v>543</v>
      </c>
      <c r="F268" s="28" t="s">
        <v>340</v>
      </c>
      <c r="G268" s="28" t="s">
        <v>144</v>
      </c>
      <c r="H268" s="31">
        <v>45176</v>
      </c>
      <c r="I268" s="28" t="s">
        <v>715</v>
      </c>
      <c r="J268" s="28">
        <v>1.27</v>
      </c>
      <c r="K268" s="30">
        <f t="shared" si="9"/>
        <v>1</v>
      </c>
      <c r="L268" s="30">
        <f t="shared" si="10"/>
        <v>0</v>
      </c>
    </row>
    <row r="269" spans="5:12" ht="15" customHeight="1" x14ac:dyDescent="0.25">
      <c r="E269" s="28" t="s">
        <v>546</v>
      </c>
      <c r="F269" s="28" t="s">
        <v>340</v>
      </c>
      <c r="G269" s="28" t="s">
        <v>144</v>
      </c>
      <c r="H269" s="31">
        <v>45175</v>
      </c>
      <c r="I269" s="28" t="s">
        <v>716</v>
      </c>
      <c r="J269" s="28">
        <v>0.93</v>
      </c>
      <c r="K269" s="30">
        <f t="shared" si="9"/>
        <v>1</v>
      </c>
      <c r="L269" s="30">
        <f t="shared" si="10"/>
        <v>0</v>
      </c>
    </row>
    <row r="270" spans="5:12" ht="15" customHeight="1" x14ac:dyDescent="0.25">
      <c r="E270" s="28" t="s">
        <v>548</v>
      </c>
      <c r="F270" s="28" t="s">
        <v>340</v>
      </c>
      <c r="G270" s="28" t="s">
        <v>144</v>
      </c>
      <c r="H270" s="31">
        <v>45174</v>
      </c>
      <c r="I270" s="28" t="s">
        <v>660</v>
      </c>
      <c r="J270" s="28">
        <v>1.48</v>
      </c>
      <c r="K270" s="30">
        <f t="shared" si="9"/>
        <v>1</v>
      </c>
      <c r="L270" s="30">
        <f t="shared" si="10"/>
        <v>0</v>
      </c>
    </row>
    <row r="271" spans="5:12" ht="15" customHeight="1" x14ac:dyDescent="0.25">
      <c r="E271" s="28" t="s">
        <v>549</v>
      </c>
      <c r="F271" s="28" t="s">
        <v>340</v>
      </c>
      <c r="G271" s="28" t="s">
        <v>144</v>
      </c>
      <c r="H271" s="31">
        <v>45097</v>
      </c>
      <c r="I271" s="28" t="s">
        <v>717</v>
      </c>
      <c r="J271" s="28">
        <v>1.05</v>
      </c>
      <c r="K271" s="30">
        <f t="shared" si="9"/>
        <v>1</v>
      </c>
      <c r="L271" s="30">
        <f t="shared" si="10"/>
        <v>0</v>
      </c>
    </row>
    <row r="272" spans="5:12" ht="15" customHeight="1" x14ac:dyDescent="0.25">
      <c r="E272" s="28" t="s">
        <v>551</v>
      </c>
      <c r="F272" s="28" t="s">
        <v>340</v>
      </c>
      <c r="G272" s="28" t="s">
        <v>144</v>
      </c>
      <c r="H272" s="31">
        <v>45167</v>
      </c>
      <c r="I272" s="28" t="s">
        <v>718</v>
      </c>
      <c r="J272" s="28">
        <v>1.28</v>
      </c>
      <c r="K272" s="30">
        <f t="shared" si="9"/>
        <v>1</v>
      </c>
      <c r="L272" s="30">
        <f t="shared" si="10"/>
        <v>0</v>
      </c>
    </row>
    <row r="273" spans="5:12" ht="15" customHeight="1" x14ac:dyDescent="0.25">
      <c r="E273" s="28" t="s">
        <v>553</v>
      </c>
      <c r="F273" s="28" t="s">
        <v>340</v>
      </c>
      <c r="G273" s="28" t="s">
        <v>144</v>
      </c>
      <c r="H273" s="31">
        <v>45097</v>
      </c>
      <c r="I273" s="28" t="s">
        <v>719</v>
      </c>
      <c r="J273" s="28">
        <v>1.1599999999999999</v>
      </c>
      <c r="K273" s="30">
        <f t="shared" si="9"/>
        <v>1</v>
      </c>
      <c r="L273" s="30">
        <f t="shared" si="10"/>
        <v>0</v>
      </c>
    </row>
    <row r="274" spans="5:12" ht="15" customHeight="1" x14ac:dyDescent="0.25">
      <c r="E274" s="28" t="s">
        <v>555</v>
      </c>
      <c r="F274" s="28" t="s">
        <v>340</v>
      </c>
      <c r="G274" s="28" t="s">
        <v>144</v>
      </c>
      <c r="H274" s="31">
        <v>45168</v>
      </c>
      <c r="I274" s="28" t="s">
        <v>719</v>
      </c>
      <c r="J274" s="28">
        <v>1.1100000000000001</v>
      </c>
      <c r="K274" s="30">
        <f t="shared" si="9"/>
        <v>1</v>
      </c>
      <c r="L274" s="30">
        <f t="shared" si="10"/>
        <v>0</v>
      </c>
    </row>
    <row r="275" spans="5:12" ht="15" customHeight="1" x14ac:dyDescent="0.25">
      <c r="E275" s="28" t="s">
        <v>556</v>
      </c>
      <c r="F275" s="28" t="s">
        <v>340</v>
      </c>
      <c r="G275" s="28" t="s">
        <v>144</v>
      </c>
      <c r="H275" s="31">
        <v>45097</v>
      </c>
      <c r="I275" s="28" t="s">
        <v>719</v>
      </c>
      <c r="J275" s="28">
        <v>1.1000000000000001</v>
      </c>
      <c r="K275" s="30">
        <f t="shared" si="9"/>
        <v>1</v>
      </c>
      <c r="L275" s="30">
        <f t="shared" si="10"/>
        <v>0</v>
      </c>
    </row>
    <row r="276" spans="5:12" ht="15" customHeight="1" x14ac:dyDescent="0.25">
      <c r="E276" s="28" t="s">
        <v>557</v>
      </c>
      <c r="F276" s="28" t="s">
        <v>340</v>
      </c>
      <c r="G276" s="28" t="s">
        <v>144</v>
      </c>
      <c r="H276" s="31">
        <v>45097</v>
      </c>
      <c r="I276" s="28" t="s">
        <v>720</v>
      </c>
      <c r="J276" s="28">
        <v>1.45</v>
      </c>
      <c r="K276" s="30">
        <f t="shared" si="9"/>
        <v>1</v>
      </c>
      <c r="L276" s="30">
        <f t="shared" si="10"/>
        <v>0</v>
      </c>
    </row>
    <row r="277" spans="5:12" ht="15" customHeight="1" x14ac:dyDescent="0.25">
      <c r="E277" s="28" t="s">
        <v>559</v>
      </c>
      <c r="F277" s="28" t="s">
        <v>340</v>
      </c>
      <c r="G277" s="28" t="s">
        <v>144</v>
      </c>
      <c r="H277" s="31">
        <v>45097</v>
      </c>
      <c r="I277" s="28" t="s">
        <v>721</v>
      </c>
      <c r="J277" s="28">
        <v>1.24</v>
      </c>
      <c r="K277" s="30">
        <f t="shared" si="9"/>
        <v>1</v>
      </c>
      <c r="L277" s="30">
        <f t="shared" si="10"/>
        <v>0</v>
      </c>
    </row>
    <row r="278" spans="5:12" ht="15" customHeight="1" x14ac:dyDescent="0.25">
      <c r="E278" s="28" t="s">
        <v>561</v>
      </c>
      <c r="F278" s="28" t="s">
        <v>340</v>
      </c>
      <c r="G278" s="28" t="s">
        <v>144</v>
      </c>
      <c r="H278" s="31">
        <v>45176</v>
      </c>
      <c r="I278" s="28" t="s">
        <v>647</v>
      </c>
      <c r="J278" s="28">
        <v>1.44</v>
      </c>
      <c r="K278" s="30">
        <f t="shared" si="9"/>
        <v>1</v>
      </c>
      <c r="L278" s="30">
        <f t="shared" si="10"/>
        <v>0</v>
      </c>
    </row>
    <row r="279" spans="5:12" ht="15" customHeight="1" x14ac:dyDescent="0.25">
      <c r="E279" s="28" t="s">
        <v>562</v>
      </c>
      <c r="F279" s="28" t="s">
        <v>340</v>
      </c>
      <c r="G279" s="28" t="s">
        <v>144</v>
      </c>
      <c r="H279" s="31">
        <v>45168</v>
      </c>
      <c r="I279" s="28" t="s">
        <v>722</v>
      </c>
      <c r="J279" s="28">
        <v>1.78</v>
      </c>
      <c r="K279" s="30">
        <f t="shared" si="9"/>
        <v>1</v>
      </c>
      <c r="L279" s="30">
        <f t="shared" si="10"/>
        <v>0</v>
      </c>
    </row>
    <row r="280" spans="5:12" ht="15" customHeight="1" x14ac:dyDescent="0.25">
      <c r="E280" s="28" t="s">
        <v>564</v>
      </c>
      <c r="F280" s="28" t="s">
        <v>340</v>
      </c>
      <c r="G280" s="28" t="s">
        <v>144</v>
      </c>
      <c r="H280" s="31">
        <v>45176</v>
      </c>
      <c r="I280" s="28" t="s">
        <v>723</v>
      </c>
      <c r="J280" s="28">
        <v>1.74</v>
      </c>
      <c r="K280" s="30">
        <f t="shared" si="9"/>
        <v>1</v>
      </c>
      <c r="L280" s="30">
        <f t="shared" si="10"/>
        <v>0</v>
      </c>
    </row>
    <row r="281" spans="5:12" ht="15" customHeight="1" x14ac:dyDescent="0.25">
      <c r="E281" s="28" t="s">
        <v>566</v>
      </c>
      <c r="F281" s="28" t="s">
        <v>340</v>
      </c>
      <c r="G281" s="28" t="s">
        <v>144</v>
      </c>
      <c r="H281" s="31">
        <v>45167</v>
      </c>
      <c r="I281" s="28" t="s">
        <v>724</v>
      </c>
      <c r="J281" s="28">
        <v>0.98</v>
      </c>
      <c r="K281" s="30">
        <f t="shared" si="9"/>
        <v>1</v>
      </c>
      <c r="L281" s="30">
        <f t="shared" si="10"/>
        <v>0</v>
      </c>
    </row>
    <row r="282" spans="5:12" ht="15" customHeight="1" x14ac:dyDescent="0.25">
      <c r="E282" s="28" t="s">
        <v>568</v>
      </c>
      <c r="F282" s="28" t="s">
        <v>340</v>
      </c>
      <c r="G282" s="28" t="s">
        <v>144</v>
      </c>
      <c r="H282" s="31">
        <v>45097</v>
      </c>
      <c r="I282" s="28" t="s">
        <v>725</v>
      </c>
      <c r="J282" s="28">
        <v>1.35</v>
      </c>
      <c r="K282" s="30">
        <f t="shared" si="9"/>
        <v>1</v>
      </c>
      <c r="L282" s="30">
        <f t="shared" si="10"/>
        <v>0</v>
      </c>
    </row>
    <row r="283" spans="5:12" ht="15" customHeight="1" x14ac:dyDescent="0.25">
      <c r="E283" s="28" t="s">
        <v>570</v>
      </c>
      <c r="F283" s="28" t="s">
        <v>340</v>
      </c>
      <c r="G283" s="28" t="s">
        <v>144</v>
      </c>
      <c r="H283" s="31">
        <v>45097</v>
      </c>
      <c r="I283" s="28" t="s">
        <v>726</v>
      </c>
      <c r="J283" s="28">
        <v>0.93</v>
      </c>
      <c r="K283" s="30">
        <f t="shared" si="9"/>
        <v>1</v>
      </c>
      <c r="L283" s="30">
        <f t="shared" si="10"/>
        <v>0</v>
      </c>
    </row>
    <row r="284" spans="5:12" ht="15" customHeight="1" x14ac:dyDescent="0.25">
      <c r="E284" s="28" t="s">
        <v>572</v>
      </c>
      <c r="F284" s="28" t="s">
        <v>340</v>
      </c>
      <c r="G284" s="28" t="s">
        <v>144</v>
      </c>
      <c r="H284" s="31">
        <v>45176</v>
      </c>
      <c r="I284" s="28" t="s">
        <v>727</v>
      </c>
      <c r="J284" s="28">
        <v>1.02</v>
      </c>
      <c r="K284" s="30">
        <f t="shared" si="9"/>
        <v>1</v>
      </c>
      <c r="L284" s="30">
        <f t="shared" si="10"/>
        <v>0</v>
      </c>
    </row>
    <row r="285" spans="5:12" ht="15" customHeight="1" x14ac:dyDescent="0.25">
      <c r="E285" s="28" t="s">
        <v>574</v>
      </c>
      <c r="F285" s="28" t="s">
        <v>340</v>
      </c>
      <c r="G285" s="28" t="s">
        <v>144</v>
      </c>
      <c r="H285" s="31">
        <v>45176</v>
      </c>
      <c r="I285" s="28" t="s">
        <v>728</v>
      </c>
      <c r="J285" s="28">
        <v>1.25</v>
      </c>
      <c r="K285" s="30">
        <f t="shared" si="9"/>
        <v>1</v>
      </c>
      <c r="L285" s="30">
        <f t="shared" si="10"/>
        <v>0</v>
      </c>
    </row>
    <row r="286" spans="5:12" ht="15" customHeight="1" x14ac:dyDescent="0.25">
      <c r="E286" s="28" t="s">
        <v>576</v>
      </c>
      <c r="F286" s="28" t="s">
        <v>340</v>
      </c>
      <c r="G286" s="28" t="s">
        <v>144</v>
      </c>
      <c r="H286" s="31">
        <v>45168</v>
      </c>
      <c r="I286" s="28" t="s">
        <v>661</v>
      </c>
      <c r="J286" s="28">
        <v>0.71</v>
      </c>
      <c r="K286" s="30">
        <f t="shared" si="9"/>
        <v>1</v>
      </c>
      <c r="L286" s="30">
        <f t="shared" si="10"/>
        <v>0</v>
      </c>
    </row>
    <row r="287" spans="5:12" ht="15" customHeight="1" x14ac:dyDescent="0.25">
      <c r="E287" s="28" t="s">
        <v>577</v>
      </c>
      <c r="F287" s="28" t="s">
        <v>340</v>
      </c>
      <c r="G287" s="28" t="s">
        <v>144</v>
      </c>
      <c r="H287" s="31">
        <v>45176</v>
      </c>
      <c r="I287" s="28" t="s">
        <v>729</v>
      </c>
      <c r="J287" s="28">
        <v>0.9</v>
      </c>
      <c r="K287" s="30">
        <f t="shared" si="9"/>
        <v>1</v>
      </c>
      <c r="L287" s="30">
        <f t="shared" si="10"/>
        <v>0</v>
      </c>
    </row>
    <row r="288" spans="5:12" ht="15" customHeight="1" x14ac:dyDescent="0.25">
      <c r="E288" s="28" t="s">
        <v>579</v>
      </c>
      <c r="F288" s="28" t="s">
        <v>340</v>
      </c>
      <c r="G288" s="28" t="s">
        <v>144</v>
      </c>
      <c r="H288" s="31">
        <v>45174</v>
      </c>
      <c r="I288" s="28" t="s">
        <v>648</v>
      </c>
      <c r="J288" s="28">
        <v>1.52</v>
      </c>
      <c r="K288" s="30">
        <f t="shared" si="9"/>
        <v>1</v>
      </c>
      <c r="L288" s="30">
        <f t="shared" si="10"/>
        <v>0</v>
      </c>
    </row>
    <row r="289" spans="5:12" ht="15" customHeight="1" x14ac:dyDescent="0.25">
      <c r="E289" s="28" t="s">
        <v>580</v>
      </c>
      <c r="F289" s="28" t="s">
        <v>340</v>
      </c>
      <c r="G289" s="28" t="s">
        <v>144</v>
      </c>
      <c r="H289" s="31">
        <v>45176</v>
      </c>
      <c r="I289" s="28" t="s">
        <v>730</v>
      </c>
      <c r="J289" s="28">
        <v>1.4</v>
      </c>
      <c r="K289" s="30">
        <f t="shared" si="9"/>
        <v>1</v>
      </c>
      <c r="L289" s="30">
        <f t="shared" si="10"/>
        <v>0</v>
      </c>
    </row>
    <row r="290" spans="5:12" ht="15" customHeight="1" x14ac:dyDescent="0.25">
      <c r="E290" s="28" t="s">
        <v>581</v>
      </c>
      <c r="F290" s="28" t="s">
        <v>340</v>
      </c>
      <c r="G290" s="28" t="s">
        <v>144</v>
      </c>
      <c r="H290" s="31">
        <v>45174</v>
      </c>
      <c r="I290" s="28" t="s">
        <v>731</v>
      </c>
      <c r="J290" s="28">
        <v>0.67</v>
      </c>
      <c r="K290" s="30">
        <f t="shared" si="9"/>
        <v>1</v>
      </c>
      <c r="L290" s="30">
        <f t="shared" si="10"/>
        <v>0</v>
      </c>
    </row>
    <row r="291" spans="5:12" ht="15" customHeight="1" x14ac:dyDescent="0.25">
      <c r="E291" s="28" t="s">
        <v>583</v>
      </c>
      <c r="F291" s="28" t="s">
        <v>340</v>
      </c>
      <c r="G291" s="28" t="s">
        <v>144</v>
      </c>
      <c r="H291" s="31">
        <v>45174</v>
      </c>
      <c r="I291" s="28" t="s">
        <v>659</v>
      </c>
      <c r="J291" s="28">
        <v>1.6</v>
      </c>
      <c r="K291" s="30">
        <f t="shared" si="9"/>
        <v>1</v>
      </c>
      <c r="L291" s="30">
        <f t="shared" si="10"/>
        <v>0</v>
      </c>
    </row>
    <row r="292" spans="5:12" ht="15" customHeight="1" x14ac:dyDescent="0.25">
      <c r="E292" s="28" t="s">
        <v>584</v>
      </c>
      <c r="F292" s="28" t="s">
        <v>340</v>
      </c>
      <c r="G292" s="28" t="s">
        <v>144</v>
      </c>
      <c r="H292" s="31">
        <v>45176</v>
      </c>
      <c r="I292" s="28" t="s">
        <v>659</v>
      </c>
      <c r="J292" s="28">
        <v>1.57</v>
      </c>
      <c r="K292" s="30">
        <f t="shared" si="9"/>
        <v>1</v>
      </c>
      <c r="L292" s="30">
        <f t="shared" si="10"/>
        <v>0</v>
      </c>
    </row>
    <row r="293" spans="5:12" ht="15" customHeight="1" x14ac:dyDescent="0.25">
      <c r="E293" s="28" t="s">
        <v>585</v>
      </c>
      <c r="F293" s="28" t="s">
        <v>340</v>
      </c>
      <c r="G293" s="28" t="s">
        <v>144</v>
      </c>
      <c r="H293" s="31">
        <v>45174</v>
      </c>
      <c r="I293" s="28" t="s">
        <v>656</v>
      </c>
      <c r="J293" s="28">
        <v>1.47</v>
      </c>
      <c r="K293" s="30">
        <f t="shared" si="9"/>
        <v>1</v>
      </c>
      <c r="L293" s="30">
        <f t="shared" si="10"/>
        <v>0</v>
      </c>
    </row>
    <row r="294" spans="5:12" ht="15" customHeight="1" x14ac:dyDescent="0.25">
      <c r="E294" s="28" t="s">
        <v>586</v>
      </c>
      <c r="F294" s="28" t="s">
        <v>340</v>
      </c>
      <c r="G294" s="28" t="s">
        <v>144</v>
      </c>
      <c r="H294" s="31">
        <v>45176</v>
      </c>
      <c r="I294" s="28" t="s">
        <v>732</v>
      </c>
      <c r="J294" s="28">
        <v>1.07</v>
      </c>
      <c r="K294" s="30">
        <f t="shared" si="9"/>
        <v>1</v>
      </c>
      <c r="L294" s="30">
        <f t="shared" si="10"/>
        <v>0</v>
      </c>
    </row>
    <row r="295" spans="5:12" ht="15" customHeight="1" x14ac:dyDescent="0.25">
      <c r="E295" s="28" t="s">
        <v>588</v>
      </c>
      <c r="F295" s="28" t="s">
        <v>340</v>
      </c>
      <c r="G295" s="28" t="s">
        <v>144</v>
      </c>
      <c r="H295" s="31">
        <v>45174</v>
      </c>
      <c r="I295" s="28" t="s">
        <v>649</v>
      </c>
      <c r="J295" s="28">
        <v>1.1399999999999999</v>
      </c>
      <c r="K295" s="30">
        <f t="shared" si="9"/>
        <v>1</v>
      </c>
      <c r="L295" s="30">
        <f t="shared" si="10"/>
        <v>0</v>
      </c>
    </row>
    <row r="296" spans="5:12" ht="15" customHeight="1" x14ac:dyDescent="0.25">
      <c r="E296" s="28" t="s">
        <v>589</v>
      </c>
      <c r="F296" s="28" t="s">
        <v>340</v>
      </c>
      <c r="G296" s="28" t="s">
        <v>144</v>
      </c>
      <c r="H296" s="31">
        <v>45097</v>
      </c>
      <c r="I296" s="28" t="s">
        <v>733</v>
      </c>
      <c r="J296" s="28">
        <v>1.18</v>
      </c>
      <c r="K296" s="30">
        <f t="shared" si="9"/>
        <v>1</v>
      </c>
      <c r="L296" s="30">
        <f t="shared" si="10"/>
        <v>0</v>
      </c>
    </row>
    <row r="297" spans="5:12" ht="15" customHeight="1" x14ac:dyDescent="0.25">
      <c r="E297" s="28" t="s">
        <v>590</v>
      </c>
      <c r="F297" s="28" t="s">
        <v>340</v>
      </c>
      <c r="G297" s="28" t="s">
        <v>144</v>
      </c>
      <c r="H297" s="31">
        <v>45174</v>
      </c>
      <c r="I297" s="28" t="s">
        <v>650</v>
      </c>
      <c r="J297" s="28">
        <v>1.66</v>
      </c>
      <c r="K297" s="30">
        <f t="shared" si="9"/>
        <v>1</v>
      </c>
      <c r="L297" s="30">
        <f t="shared" si="10"/>
        <v>0</v>
      </c>
    </row>
    <row r="298" spans="5:12" ht="15" customHeight="1" x14ac:dyDescent="0.25">
      <c r="E298" s="28" t="s">
        <v>591</v>
      </c>
      <c r="F298" s="28" t="s">
        <v>340</v>
      </c>
      <c r="G298" s="28" t="s">
        <v>144</v>
      </c>
      <c r="H298" s="31">
        <v>45176</v>
      </c>
      <c r="I298" s="28" t="s">
        <v>734</v>
      </c>
      <c r="J298" s="28">
        <v>1.38</v>
      </c>
      <c r="K298" s="30">
        <f t="shared" si="9"/>
        <v>1</v>
      </c>
      <c r="L298" s="30">
        <f t="shared" si="10"/>
        <v>0</v>
      </c>
    </row>
    <row r="299" spans="5:12" ht="15" customHeight="1" x14ac:dyDescent="0.25">
      <c r="E299" s="28" t="s">
        <v>593</v>
      </c>
      <c r="F299" s="28" t="s">
        <v>340</v>
      </c>
      <c r="G299" s="28" t="s">
        <v>144</v>
      </c>
      <c r="H299" s="31">
        <v>45168</v>
      </c>
      <c r="I299" s="28" t="s">
        <v>735</v>
      </c>
      <c r="J299" s="28">
        <v>1.23</v>
      </c>
      <c r="K299" s="30">
        <f t="shared" si="9"/>
        <v>1</v>
      </c>
      <c r="L299" s="30">
        <f t="shared" si="10"/>
        <v>0</v>
      </c>
    </row>
    <row r="300" spans="5:12" ht="15" customHeight="1" x14ac:dyDescent="0.25">
      <c r="E300" s="28" t="s">
        <v>595</v>
      </c>
      <c r="F300" s="28" t="s">
        <v>340</v>
      </c>
      <c r="G300" s="28" t="s">
        <v>144</v>
      </c>
      <c r="H300" s="31">
        <v>45176</v>
      </c>
      <c r="I300" s="28" t="s">
        <v>736</v>
      </c>
      <c r="J300" s="28">
        <v>1.61</v>
      </c>
      <c r="K300" s="30">
        <f t="shared" si="9"/>
        <v>1</v>
      </c>
      <c r="L300" s="30">
        <f t="shared" si="10"/>
        <v>0</v>
      </c>
    </row>
    <row r="301" spans="5:12" ht="15" customHeight="1" x14ac:dyDescent="0.25">
      <c r="E301" s="28" t="s">
        <v>597</v>
      </c>
      <c r="F301" s="28" t="s">
        <v>340</v>
      </c>
      <c r="G301" s="28" t="s">
        <v>144</v>
      </c>
      <c r="H301" s="31">
        <v>45168</v>
      </c>
      <c r="I301" s="28" t="s">
        <v>662</v>
      </c>
      <c r="J301" s="28">
        <v>1.68</v>
      </c>
      <c r="K301" s="30">
        <f t="shared" si="9"/>
        <v>1</v>
      </c>
      <c r="L301" s="30">
        <f t="shared" si="10"/>
        <v>0</v>
      </c>
    </row>
    <row r="302" spans="5:12" ht="15" customHeight="1" x14ac:dyDescent="0.25">
      <c r="E302" s="28" t="s">
        <v>598</v>
      </c>
      <c r="F302" s="28" t="s">
        <v>340</v>
      </c>
      <c r="G302" s="28" t="s">
        <v>144</v>
      </c>
      <c r="H302" s="31">
        <v>45167</v>
      </c>
      <c r="I302" s="28" t="s">
        <v>737</v>
      </c>
      <c r="J302" s="28">
        <v>1.02</v>
      </c>
      <c r="K302" s="30">
        <f t="shared" si="9"/>
        <v>1</v>
      </c>
      <c r="L302" s="30">
        <f t="shared" si="10"/>
        <v>0</v>
      </c>
    </row>
    <row r="303" spans="5:12" ht="15" customHeight="1" x14ac:dyDescent="0.25">
      <c r="E303" s="28" t="s">
        <v>599</v>
      </c>
      <c r="F303" s="28" t="s">
        <v>340</v>
      </c>
      <c r="G303" s="28" t="s">
        <v>144</v>
      </c>
      <c r="H303" s="31">
        <v>45176</v>
      </c>
      <c r="I303" s="28" t="s">
        <v>738</v>
      </c>
      <c r="J303" s="28">
        <v>0.98</v>
      </c>
      <c r="K303" s="30">
        <f t="shared" si="9"/>
        <v>1</v>
      </c>
      <c r="L303" s="30">
        <f t="shared" si="10"/>
        <v>0</v>
      </c>
    </row>
    <row r="304" spans="5:12" ht="15" customHeight="1" x14ac:dyDescent="0.25">
      <c r="E304" s="28" t="s">
        <v>601</v>
      </c>
      <c r="F304" s="28" t="s">
        <v>340</v>
      </c>
      <c r="G304" s="28" t="s">
        <v>144</v>
      </c>
      <c r="H304" s="31">
        <v>45176</v>
      </c>
      <c r="I304" s="28" t="s">
        <v>739</v>
      </c>
      <c r="J304" s="28">
        <v>1.21</v>
      </c>
      <c r="K304" s="30">
        <f t="shared" si="9"/>
        <v>1</v>
      </c>
      <c r="L304" s="30">
        <f t="shared" si="10"/>
        <v>0</v>
      </c>
    </row>
    <row r="305" spans="5:12" ht="15" customHeight="1" x14ac:dyDescent="0.25">
      <c r="E305" s="28" t="s">
        <v>603</v>
      </c>
      <c r="F305" s="28" t="s">
        <v>340</v>
      </c>
      <c r="G305" s="28" t="s">
        <v>144</v>
      </c>
      <c r="H305" s="31">
        <v>45168</v>
      </c>
      <c r="I305" s="28" t="s">
        <v>740</v>
      </c>
      <c r="J305" s="28">
        <v>0.77</v>
      </c>
      <c r="K305" s="30">
        <f t="shared" si="9"/>
        <v>1</v>
      </c>
      <c r="L305" s="30">
        <f t="shared" si="10"/>
        <v>0</v>
      </c>
    </row>
    <row r="306" spans="5:12" ht="15" customHeight="1" x14ac:dyDescent="0.25">
      <c r="E306" s="28" t="s">
        <v>605</v>
      </c>
      <c r="F306" s="28" t="s">
        <v>340</v>
      </c>
      <c r="G306" s="28" t="s">
        <v>144</v>
      </c>
      <c r="H306" s="31">
        <v>45176</v>
      </c>
      <c r="I306" s="28" t="s">
        <v>741</v>
      </c>
      <c r="J306" s="28">
        <v>1.1599999999999999</v>
      </c>
      <c r="K306" s="30">
        <f t="shared" si="9"/>
        <v>1</v>
      </c>
      <c r="L306" s="30">
        <f t="shared" si="10"/>
        <v>0</v>
      </c>
    </row>
    <row r="307" spans="5:12" ht="15" customHeight="1" x14ac:dyDescent="0.25">
      <c r="E307" s="28" t="s">
        <v>607</v>
      </c>
      <c r="F307" s="28" t="s">
        <v>340</v>
      </c>
      <c r="G307" s="28" t="s">
        <v>144</v>
      </c>
      <c r="H307" s="31">
        <v>45176</v>
      </c>
      <c r="I307" s="28" t="s">
        <v>742</v>
      </c>
      <c r="J307" s="28">
        <v>0.98</v>
      </c>
      <c r="K307" s="30">
        <f t="shared" si="9"/>
        <v>1</v>
      </c>
      <c r="L307" s="30">
        <f t="shared" si="10"/>
        <v>0</v>
      </c>
    </row>
    <row r="308" spans="5:12" ht="15" customHeight="1" x14ac:dyDescent="0.25">
      <c r="E308" s="28" t="s">
        <v>609</v>
      </c>
      <c r="F308" s="28" t="s">
        <v>340</v>
      </c>
      <c r="G308" s="28" t="s">
        <v>144</v>
      </c>
      <c r="H308" s="31">
        <v>45174</v>
      </c>
      <c r="I308" s="28" t="s">
        <v>651</v>
      </c>
      <c r="J308" s="28">
        <v>1.54</v>
      </c>
      <c r="K308" s="30">
        <f t="shared" si="9"/>
        <v>1</v>
      </c>
      <c r="L308" s="30">
        <f t="shared" si="10"/>
        <v>0</v>
      </c>
    </row>
    <row r="309" spans="5:12" ht="15" customHeight="1" x14ac:dyDescent="0.25">
      <c r="E309" s="28" t="s">
        <v>610</v>
      </c>
      <c r="F309" s="28" t="s">
        <v>340</v>
      </c>
      <c r="G309" s="28" t="s">
        <v>144</v>
      </c>
      <c r="H309" s="31">
        <v>45167</v>
      </c>
      <c r="I309" s="28" t="s">
        <v>651</v>
      </c>
      <c r="J309" s="28">
        <v>1.19</v>
      </c>
      <c r="K309" s="30">
        <f t="shared" si="9"/>
        <v>1</v>
      </c>
      <c r="L309" s="30">
        <f t="shared" si="10"/>
        <v>0</v>
      </c>
    </row>
    <row r="310" spans="5:12" ht="15" customHeight="1" x14ac:dyDescent="0.25">
      <c r="E310" s="28" t="s">
        <v>612</v>
      </c>
      <c r="F310" s="28" t="s">
        <v>340</v>
      </c>
      <c r="G310" s="28" t="s">
        <v>144</v>
      </c>
      <c r="H310" s="31">
        <v>45176</v>
      </c>
      <c r="I310" s="28" t="s">
        <v>743</v>
      </c>
      <c r="J310" s="28">
        <v>1.88</v>
      </c>
      <c r="K310" s="30">
        <f t="shared" si="9"/>
        <v>1</v>
      </c>
      <c r="L310" s="30">
        <f t="shared" si="10"/>
        <v>0</v>
      </c>
    </row>
    <row r="311" spans="5:12" ht="15" customHeight="1" x14ac:dyDescent="0.25">
      <c r="E311" s="28" t="s">
        <v>614</v>
      </c>
      <c r="F311" s="28" t="s">
        <v>340</v>
      </c>
      <c r="G311" s="28" t="s">
        <v>144</v>
      </c>
      <c r="H311" s="31">
        <v>45168</v>
      </c>
      <c r="I311" s="28" t="s">
        <v>663</v>
      </c>
      <c r="J311" s="28">
        <v>1.18</v>
      </c>
      <c r="K311" s="30">
        <f t="shared" si="9"/>
        <v>1</v>
      </c>
      <c r="L311" s="30">
        <f t="shared" si="10"/>
        <v>0</v>
      </c>
    </row>
    <row r="312" spans="5:12" ht="15" customHeight="1" x14ac:dyDescent="0.25">
      <c r="E312" s="28" t="s">
        <v>615</v>
      </c>
      <c r="F312" s="28" t="s">
        <v>340</v>
      </c>
      <c r="G312" s="28" t="s">
        <v>144</v>
      </c>
      <c r="H312" s="31">
        <v>45168</v>
      </c>
      <c r="I312" s="28" t="s">
        <v>744</v>
      </c>
      <c r="J312" s="28">
        <v>1.02</v>
      </c>
      <c r="K312" s="30">
        <f t="shared" si="9"/>
        <v>1</v>
      </c>
      <c r="L312" s="30">
        <f t="shared" si="10"/>
        <v>0</v>
      </c>
    </row>
    <row r="313" spans="5:12" ht="15" customHeight="1" x14ac:dyDescent="0.25">
      <c r="E313" s="28" t="s">
        <v>617</v>
      </c>
      <c r="F313" s="28" t="s">
        <v>340</v>
      </c>
      <c r="G313" s="28" t="s">
        <v>144</v>
      </c>
      <c r="H313" s="31">
        <v>45167</v>
      </c>
      <c r="I313" s="28" t="s">
        <v>745</v>
      </c>
      <c r="J313" s="28">
        <v>1.26</v>
      </c>
      <c r="K313" s="30">
        <f t="shared" si="9"/>
        <v>1</v>
      </c>
      <c r="L313" s="30">
        <f t="shared" si="10"/>
        <v>0</v>
      </c>
    </row>
    <row r="314" spans="5:12" ht="15" customHeight="1" x14ac:dyDescent="0.25">
      <c r="E314" s="28" t="s">
        <v>619</v>
      </c>
      <c r="F314" s="28" t="s">
        <v>340</v>
      </c>
      <c r="G314" s="28" t="s">
        <v>144</v>
      </c>
      <c r="H314" s="31">
        <v>45174</v>
      </c>
      <c r="I314" s="28" t="s">
        <v>746</v>
      </c>
      <c r="J314" s="28">
        <v>1.22</v>
      </c>
      <c r="K314" s="30">
        <f t="shared" si="9"/>
        <v>1</v>
      </c>
      <c r="L314" s="30">
        <f t="shared" si="10"/>
        <v>0</v>
      </c>
    </row>
    <row r="315" spans="5:12" ht="15" customHeight="1" x14ac:dyDescent="0.25">
      <c r="E315" s="28" t="s">
        <v>620</v>
      </c>
      <c r="F315" s="28" t="s">
        <v>340</v>
      </c>
      <c r="G315" s="28" t="s">
        <v>144</v>
      </c>
      <c r="H315" s="31">
        <v>45176</v>
      </c>
      <c r="I315" s="28" t="s">
        <v>747</v>
      </c>
      <c r="J315" s="28">
        <v>1.46</v>
      </c>
      <c r="K315" s="30">
        <f t="shared" ref="K315:K333" si="11">IF(OR(J315&lt;$B$12,J315="&lt; 0"),1,0)</f>
        <v>1</v>
      </c>
      <c r="L315" s="30">
        <f t="shared" ref="L315:L333" si="12">IF(K315=1,0,1)</f>
        <v>0</v>
      </c>
    </row>
    <row r="316" spans="5:12" ht="15" customHeight="1" x14ac:dyDescent="0.25">
      <c r="E316" s="28" t="s">
        <v>624</v>
      </c>
      <c r="F316" s="28" t="s">
        <v>340</v>
      </c>
      <c r="G316" s="28" t="s">
        <v>144</v>
      </c>
      <c r="H316" s="31">
        <v>45174</v>
      </c>
      <c r="I316" s="28" t="s">
        <v>748</v>
      </c>
      <c r="J316" s="28">
        <v>1.62</v>
      </c>
      <c r="K316" s="30">
        <f t="shared" si="11"/>
        <v>1</v>
      </c>
      <c r="L316" s="30">
        <f t="shared" si="12"/>
        <v>0</v>
      </c>
    </row>
    <row r="317" spans="5:12" ht="15" customHeight="1" x14ac:dyDescent="0.25">
      <c r="E317" s="28" t="s">
        <v>626</v>
      </c>
      <c r="F317" s="28" t="s">
        <v>340</v>
      </c>
      <c r="G317" s="28" t="s">
        <v>144</v>
      </c>
      <c r="H317" s="31">
        <v>45176</v>
      </c>
      <c r="I317" s="28" t="s">
        <v>749</v>
      </c>
      <c r="J317" s="28">
        <v>1.34</v>
      </c>
      <c r="K317" s="30">
        <f t="shared" si="11"/>
        <v>1</v>
      </c>
      <c r="L317" s="30">
        <f t="shared" si="12"/>
        <v>0</v>
      </c>
    </row>
    <row r="318" spans="5:12" ht="15" customHeight="1" x14ac:dyDescent="0.25">
      <c r="E318" s="28" t="s">
        <v>628</v>
      </c>
      <c r="F318" s="28" t="s">
        <v>340</v>
      </c>
      <c r="G318" s="28" t="s">
        <v>144</v>
      </c>
      <c r="H318" s="31">
        <v>45097</v>
      </c>
      <c r="I318" s="28" t="s">
        <v>653</v>
      </c>
      <c r="J318" s="28">
        <v>0.77</v>
      </c>
      <c r="K318" s="30">
        <f t="shared" si="11"/>
        <v>1</v>
      </c>
      <c r="L318" s="30">
        <f t="shared" si="12"/>
        <v>0</v>
      </c>
    </row>
    <row r="319" spans="5:12" ht="15" customHeight="1" x14ac:dyDescent="0.25">
      <c r="E319" s="28" t="s">
        <v>629</v>
      </c>
      <c r="F319" s="28" t="s">
        <v>340</v>
      </c>
      <c r="G319" s="28" t="s">
        <v>144</v>
      </c>
      <c r="H319" s="31">
        <v>45175</v>
      </c>
      <c r="I319" s="28" t="s">
        <v>654</v>
      </c>
      <c r="J319" s="28">
        <v>1.27</v>
      </c>
      <c r="K319" s="30">
        <f t="shared" si="11"/>
        <v>1</v>
      </c>
      <c r="L319" s="30">
        <f t="shared" si="12"/>
        <v>0</v>
      </c>
    </row>
    <row r="320" spans="5:12" ht="15" customHeight="1" x14ac:dyDescent="0.25">
      <c r="E320" s="28" t="s">
        <v>630</v>
      </c>
      <c r="F320" s="28" t="s">
        <v>340</v>
      </c>
      <c r="G320" s="28" t="s">
        <v>144</v>
      </c>
      <c r="H320" s="31">
        <v>45175</v>
      </c>
      <c r="I320" s="28" t="s">
        <v>750</v>
      </c>
      <c r="J320" s="28">
        <v>1.76</v>
      </c>
      <c r="K320" s="30">
        <f t="shared" si="11"/>
        <v>1</v>
      </c>
      <c r="L320" s="30">
        <f t="shared" si="12"/>
        <v>0</v>
      </c>
    </row>
    <row r="321" spans="5:12" ht="15" customHeight="1" x14ac:dyDescent="0.25">
      <c r="E321" s="28" t="s">
        <v>632</v>
      </c>
      <c r="F321" s="28" t="s">
        <v>340</v>
      </c>
      <c r="G321" s="28" t="s">
        <v>144</v>
      </c>
      <c r="H321" s="31">
        <v>45176</v>
      </c>
      <c r="I321" s="28" t="s">
        <v>751</v>
      </c>
      <c r="J321" s="28">
        <v>1.29</v>
      </c>
      <c r="K321" s="30">
        <f t="shared" si="11"/>
        <v>1</v>
      </c>
      <c r="L321" s="30">
        <f t="shared" si="12"/>
        <v>0</v>
      </c>
    </row>
    <row r="322" spans="5:12" ht="15" customHeight="1" x14ac:dyDescent="0.25">
      <c r="E322" s="28" t="s">
        <v>634</v>
      </c>
      <c r="F322" s="28" t="s">
        <v>340</v>
      </c>
      <c r="G322" s="28" t="s">
        <v>144</v>
      </c>
      <c r="H322" s="31">
        <v>45167</v>
      </c>
      <c r="I322" s="28" t="s">
        <v>752</v>
      </c>
      <c r="J322" s="28">
        <v>1.04</v>
      </c>
      <c r="K322" s="30">
        <f t="shared" si="11"/>
        <v>1</v>
      </c>
      <c r="L322" s="30">
        <f t="shared" si="12"/>
        <v>0</v>
      </c>
    </row>
    <row r="323" spans="5:12" ht="15" customHeight="1" x14ac:dyDescent="0.25">
      <c r="E323" s="28" t="s">
        <v>635</v>
      </c>
      <c r="F323" s="28" t="s">
        <v>636</v>
      </c>
      <c r="G323" s="28" t="s">
        <v>144</v>
      </c>
      <c r="H323" s="31">
        <v>45097</v>
      </c>
      <c r="I323" s="28" t="s">
        <v>753</v>
      </c>
      <c r="J323" s="28">
        <v>0.86</v>
      </c>
      <c r="K323" s="30">
        <f t="shared" si="11"/>
        <v>1</v>
      </c>
      <c r="L323" s="30">
        <f t="shared" si="12"/>
        <v>0</v>
      </c>
    </row>
    <row r="324" spans="5:12" ht="15" customHeight="1" x14ac:dyDescent="0.25">
      <c r="E324" s="28" t="s">
        <v>639</v>
      </c>
      <c r="F324" s="28" t="s">
        <v>640</v>
      </c>
      <c r="G324" s="28" t="s">
        <v>144</v>
      </c>
      <c r="H324" s="31">
        <v>45097</v>
      </c>
      <c r="I324" s="28" t="s">
        <v>754</v>
      </c>
      <c r="J324" s="28">
        <v>1.05</v>
      </c>
      <c r="K324" s="30">
        <f t="shared" si="11"/>
        <v>1</v>
      </c>
      <c r="L324" s="30">
        <f t="shared" si="12"/>
        <v>0</v>
      </c>
    </row>
    <row r="325" spans="5:12" ht="15" customHeight="1" x14ac:dyDescent="0.25">
      <c r="E325" s="28" t="s">
        <v>142</v>
      </c>
      <c r="F325" s="28" t="s">
        <v>141</v>
      </c>
      <c r="G325" s="28" t="s">
        <v>112</v>
      </c>
      <c r="H325" s="31">
        <v>45140</v>
      </c>
      <c r="I325" s="28" t="s">
        <v>767</v>
      </c>
      <c r="J325" s="28">
        <v>2.2599999999999998</v>
      </c>
      <c r="K325" s="30">
        <f t="shared" si="11"/>
        <v>0</v>
      </c>
      <c r="L325" s="30">
        <f t="shared" si="12"/>
        <v>1</v>
      </c>
    </row>
    <row r="326" spans="5:12" ht="15" customHeight="1" x14ac:dyDescent="0.25">
      <c r="E326" s="28" t="s">
        <v>143</v>
      </c>
      <c r="F326" s="28" t="s">
        <v>141</v>
      </c>
      <c r="G326" s="28" t="s">
        <v>144</v>
      </c>
      <c r="H326" s="31">
        <v>45161</v>
      </c>
      <c r="I326" s="28" t="s">
        <v>767</v>
      </c>
      <c r="J326" s="28">
        <v>2.34</v>
      </c>
      <c r="K326" s="30">
        <f t="shared" si="11"/>
        <v>0</v>
      </c>
      <c r="L326" s="30">
        <f t="shared" si="12"/>
        <v>1</v>
      </c>
    </row>
    <row r="327" spans="5:12" ht="15" customHeight="1" x14ac:dyDescent="0.25">
      <c r="E327" s="28" t="s">
        <v>115</v>
      </c>
      <c r="F327" s="28" t="s">
        <v>111</v>
      </c>
      <c r="G327" s="28" t="s">
        <v>112</v>
      </c>
      <c r="H327" s="31" t="s">
        <v>116</v>
      </c>
      <c r="I327" s="28" t="s">
        <v>767</v>
      </c>
      <c r="J327" s="28">
        <v>1.51</v>
      </c>
      <c r="K327" s="30">
        <f t="shared" si="11"/>
        <v>1</v>
      </c>
      <c r="L327" s="30">
        <f t="shared" si="12"/>
        <v>0</v>
      </c>
    </row>
    <row r="328" spans="5:12" ht="15" customHeight="1" x14ac:dyDescent="0.25">
      <c r="E328" s="28" t="s">
        <v>117</v>
      </c>
      <c r="F328" s="28" t="s">
        <v>111</v>
      </c>
      <c r="G328" s="28" t="s">
        <v>112</v>
      </c>
      <c r="H328" s="31" t="s">
        <v>116</v>
      </c>
      <c r="I328" s="28" t="s">
        <v>767</v>
      </c>
      <c r="J328" s="28">
        <v>1.68</v>
      </c>
      <c r="K328" s="30">
        <f t="shared" si="11"/>
        <v>1</v>
      </c>
      <c r="L328" s="30">
        <f t="shared" si="12"/>
        <v>0</v>
      </c>
    </row>
    <row r="329" spans="5:12" ht="15" customHeight="1" x14ac:dyDescent="0.25">
      <c r="E329" s="28" t="s">
        <v>118</v>
      </c>
      <c r="F329" s="28" t="s">
        <v>111</v>
      </c>
      <c r="G329" s="28" t="s">
        <v>112</v>
      </c>
      <c r="H329" s="31" t="s">
        <v>116</v>
      </c>
      <c r="I329" s="28" t="s">
        <v>767</v>
      </c>
      <c r="J329" s="28">
        <v>1.49</v>
      </c>
      <c r="K329" s="30">
        <f t="shared" si="11"/>
        <v>1</v>
      </c>
      <c r="L329" s="30">
        <f t="shared" si="12"/>
        <v>0</v>
      </c>
    </row>
    <row r="330" spans="5:12" ht="15" customHeight="1" x14ac:dyDescent="0.25">
      <c r="E330" s="28" t="s">
        <v>119</v>
      </c>
      <c r="F330" s="28" t="s">
        <v>111</v>
      </c>
      <c r="G330" s="28" t="s">
        <v>112</v>
      </c>
      <c r="H330" s="31" t="s">
        <v>116</v>
      </c>
      <c r="I330" s="28" t="s">
        <v>767</v>
      </c>
      <c r="J330" s="28">
        <v>2.2599999999999998</v>
      </c>
      <c r="K330" s="30">
        <f t="shared" si="11"/>
        <v>0</v>
      </c>
      <c r="L330" s="30">
        <f t="shared" si="12"/>
        <v>1</v>
      </c>
    </row>
    <row r="331" spans="5:12" ht="15" customHeight="1" x14ac:dyDescent="0.25">
      <c r="E331" s="28" t="s">
        <v>120</v>
      </c>
      <c r="F331" s="28" t="s">
        <v>111</v>
      </c>
      <c r="G331" s="28" t="s">
        <v>112</v>
      </c>
      <c r="H331" s="31" t="s">
        <v>116</v>
      </c>
      <c r="I331" s="28" t="s">
        <v>767</v>
      </c>
      <c r="J331" s="28">
        <v>2.14</v>
      </c>
      <c r="K331" s="30">
        <f t="shared" si="11"/>
        <v>0</v>
      </c>
      <c r="L331" s="30">
        <f t="shared" si="12"/>
        <v>1</v>
      </c>
    </row>
    <row r="332" spans="5:12" ht="15" customHeight="1" x14ac:dyDescent="0.25">
      <c r="E332" s="28" t="s">
        <v>121</v>
      </c>
      <c r="F332" s="28" t="s">
        <v>111</v>
      </c>
      <c r="G332" s="28" t="s">
        <v>112</v>
      </c>
      <c r="H332" s="31" t="s">
        <v>113</v>
      </c>
      <c r="I332" s="28" t="s">
        <v>767</v>
      </c>
      <c r="J332" s="28">
        <v>2.21</v>
      </c>
      <c r="K332" s="30">
        <f t="shared" si="11"/>
        <v>0</v>
      </c>
      <c r="L332" s="30">
        <f t="shared" si="12"/>
        <v>1</v>
      </c>
    </row>
    <row r="333" spans="5:12" ht="15" customHeight="1" x14ac:dyDescent="0.25">
      <c r="E333" s="28" t="s">
        <v>122</v>
      </c>
      <c r="F333" s="28" t="s">
        <v>111</v>
      </c>
      <c r="G333" s="28" t="s">
        <v>112</v>
      </c>
      <c r="H333" s="31" t="s">
        <v>113</v>
      </c>
      <c r="I333" s="28" t="s">
        <v>767</v>
      </c>
      <c r="J333" s="28">
        <v>2.25</v>
      </c>
      <c r="K333" s="30">
        <f t="shared" si="11"/>
        <v>0</v>
      </c>
      <c r="L333" s="30">
        <f t="shared" si="12"/>
        <v>1</v>
      </c>
    </row>
  </sheetData>
  <autoFilter ref="E1:L125">
    <sortState ref="E2:M21">
      <sortCondition ref="I1:I101"/>
    </sortState>
  </autoFilter>
  <conditionalFormatting sqref="B9">
    <cfRule type="cellIs" dxfId="6" priority="10" operator="greaterThan">
      <formula>0.95</formula>
    </cfRule>
  </conditionalFormatting>
  <conditionalFormatting sqref="J2:J1048576">
    <cfRule type="cellIs" dxfId="5" priority="8" operator="equal">
      <formula>"&lt; 0"</formula>
    </cfRule>
    <cfRule type="cellIs" dxfId="4" priority="13" operator="greaterThanOrEqual">
      <formula>$B$12</formula>
    </cfRule>
    <cfRule type="cellIs" dxfId="3" priority="14" operator="between">
      <formula>$B$13</formula>
      <formula>"&lt;$B$12"</formula>
    </cfRule>
    <cfRule type="cellIs" dxfId="2" priority="17" operator="between">
      <formula>0.0001</formula>
      <formula>"&lt;$B$13"</formula>
    </cfRule>
  </conditionalFormatting>
  <conditionalFormatting sqref="L1:L1048576">
    <cfRule type="cellIs" dxfId="1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7"/>
  <sheetViews>
    <sheetView tabSelected="1" showWhiteSpace="0" zoomScaleNormal="100" zoomScaleSheetLayoutView="110" workbookViewId="0">
      <selection activeCell="A46" sqref="A1:F46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90" t="s">
        <v>59</v>
      </c>
      <c r="B1" s="190"/>
      <c r="C1" s="190"/>
      <c r="D1" s="190"/>
      <c r="E1" s="191"/>
      <c r="F1" s="191"/>
    </row>
    <row r="2" spans="1:10" x14ac:dyDescent="0.2">
      <c r="A2" s="207" t="s">
        <v>96</v>
      </c>
      <c r="B2" s="207"/>
      <c r="C2" s="207"/>
      <c r="D2" s="207"/>
      <c r="E2" s="149"/>
      <c r="F2" s="149"/>
    </row>
    <row r="3" spans="1:10" ht="18.75" x14ac:dyDescent="0.2">
      <c r="A3" s="208" t="str">
        <f>"Parameter: "&amp;'Parameter (Spezies)'!B1&amp;" "&amp;'Parameter (Spezies)'!C1</f>
        <v>Parameter: Streptococcus equi_ssp_zooepidemicus_ruminatorum</v>
      </c>
      <c r="B3" s="208"/>
      <c r="C3" s="208"/>
      <c r="D3" s="208"/>
      <c r="E3" s="209"/>
      <c r="F3" s="209"/>
    </row>
    <row r="4" spans="1:10" x14ac:dyDescent="0.2">
      <c r="A4" s="106" t="s">
        <v>18</v>
      </c>
      <c r="B4" s="114">
        <v>1</v>
      </c>
      <c r="C4" s="115"/>
      <c r="D4" s="109"/>
      <c r="E4" s="44"/>
      <c r="F4" s="44"/>
    </row>
    <row r="5" spans="1:10" x14ac:dyDescent="0.2">
      <c r="A5" s="106" t="s">
        <v>19</v>
      </c>
      <c r="B5" s="114" t="s">
        <v>45</v>
      </c>
      <c r="C5" s="106" t="s">
        <v>25</v>
      </c>
      <c r="D5" s="200" t="s">
        <v>49</v>
      </c>
      <c r="E5" s="201"/>
      <c r="F5" s="44"/>
    </row>
    <row r="6" spans="1:10" x14ac:dyDescent="0.2">
      <c r="A6" s="107" t="s">
        <v>23</v>
      </c>
      <c r="B6" s="116">
        <v>45307</v>
      </c>
      <c r="C6" s="107" t="s">
        <v>26</v>
      </c>
      <c r="D6" s="198">
        <v>45307</v>
      </c>
      <c r="E6" s="199"/>
      <c r="F6" s="117"/>
    </row>
    <row r="7" spans="1:10" s="33" customFormat="1" x14ac:dyDescent="0.2">
      <c r="A7" s="108" t="s">
        <v>66</v>
      </c>
      <c r="B7" s="210" t="s">
        <v>67</v>
      </c>
      <c r="C7" s="203"/>
      <c r="D7" s="203"/>
      <c r="E7" s="203"/>
      <c r="F7" s="203"/>
    </row>
    <row r="8" spans="1:10" ht="15" customHeight="1" x14ac:dyDescent="0.2">
      <c r="A8" s="108" t="s">
        <v>64</v>
      </c>
      <c r="B8" s="210" t="s">
        <v>65</v>
      </c>
      <c r="C8" s="203"/>
      <c r="D8" s="203"/>
      <c r="E8" s="203"/>
      <c r="F8" s="203"/>
    </row>
    <row r="9" spans="1:10" x14ac:dyDescent="0.2">
      <c r="A9" s="108" t="s">
        <v>50</v>
      </c>
      <c r="B9" s="115"/>
      <c r="C9" s="109" t="s">
        <v>109</v>
      </c>
      <c r="D9" s="109" t="s">
        <v>51</v>
      </c>
      <c r="E9" s="44"/>
      <c r="F9" s="44"/>
    </row>
    <row r="10" spans="1:10" x14ac:dyDescent="0.2">
      <c r="A10" s="106" t="s">
        <v>20</v>
      </c>
      <c r="B10" s="206"/>
      <c r="C10" s="206"/>
      <c r="D10" s="109"/>
      <c r="E10" s="44"/>
      <c r="F10" s="44"/>
    </row>
    <row r="11" spans="1:10" x14ac:dyDescent="0.2">
      <c r="A11" s="205" t="str">
        <f>"Validierungsisolate/-materialien (Parameter): "&amp;'Parameter (Spezies)'!B3</f>
        <v>Validierungsisolate/-materialien (Parameter): 34</v>
      </c>
      <c r="B11" s="205"/>
      <c r="C11" s="211" t="str">
        <f>"Vergleichsisolate/-materialien (#Parameter): "&amp;'#Parameter (Spezies)'!B3</f>
        <v>Vergleichsisolate/-materialien (#Parameter): 332</v>
      </c>
      <c r="D11" s="211"/>
      <c r="E11" s="212"/>
      <c r="F11" s="212"/>
    </row>
    <row r="12" spans="1:10" s="24" customFormat="1" x14ac:dyDescent="0.2">
      <c r="A12" s="204"/>
      <c r="B12" s="204"/>
      <c r="C12" s="204"/>
      <c r="D12" s="204"/>
      <c r="E12" s="88"/>
      <c r="F12" s="88"/>
    </row>
    <row r="13" spans="1:10" s="24" customFormat="1" x14ac:dyDescent="0.2">
      <c r="A13" s="204"/>
      <c r="B13" s="204"/>
      <c r="C13" s="204"/>
      <c r="D13" s="204"/>
      <c r="E13" s="88"/>
      <c r="F13" s="88"/>
      <c r="J13" s="33"/>
    </row>
    <row r="14" spans="1:10" x14ac:dyDescent="0.2">
      <c r="A14" s="202" t="s">
        <v>47</v>
      </c>
      <c r="B14" s="202"/>
      <c r="C14" s="202"/>
      <c r="D14" s="202"/>
      <c r="E14" s="203"/>
      <c r="F14" s="203"/>
    </row>
    <row r="15" spans="1:10" x14ac:dyDescent="0.2">
      <c r="A15" s="202" t="s">
        <v>21</v>
      </c>
      <c r="B15" s="202"/>
      <c r="C15" s="202"/>
      <c r="D15" s="202"/>
      <c r="E15" s="203"/>
      <c r="F15" s="203"/>
    </row>
    <row r="16" spans="1:10" x14ac:dyDescent="0.2">
      <c r="A16" s="202" t="s">
        <v>48</v>
      </c>
      <c r="B16" s="202"/>
      <c r="C16" s="202"/>
      <c r="D16" s="202"/>
      <c r="E16" s="203"/>
      <c r="F16" s="203"/>
    </row>
    <row r="17" spans="1:7" s="33" customFormat="1" x14ac:dyDescent="0.2">
      <c r="A17" s="151" t="s">
        <v>94</v>
      </c>
      <c r="B17" s="152"/>
      <c r="C17" s="152"/>
      <c r="D17" s="152"/>
      <c r="E17" s="152"/>
      <c r="F17" s="152"/>
    </row>
    <row r="18" spans="1:7" s="33" customFormat="1" ht="55.5" customHeight="1" x14ac:dyDescent="0.2">
      <c r="A18" s="239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39"/>
      <c r="C18" s="197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197"/>
      <c r="E18" s="197"/>
      <c r="F18" s="197"/>
      <c r="G18" s="150"/>
    </row>
    <row r="19" spans="1:7" s="33" customFormat="1" ht="32.25" customHeight="1" x14ac:dyDescent="0.2">
      <c r="A19" s="238" t="s">
        <v>95</v>
      </c>
      <c r="B19" s="238"/>
      <c r="C19" s="234" t="str">
        <f>"Falsch-positiv: Kriterien für richtig-negativ werden nicht erfüllt"</f>
        <v>Falsch-positiv: Kriterien für richtig-negativ werden nicht erfüllt</v>
      </c>
      <c r="D19" s="234"/>
      <c r="E19" s="234"/>
      <c r="F19" s="234"/>
    </row>
    <row r="20" spans="1:7" s="33" customFormat="1" x14ac:dyDescent="0.2">
      <c r="A20" s="110"/>
      <c r="B20" s="110"/>
      <c r="C20" s="110"/>
      <c r="D20" s="110"/>
      <c r="E20" s="111"/>
      <c r="F20" s="111"/>
    </row>
    <row r="21" spans="1:7" s="33" customFormat="1" x14ac:dyDescent="0.2">
      <c r="A21" s="87" t="s">
        <v>22</v>
      </c>
      <c r="B21" s="95" t="s">
        <v>63</v>
      </c>
      <c r="C21" s="185" t="str">
        <f>'Parameter (Spezies)'!B1&amp;" "&amp;'Parameter (Spezies)'!C1</f>
        <v>Streptococcus equi_ssp_zooepidemicus_ruminatorum</v>
      </c>
      <c r="D21" s="96"/>
      <c r="E21" s="112" t="s">
        <v>74</v>
      </c>
      <c r="F21" s="113" t="s">
        <v>62</v>
      </c>
    </row>
    <row r="22" spans="1:7" s="33" customFormat="1" x14ac:dyDescent="0.2">
      <c r="A22" s="68" t="s">
        <v>68</v>
      </c>
      <c r="B22" s="69">
        <f>'Parameter (Spezies)'!B3</f>
        <v>34</v>
      </c>
      <c r="C22" s="77"/>
      <c r="D22" s="77"/>
      <c r="E22" s="70"/>
      <c r="F22" s="71"/>
    </row>
    <row r="23" spans="1:7" s="33" customFormat="1" x14ac:dyDescent="0.2">
      <c r="A23" s="68" t="s">
        <v>69</v>
      </c>
      <c r="B23" s="118">
        <f>B26+B27</f>
        <v>34</v>
      </c>
      <c r="C23" s="72" t="s">
        <v>58</v>
      </c>
      <c r="D23" s="73">
        <f>B23/B22</f>
        <v>1</v>
      </c>
      <c r="E23" s="74">
        <v>20</v>
      </c>
      <c r="F23" s="89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5" t="s">
        <v>70</v>
      </c>
      <c r="B24" s="69">
        <f>SUM('Parameter (Spezies)'!E:E)</f>
        <v>28</v>
      </c>
      <c r="C24" s="76"/>
      <c r="D24" s="77"/>
      <c r="E24" s="74">
        <f>0.2*B23</f>
        <v>6.8000000000000007</v>
      </c>
      <c r="F24" s="89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8" t="s">
        <v>83</v>
      </c>
      <c r="B25" s="69"/>
      <c r="C25" s="217" t="s">
        <v>52</v>
      </c>
      <c r="D25" s="218"/>
      <c r="E25" s="70"/>
      <c r="F25" s="90"/>
    </row>
    <row r="26" spans="1:7" s="33" customFormat="1" x14ac:dyDescent="0.2">
      <c r="A26" s="79" t="s">
        <v>75</v>
      </c>
      <c r="B26" s="99">
        <f>'Parameter (Spezies)'!B7</f>
        <v>34</v>
      </c>
      <c r="C26" s="80" t="s">
        <v>54</v>
      </c>
      <c r="D26" s="81">
        <f>B26/B23</f>
        <v>1</v>
      </c>
      <c r="E26" s="82">
        <v>0.95</v>
      </c>
      <c r="F26" s="90" t="str">
        <f>IF(E26&lt;=D26,"ja","nein")</f>
        <v>ja</v>
      </c>
      <c r="G26" s="33">
        <f t="shared" si="0"/>
        <v>1</v>
      </c>
    </row>
    <row r="27" spans="1:7" s="33" customFormat="1" x14ac:dyDescent="0.2">
      <c r="A27" s="83" t="s">
        <v>77</v>
      </c>
      <c r="B27" s="98">
        <f>'Parameter (Spezies)'!B26</f>
        <v>0</v>
      </c>
      <c r="C27" s="84" t="s">
        <v>56</v>
      </c>
      <c r="D27" s="85">
        <f>B27/B23</f>
        <v>0</v>
      </c>
      <c r="E27" s="86">
        <v>0.01</v>
      </c>
      <c r="F27" s="101" t="str">
        <f>IF(E27&gt;=D27,"ja","nein")</f>
        <v>ja</v>
      </c>
      <c r="G27" s="33">
        <f t="shared" si="0"/>
        <v>1</v>
      </c>
    </row>
    <row r="28" spans="1:7" s="33" customFormat="1" x14ac:dyDescent="0.2">
      <c r="A28" s="46"/>
      <c r="B28" s="47" t="s">
        <v>71</v>
      </c>
      <c r="C28" s="48"/>
      <c r="D28" s="49"/>
      <c r="E28" s="50"/>
      <c r="F28" s="91"/>
    </row>
    <row r="29" spans="1:7" x14ac:dyDescent="0.2">
      <c r="A29" s="51" t="s">
        <v>68</v>
      </c>
      <c r="B29" s="52">
        <f>'#Parameter (Spezies) DB'!B3</f>
        <v>332</v>
      </c>
      <c r="C29" s="46"/>
      <c r="D29" s="46"/>
      <c r="E29" s="53"/>
      <c r="F29" s="92"/>
      <c r="G29" s="33"/>
    </row>
    <row r="30" spans="1:7" s="33" customFormat="1" x14ac:dyDescent="0.2">
      <c r="A30" s="51" t="s">
        <v>69</v>
      </c>
      <c r="B30" s="47">
        <f>SUM(B33:B34)</f>
        <v>265</v>
      </c>
      <c r="C30" s="54" t="s">
        <v>58</v>
      </c>
      <c r="D30" s="55">
        <f>B30/B29</f>
        <v>0.79819277108433739</v>
      </c>
      <c r="E30" s="52">
        <v>30</v>
      </c>
      <c r="F30" s="93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6" t="s">
        <v>70</v>
      </c>
      <c r="B31" s="52">
        <f>SUM('#Parameter (Spezies) DB'!E:E)</f>
        <v>171</v>
      </c>
      <c r="C31" s="57"/>
      <c r="D31" s="58"/>
      <c r="E31" s="102">
        <f>0.2*B30</f>
        <v>53</v>
      </c>
      <c r="F31" s="93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59" t="s">
        <v>83</v>
      </c>
      <c r="B32" s="52"/>
      <c r="C32" s="219" t="s">
        <v>53</v>
      </c>
      <c r="D32" s="220"/>
      <c r="E32" s="53"/>
      <c r="F32" s="92"/>
      <c r="G32" s="33"/>
    </row>
    <row r="33" spans="1:8" ht="14.45" customHeight="1" x14ac:dyDescent="0.2">
      <c r="A33" s="60" t="s">
        <v>78</v>
      </c>
      <c r="B33" s="100">
        <f>'#Parameter (Spezies) DB'!B6</f>
        <v>265</v>
      </c>
      <c r="C33" s="61" t="s">
        <v>57</v>
      </c>
      <c r="D33" s="62">
        <f>B33/B30</f>
        <v>1</v>
      </c>
      <c r="E33" s="63">
        <v>0.99</v>
      </c>
      <c r="F33" s="92" t="str">
        <f>IF(E33&lt;=D33,"ja","nein")</f>
        <v>ja</v>
      </c>
      <c r="G33" s="33">
        <f t="shared" si="0"/>
        <v>1</v>
      </c>
    </row>
    <row r="34" spans="1:8" ht="14.45" customHeight="1" x14ac:dyDescent="0.2">
      <c r="A34" s="64" t="s">
        <v>76</v>
      </c>
      <c r="B34" s="97">
        <f>'#Parameter (Spezies) DB'!B7</f>
        <v>0</v>
      </c>
      <c r="C34" s="65" t="s">
        <v>55</v>
      </c>
      <c r="D34" s="66">
        <f>B34/B30</f>
        <v>0</v>
      </c>
      <c r="E34" s="67">
        <v>0.01</v>
      </c>
      <c r="F34" s="94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39" t="s">
        <v>72</v>
      </c>
      <c r="B35" s="140">
        <f>'#Parameter (Spezies)'!B3</f>
        <v>332</v>
      </c>
      <c r="C35" s="141" t="s">
        <v>73</v>
      </c>
      <c r="D35" s="142">
        <f>'#Parameter (Spezies)'!B9</f>
        <v>9.036144578313253E-2</v>
      </c>
      <c r="E35" s="143"/>
      <c r="F35" s="144"/>
    </row>
    <row r="36" spans="1:8" s="138" customFormat="1" ht="46.5" customHeight="1" x14ac:dyDescent="0.25">
      <c r="A36" s="227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34 identifizierten Proben des Parameters wurden unter Verwendung der vollständigen Datenbank 34 (=100%) richtig erkannt (Inklusivität). 0 (=0%) der identifizierten Proben des Parameters wurden falsch einer anderen Spezies zugeordnet.</v>
      </c>
      <c r="B36" s="228"/>
      <c r="C36" s="228"/>
      <c r="D36" s="228"/>
      <c r="E36" s="229"/>
      <c r="F36" s="229"/>
    </row>
    <row r="37" spans="1:8" s="33" customFormat="1" ht="44.25" customHeight="1" x14ac:dyDescent="0.2">
      <c r="A37" s="230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265 identifizierten Proben der Nicht-Ziel-Parameter wurden unter Verwendung der vollständigen Datenbank 100% richtig-negativ (Exklusivität) gezählt. Von diesen 265 Proben wurden 0 (=0%) fehlerhaft als Parameter identifiziert.</v>
      </c>
      <c r="B37" s="231"/>
      <c r="C37" s="231"/>
      <c r="D37" s="231"/>
      <c r="E37" s="231"/>
      <c r="F37" s="231"/>
    </row>
    <row r="38" spans="1:8" s="33" customFormat="1" ht="30.75" customHeight="1" x14ac:dyDescent="0.2">
      <c r="A38" s="232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332 Proben der Nicht-Ziel-Parameter wurden unter Verwendung einer nur den Parameter enthaltenden Datenbank bei 30 (=9%) Einträgen ein score &gt; 2 erreicht.</v>
      </c>
      <c r="B38" s="233"/>
      <c r="C38" s="233"/>
      <c r="D38" s="233"/>
      <c r="E38" s="233"/>
      <c r="F38" s="233"/>
    </row>
    <row r="39" spans="1:8" s="26" customFormat="1" x14ac:dyDescent="0.2">
      <c r="A39" s="104" t="s">
        <v>82</v>
      </c>
      <c r="B39" s="105" t="s">
        <v>59</v>
      </c>
      <c r="C39" s="103" t="s">
        <v>81</v>
      </c>
      <c r="D39" s="186" t="str">
        <f>IF(SUM(G23:G35)=8,"erfüllt","nicht erfüllt")</f>
        <v>erfüllt</v>
      </c>
      <c r="E39" s="103"/>
      <c r="F39" s="103"/>
      <c r="H39" s="17"/>
    </row>
    <row r="40" spans="1:8" s="33" customFormat="1" x14ac:dyDescent="0.2">
      <c r="A40" s="216" t="s">
        <v>32</v>
      </c>
      <c r="B40" s="216"/>
      <c r="C40" s="216"/>
      <c r="D40" s="216"/>
      <c r="E40" s="44"/>
      <c r="F40" s="44"/>
    </row>
    <row r="41" spans="1:8" ht="36" customHeight="1" x14ac:dyDescent="0.2">
      <c r="A41" s="237" t="s">
        <v>768</v>
      </c>
      <c r="B41" s="237"/>
      <c r="C41" s="237"/>
      <c r="D41" s="237"/>
      <c r="E41" s="237"/>
      <c r="F41" s="237"/>
    </row>
    <row r="42" spans="1:8" s="25" customFormat="1" x14ac:dyDescent="0.2">
      <c r="A42" s="20" t="s">
        <v>30</v>
      </c>
      <c r="B42" s="20" t="s">
        <v>29</v>
      </c>
      <c r="C42" s="20" t="s">
        <v>27</v>
      </c>
      <c r="D42" s="221" t="s">
        <v>28</v>
      </c>
      <c r="E42" s="222"/>
      <c r="F42" s="223"/>
    </row>
    <row r="43" spans="1:8" s="25" customFormat="1" x14ac:dyDescent="0.2">
      <c r="A43" s="167" t="str">
        <f>Settings!C4</f>
        <v>CVUA S</v>
      </c>
      <c r="B43" s="22" t="s">
        <v>769</v>
      </c>
      <c r="C43" s="23">
        <v>45307</v>
      </c>
      <c r="D43" s="224" t="s">
        <v>49</v>
      </c>
      <c r="E43" s="225"/>
      <c r="F43" s="226"/>
    </row>
    <row r="44" spans="1:8" s="33" customFormat="1" x14ac:dyDescent="0.2">
      <c r="A44" s="235" t="s">
        <v>107</v>
      </c>
      <c r="B44" s="235"/>
      <c r="C44" s="235"/>
      <c r="D44" s="235"/>
      <c r="E44" s="236"/>
      <c r="F44" s="236"/>
    </row>
    <row r="45" spans="1:8" x14ac:dyDescent="0.2">
      <c r="A45" s="215" t="s">
        <v>31</v>
      </c>
      <c r="B45" s="215"/>
      <c r="C45" s="21"/>
      <c r="D45" s="21"/>
      <c r="E45" s="18"/>
      <c r="F45" s="18"/>
    </row>
    <row r="46" spans="1:8" x14ac:dyDescent="0.2">
      <c r="A46" s="213" t="s">
        <v>24</v>
      </c>
      <c r="B46" s="213"/>
      <c r="C46" s="213"/>
      <c r="D46" s="213"/>
      <c r="E46" s="214"/>
      <c r="F46" s="214"/>
    </row>
    <row r="47" spans="1:8" x14ac:dyDescent="0.2">
      <c r="E47" s="18"/>
      <c r="F47" s="18"/>
    </row>
  </sheetData>
  <mergeCells count="32"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</mergeCells>
  <pageMargins left="1.2992125984251968" right="0.31496062992125984" top="0.78740157480314965" bottom="0.78740157480314965" header="0.31496062992125984" footer="0.31496062992125984"/>
  <pageSetup paperSize="9" scale="8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2024-01-17T08:21:13Z</cp:lastPrinted>
  <dcterms:created xsi:type="dcterms:W3CDTF">2016-08-19T11:01:12Z</dcterms:created>
  <dcterms:modified xsi:type="dcterms:W3CDTF">2024-01-17T08:21:15Z</dcterms:modified>
</cp:coreProperties>
</file>