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MALDI-UP\zzOnline gestellte Versionen\"/>
    </mc:Choice>
  </mc:AlternateContent>
  <bookViews>
    <workbookView xWindow="0" yWindow="0" windowWidth="28800" windowHeight="12345" tabRatio="858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DB'!$F$1:$Z$279</definedName>
    <definedName name="_xlnm._FilterDatabase" localSheetId="1" hidden="1">'Parameter (Spezies)'!$F$1:$U$54</definedName>
  </definedNames>
  <calcPr calcId="162913" concurrentCalc="0"/>
</workbook>
</file>

<file path=xl/calcChain.xml><?xml version="1.0" encoding="utf-8"?>
<calcChain xmlns="http://schemas.openxmlformats.org/spreadsheetml/2006/main">
  <c r="T16" i="12" l="1"/>
  <c r="T17" i="12"/>
  <c r="T18" i="12"/>
  <c r="T19" i="12"/>
  <c r="R132" i="12"/>
  <c r="T132" i="12"/>
  <c r="U132" i="12"/>
  <c r="V132" i="12"/>
  <c r="Z132" i="12"/>
  <c r="S132" i="12"/>
  <c r="E132" i="12"/>
  <c r="R131" i="12"/>
  <c r="T131" i="12"/>
  <c r="U131" i="12"/>
  <c r="V131" i="12"/>
  <c r="Z131" i="12"/>
  <c r="S131" i="12"/>
  <c r="E131" i="12"/>
  <c r="R130" i="12"/>
  <c r="T130" i="12"/>
  <c r="U130" i="12"/>
  <c r="V130" i="12"/>
  <c r="Z130" i="12"/>
  <c r="S130" i="12"/>
  <c r="E130" i="12"/>
  <c r="R129" i="12"/>
  <c r="T129" i="12"/>
  <c r="U129" i="12"/>
  <c r="V129" i="12"/>
  <c r="Z129" i="12"/>
  <c r="S129" i="12"/>
  <c r="E129" i="12"/>
  <c r="R128" i="12"/>
  <c r="T128" i="12"/>
  <c r="U128" i="12"/>
  <c r="V128" i="12"/>
  <c r="Z128" i="12"/>
  <c r="S128" i="12"/>
  <c r="E128" i="12"/>
  <c r="R127" i="12"/>
  <c r="T127" i="12"/>
  <c r="U127" i="12"/>
  <c r="V127" i="12"/>
  <c r="Z127" i="12"/>
  <c r="S127" i="12"/>
  <c r="E127" i="12"/>
  <c r="R126" i="12"/>
  <c r="T126" i="12"/>
  <c r="U126" i="12"/>
  <c r="V126" i="12"/>
  <c r="Z126" i="12"/>
  <c r="S126" i="12"/>
  <c r="E126" i="12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W126" i="12"/>
  <c r="X126" i="12"/>
  <c r="Y126" i="12"/>
  <c r="AA126" i="12"/>
  <c r="W127" i="12"/>
  <c r="X127" i="12"/>
  <c r="Y127" i="12"/>
  <c r="AA127" i="12"/>
  <c r="W128" i="12"/>
  <c r="X128" i="12"/>
  <c r="Y128" i="12"/>
  <c r="AA128" i="12"/>
  <c r="W129" i="12"/>
  <c r="X129" i="12"/>
  <c r="Y129" i="12"/>
  <c r="AA129" i="12"/>
  <c r="W130" i="12"/>
  <c r="X130" i="12"/>
  <c r="Y130" i="12"/>
  <c r="AA130" i="12"/>
  <c r="W131" i="12"/>
  <c r="X131" i="12"/>
  <c r="Y131" i="12"/>
  <c r="AA131" i="12"/>
  <c r="W132" i="12"/>
  <c r="X132" i="12"/>
  <c r="Y132" i="12"/>
  <c r="AA132" i="12"/>
  <c r="R133" i="12"/>
  <c r="T133" i="12"/>
  <c r="U133" i="12"/>
  <c r="V133" i="12"/>
  <c r="Z133" i="12"/>
  <c r="S133" i="12"/>
  <c r="W133" i="12"/>
  <c r="X133" i="12"/>
  <c r="Y133" i="12"/>
  <c r="AA133" i="12"/>
  <c r="R134" i="12"/>
  <c r="T134" i="12"/>
  <c r="U134" i="12"/>
  <c r="V134" i="12"/>
  <c r="Z134" i="12"/>
  <c r="S134" i="12"/>
  <c r="W134" i="12"/>
  <c r="X134" i="12"/>
  <c r="Y134" i="12"/>
  <c r="AA134" i="12"/>
  <c r="R135" i="12"/>
  <c r="T135" i="12"/>
  <c r="U135" i="12"/>
  <c r="V135" i="12"/>
  <c r="Z135" i="12"/>
  <c r="S135" i="12"/>
  <c r="W135" i="12"/>
  <c r="X135" i="12"/>
  <c r="Y135" i="12"/>
  <c r="AA135" i="12"/>
  <c r="R136" i="12"/>
  <c r="T136" i="12"/>
  <c r="U136" i="12"/>
  <c r="V136" i="12"/>
  <c r="Z136" i="12"/>
  <c r="S136" i="12"/>
  <c r="W136" i="12"/>
  <c r="X136" i="12"/>
  <c r="Y136" i="12"/>
  <c r="AA136" i="12"/>
  <c r="R137" i="12"/>
  <c r="T137" i="12"/>
  <c r="U137" i="12"/>
  <c r="V137" i="12"/>
  <c r="Z137" i="12"/>
  <c r="S137" i="12"/>
  <c r="W137" i="12"/>
  <c r="X137" i="12"/>
  <c r="Y137" i="12"/>
  <c r="AA137" i="12"/>
  <c r="R138" i="12"/>
  <c r="T138" i="12"/>
  <c r="U138" i="12"/>
  <c r="V138" i="12"/>
  <c r="Z138" i="12"/>
  <c r="S138" i="12"/>
  <c r="W138" i="12"/>
  <c r="X138" i="12"/>
  <c r="Y138" i="12"/>
  <c r="AA138" i="12"/>
  <c r="R139" i="12"/>
  <c r="T139" i="12"/>
  <c r="U139" i="12"/>
  <c r="V139" i="12"/>
  <c r="Z139" i="12"/>
  <c r="S139" i="12"/>
  <c r="W139" i="12"/>
  <c r="X139" i="12"/>
  <c r="Y139" i="12"/>
  <c r="AA139" i="12"/>
  <c r="R140" i="12"/>
  <c r="T140" i="12"/>
  <c r="U140" i="12"/>
  <c r="V140" i="12"/>
  <c r="Z140" i="12"/>
  <c r="S140" i="12"/>
  <c r="W140" i="12"/>
  <c r="X140" i="12"/>
  <c r="Y140" i="12"/>
  <c r="AA140" i="12"/>
  <c r="R141" i="12"/>
  <c r="T141" i="12"/>
  <c r="U141" i="12"/>
  <c r="V141" i="12"/>
  <c r="Z141" i="12"/>
  <c r="S141" i="12"/>
  <c r="W141" i="12"/>
  <c r="X141" i="12"/>
  <c r="Y141" i="12"/>
  <c r="AA141" i="12"/>
  <c r="R142" i="12"/>
  <c r="T142" i="12"/>
  <c r="U142" i="12"/>
  <c r="V142" i="12"/>
  <c r="Z142" i="12"/>
  <c r="S142" i="12"/>
  <c r="W142" i="12"/>
  <c r="X142" i="12"/>
  <c r="Y142" i="12"/>
  <c r="AA142" i="12"/>
  <c r="R143" i="12"/>
  <c r="T143" i="12"/>
  <c r="U143" i="12"/>
  <c r="V143" i="12"/>
  <c r="Z143" i="12"/>
  <c r="S143" i="12"/>
  <c r="W143" i="12"/>
  <c r="X143" i="12"/>
  <c r="Y143" i="12"/>
  <c r="AA143" i="12"/>
  <c r="R144" i="12"/>
  <c r="T144" i="12"/>
  <c r="U144" i="12"/>
  <c r="V144" i="12"/>
  <c r="Z144" i="12"/>
  <c r="S144" i="12"/>
  <c r="W144" i="12"/>
  <c r="X144" i="12"/>
  <c r="Y144" i="12"/>
  <c r="AA144" i="12"/>
  <c r="R145" i="12"/>
  <c r="T145" i="12"/>
  <c r="U145" i="12"/>
  <c r="V145" i="12"/>
  <c r="Z145" i="12"/>
  <c r="S145" i="12"/>
  <c r="W145" i="12"/>
  <c r="X145" i="12"/>
  <c r="Y145" i="12"/>
  <c r="AA145" i="12"/>
  <c r="R146" i="12"/>
  <c r="T146" i="12"/>
  <c r="U146" i="12"/>
  <c r="V146" i="12"/>
  <c r="Z146" i="12"/>
  <c r="S146" i="12"/>
  <c r="W146" i="12"/>
  <c r="X146" i="12"/>
  <c r="Y146" i="12"/>
  <c r="AA146" i="12"/>
  <c r="R147" i="12"/>
  <c r="T147" i="12"/>
  <c r="U147" i="12"/>
  <c r="V147" i="12"/>
  <c r="Z147" i="12"/>
  <c r="S147" i="12"/>
  <c r="W147" i="12"/>
  <c r="X147" i="12"/>
  <c r="Y147" i="12"/>
  <c r="AA147" i="12"/>
  <c r="R148" i="12"/>
  <c r="T148" i="12"/>
  <c r="U148" i="12"/>
  <c r="V148" i="12"/>
  <c r="Z148" i="12"/>
  <c r="S148" i="12"/>
  <c r="W148" i="12"/>
  <c r="X148" i="12"/>
  <c r="Y148" i="12"/>
  <c r="AA148" i="12"/>
  <c r="R149" i="12"/>
  <c r="T149" i="12"/>
  <c r="U149" i="12"/>
  <c r="V149" i="12"/>
  <c r="Z149" i="12"/>
  <c r="S149" i="12"/>
  <c r="W149" i="12"/>
  <c r="X149" i="12"/>
  <c r="Y149" i="12"/>
  <c r="AA149" i="12"/>
  <c r="R150" i="12"/>
  <c r="T150" i="12"/>
  <c r="U150" i="12"/>
  <c r="V150" i="12"/>
  <c r="Z150" i="12"/>
  <c r="S150" i="12"/>
  <c r="W150" i="12"/>
  <c r="X150" i="12"/>
  <c r="Y150" i="12"/>
  <c r="AA150" i="12"/>
  <c r="R151" i="12"/>
  <c r="T151" i="12"/>
  <c r="U151" i="12"/>
  <c r="V151" i="12"/>
  <c r="Z151" i="12"/>
  <c r="S151" i="12"/>
  <c r="W151" i="12"/>
  <c r="X151" i="12"/>
  <c r="Y151" i="12"/>
  <c r="AA151" i="12"/>
  <c r="R152" i="12"/>
  <c r="T152" i="12"/>
  <c r="U152" i="12"/>
  <c r="V152" i="12"/>
  <c r="Z152" i="12"/>
  <c r="S152" i="12"/>
  <c r="W152" i="12"/>
  <c r="X152" i="12"/>
  <c r="Y152" i="12"/>
  <c r="AA152" i="12"/>
  <c r="R153" i="12"/>
  <c r="T153" i="12"/>
  <c r="U153" i="12"/>
  <c r="V153" i="12"/>
  <c r="Z153" i="12"/>
  <c r="S153" i="12"/>
  <c r="W153" i="12"/>
  <c r="X153" i="12"/>
  <c r="Y153" i="12"/>
  <c r="AA153" i="12"/>
  <c r="R154" i="12"/>
  <c r="T154" i="12"/>
  <c r="U154" i="12"/>
  <c r="V154" i="12"/>
  <c r="Z154" i="12"/>
  <c r="S154" i="12"/>
  <c r="W154" i="12"/>
  <c r="X154" i="12"/>
  <c r="Y154" i="12"/>
  <c r="AA154" i="12"/>
  <c r="R155" i="12"/>
  <c r="T155" i="12"/>
  <c r="U155" i="12"/>
  <c r="V155" i="12"/>
  <c r="Z155" i="12"/>
  <c r="S155" i="12"/>
  <c r="W155" i="12"/>
  <c r="X155" i="12"/>
  <c r="Y155" i="12"/>
  <c r="AA155" i="12"/>
  <c r="R156" i="12"/>
  <c r="T156" i="12"/>
  <c r="U156" i="12"/>
  <c r="V156" i="12"/>
  <c r="Z156" i="12"/>
  <c r="S156" i="12"/>
  <c r="W156" i="12"/>
  <c r="X156" i="12"/>
  <c r="Y156" i="12"/>
  <c r="AA156" i="12"/>
  <c r="R157" i="12"/>
  <c r="T157" i="12"/>
  <c r="U157" i="12"/>
  <c r="V157" i="12"/>
  <c r="Z157" i="12"/>
  <c r="S157" i="12"/>
  <c r="W157" i="12"/>
  <c r="X157" i="12"/>
  <c r="Y157" i="12"/>
  <c r="AA157" i="12"/>
  <c r="R158" i="12"/>
  <c r="T158" i="12"/>
  <c r="U158" i="12"/>
  <c r="V158" i="12"/>
  <c r="Z158" i="12"/>
  <c r="S158" i="12"/>
  <c r="W158" i="12"/>
  <c r="X158" i="12"/>
  <c r="Y158" i="12"/>
  <c r="AA158" i="12"/>
  <c r="R159" i="12"/>
  <c r="T159" i="12"/>
  <c r="U159" i="12"/>
  <c r="V159" i="12"/>
  <c r="Z159" i="12"/>
  <c r="S159" i="12"/>
  <c r="W159" i="12"/>
  <c r="X159" i="12"/>
  <c r="Y159" i="12"/>
  <c r="AA159" i="12"/>
  <c r="R160" i="12"/>
  <c r="T160" i="12"/>
  <c r="U160" i="12"/>
  <c r="V160" i="12"/>
  <c r="Z160" i="12"/>
  <c r="S160" i="12"/>
  <c r="W160" i="12"/>
  <c r="X160" i="12"/>
  <c r="Y160" i="12"/>
  <c r="AA160" i="12"/>
  <c r="R161" i="12"/>
  <c r="T161" i="12"/>
  <c r="U161" i="12"/>
  <c r="V161" i="12"/>
  <c r="Z161" i="12"/>
  <c r="S161" i="12"/>
  <c r="W161" i="12"/>
  <c r="X161" i="12"/>
  <c r="Y161" i="12"/>
  <c r="AA161" i="12"/>
  <c r="R162" i="12"/>
  <c r="T162" i="12"/>
  <c r="U162" i="12"/>
  <c r="V162" i="12"/>
  <c r="Z162" i="12"/>
  <c r="S162" i="12"/>
  <c r="W162" i="12"/>
  <c r="X162" i="12"/>
  <c r="Y162" i="12"/>
  <c r="AA162" i="12"/>
  <c r="R163" i="12"/>
  <c r="T163" i="12"/>
  <c r="U163" i="12"/>
  <c r="V163" i="12"/>
  <c r="Z163" i="12"/>
  <c r="S163" i="12"/>
  <c r="W163" i="12"/>
  <c r="X163" i="12"/>
  <c r="Y163" i="12"/>
  <c r="AA163" i="12"/>
  <c r="R164" i="12"/>
  <c r="T164" i="12"/>
  <c r="U164" i="12"/>
  <c r="V164" i="12"/>
  <c r="Z164" i="12"/>
  <c r="S164" i="12"/>
  <c r="W164" i="12"/>
  <c r="X164" i="12"/>
  <c r="Y164" i="12"/>
  <c r="AA164" i="12"/>
  <c r="R165" i="12"/>
  <c r="T165" i="12"/>
  <c r="U165" i="12"/>
  <c r="V165" i="12"/>
  <c r="Z165" i="12"/>
  <c r="S165" i="12"/>
  <c r="W165" i="12"/>
  <c r="X165" i="12"/>
  <c r="Y165" i="12"/>
  <c r="AA165" i="12"/>
  <c r="R166" i="12"/>
  <c r="T166" i="12"/>
  <c r="U166" i="12"/>
  <c r="V166" i="12"/>
  <c r="Z166" i="12"/>
  <c r="S166" i="12"/>
  <c r="W166" i="12"/>
  <c r="X166" i="12"/>
  <c r="Y166" i="12"/>
  <c r="AA166" i="12"/>
  <c r="R167" i="12"/>
  <c r="T167" i="12"/>
  <c r="U167" i="12"/>
  <c r="V167" i="12"/>
  <c r="Z167" i="12"/>
  <c r="S167" i="12"/>
  <c r="W167" i="12"/>
  <c r="X167" i="12"/>
  <c r="Y167" i="12"/>
  <c r="AA167" i="12"/>
  <c r="R168" i="12"/>
  <c r="T168" i="12"/>
  <c r="U168" i="12"/>
  <c r="V168" i="12"/>
  <c r="Z168" i="12"/>
  <c r="S168" i="12"/>
  <c r="W168" i="12"/>
  <c r="X168" i="12"/>
  <c r="Y168" i="12"/>
  <c r="AA168" i="12"/>
  <c r="R169" i="12"/>
  <c r="T169" i="12"/>
  <c r="U169" i="12"/>
  <c r="V169" i="12"/>
  <c r="Z169" i="12"/>
  <c r="S169" i="12"/>
  <c r="W169" i="12"/>
  <c r="X169" i="12"/>
  <c r="Y169" i="12"/>
  <c r="AA169" i="12"/>
  <c r="R170" i="12"/>
  <c r="T170" i="12"/>
  <c r="U170" i="12"/>
  <c r="V170" i="12"/>
  <c r="Z170" i="12"/>
  <c r="S170" i="12"/>
  <c r="W170" i="12"/>
  <c r="X170" i="12"/>
  <c r="Y170" i="12"/>
  <c r="AA170" i="12"/>
  <c r="R171" i="12"/>
  <c r="T171" i="12"/>
  <c r="U171" i="12"/>
  <c r="V171" i="12"/>
  <c r="Z171" i="12"/>
  <c r="S171" i="12"/>
  <c r="W171" i="12"/>
  <c r="X171" i="12"/>
  <c r="Y171" i="12"/>
  <c r="AA171" i="12"/>
  <c r="R172" i="12"/>
  <c r="T172" i="12"/>
  <c r="U172" i="12"/>
  <c r="V172" i="12"/>
  <c r="Z172" i="12"/>
  <c r="S172" i="12"/>
  <c r="W172" i="12"/>
  <c r="X172" i="12"/>
  <c r="Y172" i="12"/>
  <c r="AA172" i="12"/>
  <c r="R173" i="12"/>
  <c r="T173" i="12"/>
  <c r="U173" i="12"/>
  <c r="V173" i="12"/>
  <c r="Z173" i="12"/>
  <c r="S173" i="12"/>
  <c r="W173" i="12"/>
  <c r="X173" i="12"/>
  <c r="Y173" i="12"/>
  <c r="AA173" i="12"/>
  <c r="R174" i="12"/>
  <c r="T174" i="12"/>
  <c r="U174" i="12"/>
  <c r="V174" i="12"/>
  <c r="Z174" i="12"/>
  <c r="S174" i="12"/>
  <c r="W174" i="12"/>
  <c r="X174" i="12"/>
  <c r="Y174" i="12"/>
  <c r="AA174" i="12"/>
  <c r="R175" i="12"/>
  <c r="T175" i="12"/>
  <c r="U175" i="12"/>
  <c r="V175" i="12"/>
  <c r="Z175" i="12"/>
  <c r="S175" i="12"/>
  <c r="W175" i="12"/>
  <c r="X175" i="12"/>
  <c r="Y175" i="12"/>
  <c r="AA175" i="12"/>
  <c r="R176" i="12"/>
  <c r="T176" i="12"/>
  <c r="U176" i="12"/>
  <c r="V176" i="12"/>
  <c r="Z176" i="12"/>
  <c r="S176" i="12"/>
  <c r="W176" i="12"/>
  <c r="X176" i="12"/>
  <c r="Y176" i="12"/>
  <c r="AA176" i="12"/>
  <c r="R177" i="12"/>
  <c r="T177" i="12"/>
  <c r="U177" i="12"/>
  <c r="V177" i="12"/>
  <c r="Z177" i="12"/>
  <c r="S177" i="12"/>
  <c r="W177" i="12"/>
  <c r="X177" i="12"/>
  <c r="Y177" i="12"/>
  <c r="AA177" i="12"/>
  <c r="R178" i="12"/>
  <c r="T178" i="12"/>
  <c r="U178" i="12"/>
  <c r="V178" i="12"/>
  <c r="Z178" i="12"/>
  <c r="S178" i="12"/>
  <c r="W178" i="12"/>
  <c r="X178" i="12"/>
  <c r="Y178" i="12"/>
  <c r="AA178" i="12"/>
  <c r="R179" i="12"/>
  <c r="T179" i="12"/>
  <c r="U179" i="12"/>
  <c r="V179" i="12"/>
  <c r="Z179" i="12"/>
  <c r="S179" i="12"/>
  <c r="W179" i="12"/>
  <c r="X179" i="12"/>
  <c r="Y179" i="12"/>
  <c r="AA179" i="12"/>
  <c r="R180" i="12"/>
  <c r="T180" i="12"/>
  <c r="U180" i="12"/>
  <c r="V180" i="12"/>
  <c r="Z180" i="12"/>
  <c r="S180" i="12"/>
  <c r="W180" i="12"/>
  <c r="X180" i="12"/>
  <c r="Y180" i="12"/>
  <c r="AA180" i="12"/>
  <c r="R181" i="12"/>
  <c r="T181" i="12"/>
  <c r="U181" i="12"/>
  <c r="V181" i="12"/>
  <c r="Z181" i="12"/>
  <c r="S181" i="12"/>
  <c r="W181" i="12"/>
  <c r="X181" i="12"/>
  <c r="Y181" i="12"/>
  <c r="AA181" i="12"/>
  <c r="R182" i="12"/>
  <c r="T182" i="12"/>
  <c r="U182" i="12"/>
  <c r="V182" i="12"/>
  <c r="Z182" i="12"/>
  <c r="S182" i="12"/>
  <c r="W182" i="12"/>
  <c r="X182" i="12"/>
  <c r="Y182" i="12"/>
  <c r="AA182" i="12"/>
  <c r="R183" i="12"/>
  <c r="T183" i="12"/>
  <c r="U183" i="12"/>
  <c r="V183" i="12"/>
  <c r="Z183" i="12"/>
  <c r="S183" i="12"/>
  <c r="W183" i="12"/>
  <c r="X183" i="12"/>
  <c r="Y183" i="12"/>
  <c r="AA183" i="12"/>
  <c r="R184" i="12"/>
  <c r="T184" i="12"/>
  <c r="U184" i="12"/>
  <c r="V184" i="12"/>
  <c r="Z184" i="12"/>
  <c r="S184" i="12"/>
  <c r="W184" i="12"/>
  <c r="X184" i="12"/>
  <c r="Y184" i="12"/>
  <c r="AA184" i="12"/>
  <c r="R185" i="12"/>
  <c r="T185" i="12"/>
  <c r="U185" i="12"/>
  <c r="V185" i="12"/>
  <c r="Z185" i="12"/>
  <c r="S185" i="12"/>
  <c r="W185" i="12"/>
  <c r="X185" i="12"/>
  <c r="Y185" i="12"/>
  <c r="AA185" i="12"/>
  <c r="R186" i="12"/>
  <c r="T186" i="12"/>
  <c r="U186" i="12"/>
  <c r="V186" i="12"/>
  <c r="Z186" i="12"/>
  <c r="S186" i="12"/>
  <c r="W186" i="12"/>
  <c r="X186" i="12"/>
  <c r="Y186" i="12"/>
  <c r="AA186" i="12"/>
  <c r="R187" i="12"/>
  <c r="T187" i="12"/>
  <c r="U187" i="12"/>
  <c r="V187" i="12"/>
  <c r="Z187" i="12"/>
  <c r="S187" i="12"/>
  <c r="W187" i="12"/>
  <c r="X187" i="12"/>
  <c r="Y187" i="12"/>
  <c r="AA187" i="12"/>
  <c r="R188" i="12"/>
  <c r="T188" i="12"/>
  <c r="U188" i="12"/>
  <c r="V188" i="12"/>
  <c r="Z188" i="12"/>
  <c r="S188" i="12"/>
  <c r="W188" i="12"/>
  <c r="X188" i="12"/>
  <c r="Y188" i="12"/>
  <c r="AA188" i="12"/>
  <c r="R189" i="12"/>
  <c r="T189" i="12"/>
  <c r="U189" i="12"/>
  <c r="V189" i="12"/>
  <c r="Z189" i="12"/>
  <c r="S189" i="12"/>
  <c r="W189" i="12"/>
  <c r="X189" i="12"/>
  <c r="Y189" i="12"/>
  <c r="AA189" i="12"/>
  <c r="R190" i="12"/>
  <c r="T190" i="12"/>
  <c r="U190" i="12"/>
  <c r="V190" i="12"/>
  <c r="Z190" i="12"/>
  <c r="S190" i="12"/>
  <c r="W190" i="12"/>
  <c r="X190" i="12"/>
  <c r="Y190" i="12"/>
  <c r="AA190" i="12"/>
  <c r="R191" i="12"/>
  <c r="T191" i="12"/>
  <c r="U191" i="12"/>
  <c r="V191" i="12"/>
  <c r="Z191" i="12"/>
  <c r="S191" i="12"/>
  <c r="W191" i="12"/>
  <c r="X191" i="12"/>
  <c r="Y191" i="12"/>
  <c r="AA191" i="12"/>
  <c r="R192" i="12"/>
  <c r="T192" i="12"/>
  <c r="U192" i="12"/>
  <c r="V192" i="12"/>
  <c r="Z192" i="12"/>
  <c r="S192" i="12"/>
  <c r="W192" i="12"/>
  <c r="X192" i="12"/>
  <c r="Y192" i="12"/>
  <c r="AA192" i="12"/>
  <c r="R193" i="12"/>
  <c r="T193" i="12"/>
  <c r="U193" i="12"/>
  <c r="V193" i="12"/>
  <c r="Z193" i="12"/>
  <c r="S193" i="12"/>
  <c r="W193" i="12"/>
  <c r="X193" i="12"/>
  <c r="Y193" i="12"/>
  <c r="AA193" i="12"/>
  <c r="R194" i="12"/>
  <c r="T194" i="12"/>
  <c r="U194" i="12"/>
  <c r="V194" i="12"/>
  <c r="Z194" i="12"/>
  <c r="S194" i="12"/>
  <c r="W194" i="12"/>
  <c r="X194" i="12"/>
  <c r="Y194" i="12"/>
  <c r="AA194" i="12"/>
  <c r="R195" i="12"/>
  <c r="T195" i="12"/>
  <c r="U195" i="12"/>
  <c r="V195" i="12"/>
  <c r="Z195" i="12"/>
  <c r="S195" i="12"/>
  <c r="W195" i="12"/>
  <c r="X195" i="12"/>
  <c r="Y195" i="12"/>
  <c r="AA195" i="12"/>
  <c r="R196" i="12"/>
  <c r="T196" i="12"/>
  <c r="U196" i="12"/>
  <c r="V196" i="12"/>
  <c r="Z196" i="12"/>
  <c r="S196" i="12"/>
  <c r="W196" i="12"/>
  <c r="X196" i="12"/>
  <c r="Y196" i="12"/>
  <c r="AA196" i="12"/>
  <c r="R197" i="12"/>
  <c r="T197" i="12"/>
  <c r="U197" i="12"/>
  <c r="V197" i="12"/>
  <c r="Z197" i="12"/>
  <c r="S197" i="12"/>
  <c r="W197" i="12"/>
  <c r="X197" i="12"/>
  <c r="Y197" i="12"/>
  <c r="AA197" i="12"/>
  <c r="R198" i="12"/>
  <c r="T198" i="12"/>
  <c r="U198" i="12"/>
  <c r="V198" i="12"/>
  <c r="Z198" i="12"/>
  <c r="S198" i="12"/>
  <c r="W198" i="12"/>
  <c r="X198" i="12"/>
  <c r="Y198" i="12"/>
  <c r="AA198" i="12"/>
  <c r="R199" i="12"/>
  <c r="T199" i="12"/>
  <c r="U199" i="12"/>
  <c r="V199" i="12"/>
  <c r="Z199" i="12"/>
  <c r="S199" i="12"/>
  <c r="W199" i="12"/>
  <c r="X199" i="12"/>
  <c r="Y199" i="12"/>
  <c r="AA199" i="12"/>
  <c r="R200" i="12"/>
  <c r="T200" i="12"/>
  <c r="U200" i="12"/>
  <c r="V200" i="12"/>
  <c r="Z200" i="12"/>
  <c r="S200" i="12"/>
  <c r="W200" i="12"/>
  <c r="X200" i="12"/>
  <c r="Y200" i="12"/>
  <c r="AA200" i="12"/>
  <c r="R201" i="12"/>
  <c r="T201" i="12"/>
  <c r="U201" i="12"/>
  <c r="V201" i="12"/>
  <c r="Z201" i="12"/>
  <c r="S201" i="12"/>
  <c r="W201" i="12"/>
  <c r="X201" i="12"/>
  <c r="Y201" i="12"/>
  <c r="AA201" i="12"/>
  <c r="R202" i="12"/>
  <c r="T202" i="12"/>
  <c r="U202" i="12"/>
  <c r="V202" i="12"/>
  <c r="Z202" i="12"/>
  <c r="S202" i="12"/>
  <c r="W202" i="12"/>
  <c r="X202" i="12"/>
  <c r="Y202" i="12"/>
  <c r="AA202" i="12"/>
  <c r="R203" i="12"/>
  <c r="T203" i="12"/>
  <c r="U203" i="12"/>
  <c r="V203" i="12"/>
  <c r="Z203" i="12"/>
  <c r="S203" i="12"/>
  <c r="W203" i="12"/>
  <c r="X203" i="12"/>
  <c r="Y203" i="12"/>
  <c r="AA203" i="12"/>
  <c r="R204" i="12"/>
  <c r="T204" i="12"/>
  <c r="U204" i="12"/>
  <c r="V204" i="12"/>
  <c r="Z204" i="12"/>
  <c r="S204" i="12"/>
  <c r="W204" i="12"/>
  <c r="X204" i="12"/>
  <c r="Y204" i="12"/>
  <c r="AA204" i="12"/>
  <c r="R205" i="12"/>
  <c r="T205" i="12"/>
  <c r="U205" i="12"/>
  <c r="V205" i="12"/>
  <c r="Z205" i="12"/>
  <c r="S205" i="12"/>
  <c r="W205" i="12"/>
  <c r="X205" i="12"/>
  <c r="Y205" i="12"/>
  <c r="AA205" i="12"/>
  <c r="R206" i="12"/>
  <c r="T206" i="12"/>
  <c r="U206" i="12"/>
  <c r="V206" i="12"/>
  <c r="Z206" i="12"/>
  <c r="S206" i="12"/>
  <c r="W206" i="12"/>
  <c r="X206" i="12"/>
  <c r="Y206" i="12"/>
  <c r="AA206" i="12"/>
  <c r="R207" i="12"/>
  <c r="T207" i="12"/>
  <c r="U207" i="12"/>
  <c r="V207" i="12"/>
  <c r="Z207" i="12"/>
  <c r="S207" i="12"/>
  <c r="W207" i="12"/>
  <c r="X207" i="12"/>
  <c r="Y207" i="12"/>
  <c r="AA207" i="12"/>
  <c r="R208" i="12"/>
  <c r="T208" i="12"/>
  <c r="U208" i="12"/>
  <c r="V208" i="12"/>
  <c r="Z208" i="12"/>
  <c r="S208" i="12"/>
  <c r="W208" i="12"/>
  <c r="X208" i="12"/>
  <c r="Y208" i="12"/>
  <c r="AA208" i="12"/>
  <c r="R209" i="12"/>
  <c r="T209" i="12"/>
  <c r="U209" i="12"/>
  <c r="V209" i="12"/>
  <c r="Z209" i="12"/>
  <c r="S209" i="12"/>
  <c r="W209" i="12"/>
  <c r="X209" i="12"/>
  <c r="Y209" i="12"/>
  <c r="AA209" i="12"/>
  <c r="R210" i="12"/>
  <c r="T210" i="12"/>
  <c r="U210" i="12"/>
  <c r="V210" i="12"/>
  <c r="Z210" i="12"/>
  <c r="S210" i="12"/>
  <c r="W210" i="12"/>
  <c r="X210" i="12"/>
  <c r="Y210" i="12"/>
  <c r="AA210" i="12"/>
  <c r="R211" i="12"/>
  <c r="T211" i="12"/>
  <c r="U211" i="12"/>
  <c r="V211" i="12"/>
  <c r="Z211" i="12"/>
  <c r="S211" i="12"/>
  <c r="W211" i="12"/>
  <c r="X211" i="12"/>
  <c r="Y211" i="12"/>
  <c r="AA211" i="12"/>
  <c r="R212" i="12"/>
  <c r="T212" i="12"/>
  <c r="U212" i="12"/>
  <c r="V212" i="12"/>
  <c r="Z212" i="12"/>
  <c r="S212" i="12"/>
  <c r="W212" i="12"/>
  <c r="X212" i="12"/>
  <c r="Y212" i="12"/>
  <c r="AA212" i="12"/>
  <c r="R213" i="12"/>
  <c r="T213" i="12"/>
  <c r="U213" i="12"/>
  <c r="V213" i="12"/>
  <c r="Z213" i="12"/>
  <c r="S213" i="12"/>
  <c r="W213" i="12"/>
  <c r="X213" i="12"/>
  <c r="Y213" i="12"/>
  <c r="AA213" i="12"/>
  <c r="R214" i="12"/>
  <c r="T214" i="12"/>
  <c r="U214" i="12"/>
  <c r="V214" i="12"/>
  <c r="Z214" i="12"/>
  <c r="S214" i="12"/>
  <c r="W214" i="12"/>
  <c r="X214" i="12"/>
  <c r="Y214" i="12"/>
  <c r="AA214" i="12"/>
  <c r="R215" i="12"/>
  <c r="T215" i="12"/>
  <c r="U215" i="12"/>
  <c r="V215" i="12"/>
  <c r="Z215" i="12"/>
  <c r="S215" i="12"/>
  <c r="W215" i="12"/>
  <c r="X215" i="12"/>
  <c r="Y215" i="12"/>
  <c r="AA215" i="12"/>
  <c r="R216" i="12"/>
  <c r="T216" i="12"/>
  <c r="U216" i="12"/>
  <c r="V216" i="12"/>
  <c r="Z216" i="12"/>
  <c r="S216" i="12"/>
  <c r="W216" i="12"/>
  <c r="X216" i="12"/>
  <c r="Y216" i="12"/>
  <c r="AA216" i="12"/>
  <c r="R217" i="12"/>
  <c r="T217" i="12"/>
  <c r="U217" i="12"/>
  <c r="V217" i="12"/>
  <c r="Z217" i="12"/>
  <c r="S217" i="12"/>
  <c r="W217" i="12"/>
  <c r="X217" i="12"/>
  <c r="Y217" i="12"/>
  <c r="AA217" i="12"/>
  <c r="R218" i="12"/>
  <c r="T218" i="12"/>
  <c r="U218" i="12"/>
  <c r="V218" i="12"/>
  <c r="Z218" i="12"/>
  <c r="S218" i="12"/>
  <c r="W218" i="12"/>
  <c r="X218" i="12"/>
  <c r="Y218" i="12"/>
  <c r="AA218" i="12"/>
  <c r="R219" i="12"/>
  <c r="T219" i="12"/>
  <c r="U219" i="12"/>
  <c r="V219" i="12"/>
  <c r="Z219" i="12"/>
  <c r="S219" i="12"/>
  <c r="W219" i="12"/>
  <c r="X219" i="12"/>
  <c r="Y219" i="12"/>
  <c r="AA219" i="12"/>
  <c r="R220" i="12"/>
  <c r="T220" i="12"/>
  <c r="U220" i="12"/>
  <c r="V220" i="12"/>
  <c r="Z220" i="12"/>
  <c r="S220" i="12"/>
  <c r="W220" i="12"/>
  <c r="X220" i="12"/>
  <c r="Y220" i="12"/>
  <c r="AA220" i="12"/>
  <c r="R221" i="12"/>
  <c r="T221" i="12"/>
  <c r="U221" i="12"/>
  <c r="V221" i="12"/>
  <c r="Z221" i="12"/>
  <c r="S221" i="12"/>
  <c r="W221" i="12"/>
  <c r="X221" i="12"/>
  <c r="Y221" i="12"/>
  <c r="AA221" i="12"/>
  <c r="R222" i="12"/>
  <c r="T222" i="12"/>
  <c r="U222" i="12"/>
  <c r="V222" i="12"/>
  <c r="Z222" i="12"/>
  <c r="S222" i="12"/>
  <c r="W222" i="12"/>
  <c r="X222" i="12"/>
  <c r="Y222" i="12"/>
  <c r="AA222" i="12"/>
  <c r="R223" i="12"/>
  <c r="T223" i="12"/>
  <c r="U223" i="12"/>
  <c r="V223" i="12"/>
  <c r="Z223" i="12"/>
  <c r="S223" i="12"/>
  <c r="W223" i="12"/>
  <c r="X223" i="12"/>
  <c r="Y223" i="12"/>
  <c r="AA223" i="12"/>
  <c r="R224" i="12"/>
  <c r="T224" i="12"/>
  <c r="U224" i="12"/>
  <c r="V224" i="12"/>
  <c r="Z224" i="12"/>
  <c r="S224" i="12"/>
  <c r="W224" i="12"/>
  <c r="X224" i="12"/>
  <c r="Y224" i="12"/>
  <c r="AA224" i="12"/>
  <c r="R225" i="12"/>
  <c r="T225" i="12"/>
  <c r="U225" i="12"/>
  <c r="V225" i="12"/>
  <c r="Z225" i="12"/>
  <c r="S225" i="12"/>
  <c r="W225" i="12"/>
  <c r="X225" i="12"/>
  <c r="Y225" i="12"/>
  <c r="AA225" i="12"/>
  <c r="R226" i="12"/>
  <c r="T226" i="12"/>
  <c r="U226" i="12"/>
  <c r="V226" i="12"/>
  <c r="Z226" i="12"/>
  <c r="S226" i="12"/>
  <c r="W226" i="12"/>
  <c r="X226" i="12"/>
  <c r="Y226" i="12"/>
  <c r="AA226" i="12"/>
  <c r="R227" i="12"/>
  <c r="T227" i="12"/>
  <c r="U227" i="12"/>
  <c r="V227" i="12"/>
  <c r="Z227" i="12"/>
  <c r="S227" i="12"/>
  <c r="W227" i="12"/>
  <c r="X227" i="12"/>
  <c r="Y227" i="12"/>
  <c r="AA227" i="12"/>
  <c r="R228" i="12"/>
  <c r="T228" i="12"/>
  <c r="U228" i="12"/>
  <c r="V228" i="12"/>
  <c r="Z228" i="12"/>
  <c r="S228" i="12"/>
  <c r="W228" i="12"/>
  <c r="X228" i="12"/>
  <c r="Y228" i="12"/>
  <c r="AA228" i="12"/>
  <c r="R229" i="12"/>
  <c r="T229" i="12"/>
  <c r="U229" i="12"/>
  <c r="V229" i="12"/>
  <c r="Z229" i="12"/>
  <c r="S229" i="12"/>
  <c r="W229" i="12"/>
  <c r="X229" i="12"/>
  <c r="Y229" i="12"/>
  <c r="AA229" i="12"/>
  <c r="R230" i="12"/>
  <c r="T230" i="12"/>
  <c r="U230" i="12"/>
  <c r="V230" i="12"/>
  <c r="Z230" i="12"/>
  <c r="S230" i="12"/>
  <c r="W230" i="12"/>
  <c r="X230" i="12"/>
  <c r="Y230" i="12"/>
  <c r="AA230" i="12"/>
  <c r="R231" i="12"/>
  <c r="T231" i="12"/>
  <c r="U231" i="12"/>
  <c r="V231" i="12"/>
  <c r="Z231" i="12"/>
  <c r="S231" i="12"/>
  <c r="W231" i="12"/>
  <c r="X231" i="12"/>
  <c r="Y231" i="12"/>
  <c r="AA231" i="12"/>
  <c r="R232" i="12"/>
  <c r="T232" i="12"/>
  <c r="U232" i="12"/>
  <c r="V232" i="12"/>
  <c r="Z232" i="12"/>
  <c r="S232" i="12"/>
  <c r="W232" i="12"/>
  <c r="X232" i="12"/>
  <c r="Y232" i="12"/>
  <c r="AA232" i="12"/>
  <c r="R233" i="12"/>
  <c r="T233" i="12"/>
  <c r="U233" i="12"/>
  <c r="V233" i="12"/>
  <c r="Z233" i="12"/>
  <c r="S233" i="12"/>
  <c r="W233" i="12"/>
  <c r="X233" i="12"/>
  <c r="Y233" i="12"/>
  <c r="AA233" i="12"/>
  <c r="R234" i="12"/>
  <c r="T234" i="12"/>
  <c r="U234" i="12"/>
  <c r="V234" i="12"/>
  <c r="Z234" i="12"/>
  <c r="S234" i="12"/>
  <c r="W234" i="12"/>
  <c r="X234" i="12"/>
  <c r="Y234" i="12"/>
  <c r="AA234" i="12"/>
  <c r="R235" i="12"/>
  <c r="T235" i="12"/>
  <c r="U235" i="12"/>
  <c r="V235" i="12"/>
  <c r="Z235" i="12"/>
  <c r="S235" i="12"/>
  <c r="W235" i="12"/>
  <c r="X235" i="12"/>
  <c r="Y235" i="12"/>
  <c r="AA235" i="12"/>
  <c r="R236" i="12"/>
  <c r="T236" i="12"/>
  <c r="U236" i="12"/>
  <c r="V236" i="12"/>
  <c r="Z236" i="12"/>
  <c r="S236" i="12"/>
  <c r="W236" i="12"/>
  <c r="X236" i="12"/>
  <c r="Y236" i="12"/>
  <c r="AA236" i="12"/>
  <c r="R237" i="12"/>
  <c r="T237" i="12"/>
  <c r="U237" i="12"/>
  <c r="V237" i="12"/>
  <c r="Z237" i="12"/>
  <c r="S237" i="12"/>
  <c r="W237" i="12"/>
  <c r="X237" i="12"/>
  <c r="Y237" i="12"/>
  <c r="AA237" i="12"/>
  <c r="R238" i="12"/>
  <c r="T238" i="12"/>
  <c r="U238" i="12"/>
  <c r="V238" i="12"/>
  <c r="Z238" i="12"/>
  <c r="S238" i="12"/>
  <c r="W238" i="12"/>
  <c r="X238" i="12"/>
  <c r="Y238" i="12"/>
  <c r="AA238" i="12"/>
  <c r="R239" i="12"/>
  <c r="T239" i="12"/>
  <c r="U239" i="12"/>
  <c r="V239" i="12"/>
  <c r="Z239" i="12"/>
  <c r="S239" i="12"/>
  <c r="W239" i="12"/>
  <c r="X239" i="12"/>
  <c r="Y239" i="12"/>
  <c r="AA239" i="12"/>
  <c r="R240" i="12"/>
  <c r="T240" i="12"/>
  <c r="U240" i="12"/>
  <c r="V240" i="12"/>
  <c r="Z240" i="12"/>
  <c r="S240" i="12"/>
  <c r="W240" i="12"/>
  <c r="X240" i="12"/>
  <c r="Y240" i="12"/>
  <c r="AA240" i="12"/>
  <c r="R241" i="12"/>
  <c r="T241" i="12"/>
  <c r="U241" i="12"/>
  <c r="V241" i="12"/>
  <c r="Z241" i="12"/>
  <c r="S241" i="12"/>
  <c r="W241" i="12"/>
  <c r="X241" i="12"/>
  <c r="Y241" i="12"/>
  <c r="AA241" i="12"/>
  <c r="R242" i="12"/>
  <c r="T242" i="12"/>
  <c r="U242" i="12"/>
  <c r="V242" i="12"/>
  <c r="Z242" i="12"/>
  <c r="S242" i="12"/>
  <c r="W242" i="12"/>
  <c r="X242" i="12"/>
  <c r="Y242" i="12"/>
  <c r="AA242" i="12"/>
  <c r="R243" i="12"/>
  <c r="T243" i="12"/>
  <c r="U243" i="12"/>
  <c r="V243" i="12"/>
  <c r="Z243" i="12"/>
  <c r="S243" i="12"/>
  <c r="W243" i="12"/>
  <c r="X243" i="12"/>
  <c r="Y243" i="12"/>
  <c r="AA243" i="12"/>
  <c r="R244" i="12"/>
  <c r="T244" i="12"/>
  <c r="U244" i="12"/>
  <c r="V244" i="12"/>
  <c r="Z244" i="12"/>
  <c r="S244" i="12"/>
  <c r="W244" i="12"/>
  <c r="X244" i="12"/>
  <c r="Y244" i="12"/>
  <c r="AA244" i="12"/>
  <c r="R245" i="12"/>
  <c r="T245" i="12"/>
  <c r="U245" i="12"/>
  <c r="V245" i="12"/>
  <c r="Z245" i="12"/>
  <c r="S245" i="12"/>
  <c r="W245" i="12"/>
  <c r="X245" i="12"/>
  <c r="Y245" i="12"/>
  <c r="AA245" i="12"/>
  <c r="R246" i="12"/>
  <c r="T246" i="12"/>
  <c r="U246" i="12"/>
  <c r="V246" i="12"/>
  <c r="Z246" i="12"/>
  <c r="S246" i="12"/>
  <c r="W246" i="12"/>
  <c r="X246" i="12"/>
  <c r="Y246" i="12"/>
  <c r="AA246" i="12"/>
  <c r="R247" i="12"/>
  <c r="T247" i="12"/>
  <c r="U247" i="12"/>
  <c r="V247" i="12"/>
  <c r="Z247" i="12"/>
  <c r="S247" i="12"/>
  <c r="W247" i="12"/>
  <c r="X247" i="12"/>
  <c r="Y247" i="12"/>
  <c r="AA247" i="12"/>
  <c r="R248" i="12"/>
  <c r="T248" i="12"/>
  <c r="U248" i="12"/>
  <c r="V248" i="12"/>
  <c r="Z248" i="12"/>
  <c r="S248" i="12"/>
  <c r="W248" i="12"/>
  <c r="X248" i="12"/>
  <c r="Y248" i="12"/>
  <c r="AA248" i="12"/>
  <c r="R249" i="12"/>
  <c r="T249" i="12"/>
  <c r="U249" i="12"/>
  <c r="V249" i="12"/>
  <c r="Z249" i="12"/>
  <c r="S249" i="12"/>
  <c r="W249" i="12"/>
  <c r="X249" i="12"/>
  <c r="Y249" i="12"/>
  <c r="AA249" i="12"/>
  <c r="R250" i="12"/>
  <c r="T250" i="12"/>
  <c r="U250" i="12"/>
  <c r="V250" i="12"/>
  <c r="Z250" i="12"/>
  <c r="S250" i="12"/>
  <c r="W250" i="12"/>
  <c r="X250" i="12"/>
  <c r="Y250" i="12"/>
  <c r="AA250" i="12"/>
  <c r="R251" i="12"/>
  <c r="T251" i="12"/>
  <c r="U251" i="12"/>
  <c r="V251" i="12"/>
  <c r="Z251" i="12"/>
  <c r="S251" i="12"/>
  <c r="W251" i="12"/>
  <c r="X251" i="12"/>
  <c r="Y251" i="12"/>
  <c r="AA251" i="12"/>
  <c r="R252" i="12"/>
  <c r="T252" i="12"/>
  <c r="U252" i="12"/>
  <c r="V252" i="12"/>
  <c r="Z252" i="12"/>
  <c r="S252" i="12"/>
  <c r="W252" i="12"/>
  <c r="X252" i="12"/>
  <c r="Y252" i="12"/>
  <c r="AA252" i="12"/>
  <c r="R253" i="12"/>
  <c r="T253" i="12"/>
  <c r="U253" i="12"/>
  <c r="V253" i="12"/>
  <c r="Z253" i="12"/>
  <c r="S253" i="12"/>
  <c r="W253" i="12"/>
  <c r="X253" i="12"/>
  <c r="Y253" i="12"/>
  <c r="AA253" i="12"/>
  <c r="R254" i="12"/>
  <c r="T254" i="12"/>
  <c r="U254" i="12"/>
  <c r="V254" i="12"/>
  <c r="Z254" i="12"/>
  <c r="S254" i="12"/>
  <c r="W254" i="12"/>
  <c r="X254" i="12"/>
  <c r="Y254" i="12"/>
  <c r="AA254" i="12"/>
  <c r="R255" i="12"/>
  <c r="T255" i="12"/>
  <c r="U255" i="12"/>
  <c r="V255" i="12"/>
  <c r="Z255" i="12"/>
  <c r="S255" i="12"/>
  <c r="W255" i="12"/>
  <c r="X255" i="12"/>
  <c r="Y255" i="12"/>
  <c r="AA255" i="12"/>
  <c r="R256" i="12"/>
  <c r="T256" i="12"/>
  <c r="U256" i="12"/>
  <c r="V256" i="12"/>
  <c r="Z256" i="12"/>
  <c r="S256" i="12"/>
  <c r="W256" i="12"/>
  <c r="X256" i="12"/>
  <c r="Y256" i="12"/>
  <c r="AA256" i="12"/>
  <c r="R257" i="12"/>
  <c r="T257" i="12"/>
  <c r="U257" i="12"/>
  <c r="V257" i="12"/>
  <c r="Z257" i="12"/>
  <c r="S257" i="12"/>
  <c r="W257" i="12"/>
  <c r="X257" i="12"/>
  <c r="Y257" i="12"/>
  <c r="AA257" i="12"/>
  <c r="R258" i="12"/>
  <c r="T258" i="12"/>
  <c r="U258" i="12"/>
  <c r="V258" i="12"/>
  <c r="Z258" i="12"/>
  <c r="S258" i="12"/>
  <c r="W258" i="12"/>
  <c r="X258" i="12"/>
  <c r="Y258" i="12"/>
  <c r="AA258" i="12"/>
  <c r="R259" i="12"/>
  <c r="T259" i="12"/>
  <c r="U259" i="12"/>
  <c r="V259" i="12"/>
  <c r="Z259" i="12"/>
  <c r="S259" i="12"/>
  <c r="W259" i="12"/>
  <c r="X259" i="12"/>
  <c r="Y259" i="12"/>
  <c r="AA259" i="12"/>
  <c r="R260" i="12"/>
  <c r="T260" i="12"/>
  <c r="U260" i="12"/>
  <c r="V260" i="12"/>
  <c r="Z260" i="12"/>
  <c r="S260" i="12"/>
  <c r="W260" i="12"/>
  <c r="X260" i="12"/>
  <c r="Y260" i="12"/>
  <c r="AA260" i="12"/>
  <c r="R261" i="12"/>
  <c r="T261" i="12"/>
  <c r="U261" i="12"/>
  <c r="V261" i="12"/>
  <c r="Z261" i="12"/>
  <c r="S261" i="12"/>
  <c r="W261" i="12"/>
  <c r="X261" i="12"/>
  <c r="Y261" i="12"/>
  <c r="AA261" i="12"/>
  <c r="R262" i="12"/>
  <c r="T262" i="12"/>
  <c r="U262" i="12"/>
  <c r="V262" i="12"/>
  <c r="Z262" i="12"/>
  <c r="S262" i="12"/>
  <c r="W262" i="12"/>
  <c r="X262" i="12"/>
  <c r="Y262" i="12"/>
  <c r="AA262" i="12"/>
  <c r="R263" i="12"/>
  <c r="T263" i="12"/>
  <c r="U263" i="12"/>
  <c r="V263" i="12"/>
  <c r="Z263" i="12"/>
  <c r="S263" i="12"/>
  <c r="W263" i="12"/>
  <c r="X263" i="12"/>
  <c r="Y263" i="12"/>
  <c r="AA263" i="12"/>
  <c r="R264" i="12"/>
  <c r="T264" i="12"/>
  <c r="U264" i="12"/>
  <c r="V264" i="12"/>
  <c r="Z264" i="12"/>
  <c r="S264" i="12"/>
  <c r="W264" i="12"/>
  <c r="X264" i="12"/>
  <c r="Y264" i="12"/>
  <c r="AA264" i="12"/>
  <c r="R265" i="12"/>
  <c r="T265" i="12"/>
  <c r="U265" i="12"/>
  <c r="V265" i="12"/>
  <c r="Z265" i="12"/>
  <c r="S265" i="12"/>
  <c r="W265" i="12"/>
  <c r="X265" i="12"/>
  <c r="Y265" i="12"/>
  <c r="AA265" i="12"/>
  <c r="R266" i="12"/>
  <c r="T266" i="12"/>
  <c r="U266" i="12"/>
  <c r="V266" i="12"/>
  <c r="Z266" i="12"/>
  <c r="S266" i="12"/>
  <c r="W266" i="12"/>
  <c r="X266" i="12"/>
  <c r="Y266" i="12"/>
  <c r="AA266" i="12"/>
  <c r="R267" i="12"/>
  <c r="T267" i="12"/>
  <c r="U267" i="12"/>
  <c r="V267" i="12"/>
  <c r="Z267" i="12"/>
  <c r="S267" i="12"/>
  <c r="W267" i="12"/>
  <c r="X267" i="12"/>
  <c r="Y267" i="12"/>
  <c r="AA267" i="12"/>
  <c r="R268" i="12"/>
  <c r="T268" i="12"/>
  <c r="U268" i="12"/>
  <c r="V268" i="12"/>
  <c r="Z268" i="12"/>
  <c r="S268" i="12"/>
  <c r="W268" i="12"/>
  <c r="X268" i="12"/>
  <c r="Y268" i="12"/>
  <c r="AA268" i="12"/>
  <c r="R269" i="12"/>
  <c r="T269" i="12"/>
  <c r="U269" i="12"/>
  <c r="V269" i="12"/>
  <c r="Z269" i="12"/>
  <c r="S269" i="12"/>
  <c r="W269" i="12"/>
  <c r="X269" i="12"/>
  <c r="Y269" i="12"/>
  <c r="AA269" i="12"/>
  <c r="R270" i="12"/>
  <c r="T270" i="12"/>
  <c r="U270" i="12"/>
  <c r="V270" i="12"/>
  <c r="Z270" i="12"/>
  <c r="S270" i="12"/>
  <c r="W270" i="12"/>
  <c r="X270" i="12"/>
  <c r="Y270" i="12"/>
  <c r="AA270" i="12"/>
  <c r="R271" i="12"/>
  <c r="T271" i="12"/>
  <c r="U271" i="12"/>
  <c r="V271" i="12"/>
  <c r="Z271" i="12"/>
  <c r="S271" i="12"/>
  <c r="W271" i="12"/>
  <c r="X271" i="12"/>
  <c r="Y271" i="12"/>
  <c r="AA271" i="12"/>
  <c r="R272" i="12"/>
  <c r="T272" i="12"/>
  <c r="U272" i="12"/>
  <c r="V272" i="12"/>
  <c r="Z272" i="12"/>
  <c r="S272" i="12"/>
  <c r="W272" i="12"/>
  <c r="X272" i="12"/>
  <c r="Y272" i="12"/>
  <c r="AA272" i="12"/>
  <c r="R273" i="12"/>
  <c r="T273" i="12"/>
  <c r="U273" i="12"/>
  <c r="V273" i="12"/>
  <c r="Z273" i="12"/>
  <c r="S273" i="12"/>
  <c r="W273" i="12"/>
  <c r="X273" i="12"/>
  <c r="Y273" i="12"/>
  <c r="AA273" i="12"/>
  <c r="R274" i="12"/>
  <c r="T274" i="12"/>
  <c r="U274" i="12"/>
  <c r="V274" i="12"/>
  <c r="Z274" i="12"/>
  <c r="S274" i="12"/>
  <c r="W274" i="12"/>
  <c r="X274" i="12"/>
  <c r="Y274" i="12"/>
  <c r="AA274" i="12"/>
  <c r="R275" i="12"/>
  <c r="T275" i="12"/>
  <c r="U275" i="12"/>
  <c r="V275" i="12"/>
  <c r="Z275" i="12"/>
  <c r="S275" i="12"/>
  <c r="W275" i="12"/>
  <c r="X275" i="12"/>
  <c r="Y275" i="12"/>
  <c r="AA275" i="12"/>
  <c r="R276" i="12"/>
  <c r="T276" i="12"/>
  <c r="U276" i="12"/>
  <c r="V276" i="12"/>
  <c r="Z276" i="12"/>
  <c r="S276" i="12"/>
  <c r="W276" i="12"/>
  <c r="X276" i="12"/>
  <c r="Y276" i="12"/>
  <c r="AA276" i="12"/>
  <c r="R277" i="12"/>
  <c r="T277" i="12"/>
  <c r="U277" i="12"/>
  <c r="V277" i="12"/>
  <c r="Z277" i="12"/>
  <c r="S277" i="12"/>
  <c r="W277" i="12"/>
  <c r="X277" i="12"/>
  <c r="Y277" i="12"/>
  <c r="AA277" i="12"/>
  <c r="R278" i="12"/>
  <c r="T278" i="12"/>
  <c r="U278" i="12"/>
  <c r="V278" i="12"/>
  <c r="Z278" i="12"/>
  <c r="S278" i="12"/>
  <c r="W278" i="12"/>
  <c r="X278" i="12"/>
  <c r="Y278" i="12"/>
  <c r="AA278" i="12"/>
  <c r="R279" i="12"/>
  <c r="T279" i="12"/>
  <c r="U279" i="12"/>
  <c r="V279" i="12"/>
  <c r="Z279" i="12"/>
  <c r="S279" i="12"/>
  <c r="W279" i="12"/>
  <c r="X279" i="12"/>
  <c r="Y279" i="12"/>
  <c r="AA279" i="12"/>
  <c r="P22" i="1"/>
  <c r="C1" i="1"/>
  <c r="B1" i="1"/>
  <c r="S22" i="1"/>
  <c r="E22" i="1"/>
  <c r="P21" i="1"/>
  <c r="S21" i="1"/>
  <c r="E21" i="1"/>
  <c r="P20" i="1"/>
  <c r="S20" i="1"/>
  <c r="E20" i="1"/>
  <c r="P19" i="1"/>
  <c r="S19" i="1"/>
  <c r="E19" i="1"/>
  <c r="P18" i="1"/>
  <c r="S18" i="1"/>
  <c r="E18" i="1"/>
  <c r="P17" i="1"/>
  <c r="S17" i="1"/>
  <c r="E17" i="1"/>
  <c r="P16" i="1"/>
  <c r="S16" i="1"/>
  <c r="E16" i="1"/>
  <c r="P15" i="1"/>
  <c r="S15" i="1"/>
  <c r="E15" i="1"/>
  <c r="P14" i="1"/>
  <c r="S14" i="1"/>
  <c r="E14" i="1"/>
  <c r="P13" i="1"/>
  <c r="S13" i="1"/>
  <c r="E13" i="1"/>
  <c r="P12" i="1"/>
  <c r="S12" i="1"/>
  <c r="E12" i="1"/>
  <c r="P11" i="1"/>
  <c r="S11" i="1"/>
  <c r="E11" i="1"/>
  <c r="P10" i="1"/>
  <c r="S10" i="1"/>
  <c r="E10" i="1"/>
  <c r="P9" i="1"/>
  <c r="S9" i="1"/>
  <c r="E9" i="1"/>
  <c r="P8" i="1"/>
  <c r="S8" i="1"/>
  <c r="E8" i="1"/>
  <c r="P7" i="1"/>
  <c r="S7" i="1"/>
  <c r="E7" i="1"/>
  <c r="P6" i="1"/>
  <c r="S6" i="1"/>
  <c r="E6" i="1"/>
  <c r="P5" i="1"/>
  <c r="S5" i="1"/>
  <c r="E5" i="1"/>
  <c r="P4" i="1"/>
  <c r="S4" i="1"/>
  <c r="E4" i="1"/>
  <c r="P3" i="1"/>
  <c r="S3" i="1"/>
  <c r="E3" i="1"/>
  <c r="P2" i="1"/>
  <c r="S2" i="1"/>
  <c r="E2" i="1"/>
  <c r="R2" i="1"/>
  <c r="Q2" i="1"/>
  <c r="R3" i="1"/>
  <c r="Q3" i="1"/>
  <c r="R4" i="1"/>
  <c r="Q4" i="1"/>
  <c r="R5" i="1"/>
  <c r="Q5" i="1"/>
  <c r="R6" i="1"/>
  <c r="Q6" i="1"/>
  <c r="R7" i="1"/>
  <c r="Q7" i="1"/>
  <c r="R8" i="1"/>
  <c r="Q8" i="1"/>
  <c r="R9" i="1"/>
  <c r="Q9" i="1"/>
  <c r="R10" i="1"/>
  <c r="Q10" i="1"/>
  <c r="R11" i="1"/>
  <c r="Q11" i="1"/>
  <c r="R12" i="1"/>
  <c r="Q12" i="1"/>
  <c r="R13" i="1"/>
  <c r="Q13" i="1"/>
  <c r="R14" i="1"/>
  <c r="Q14" i="1"/>
  <c r="R15" i="1"/>
  <c r="Q15" i="1"/>
  <c r="R16" i="1"/>
  <c r="Q16" i="1"/>
  <c r="R17" i="1"/>
  <c r="Q17" i="1"/>
  <c r="R18" i="1"/>
  <c r="Q18" i="1"/>
  <c r="R19" i="1"/>
  <c r="Q19" i="1"/>
  <c r="R20" i="1"/>
  <c r="Q20" i="1"/>
  <c r="T20" i="1"/>
  <c r="U20" i="1"/>
  <c r="R21" i="1"/>
  <c r="Q21" i="1"/>
  <c r="T21" i="1"/>
  <c r="U21" i="1"/>
  <c r="R22" i="1"/>
  <c r="Q22" i="1"/>
  <c r="T22" i="1"/>
  <c r="U22" i="1"/>
  <c r="B13" i="5"/>
  <c r="B12" i="5"/>
  <c r="B21" i="12"/>
  <c r="B20" i="12"/>
  <c r="A43" i="3"/>
  <c r="B13" i="1"/>
  <c r="B12" i="1"/>
  <c r="K2" i="5"/>
  <c r="L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B3" i="5"/>
  <c r="B35" i="3"/>
  <c r="B7" i="5"/>
  <c r="B9" i="5"/>
  <c r="D35" i="3"/>
  <c r="A38" i="3"/>
  <c r="A18" i="3"/>
  <c r="C19" i="3"/>
  <c r="C18" i="3"/>
  <c r="R3" i="12"/>
  <c r="B1" i="12"/>
  <c r="V3" i="12"/>
  <c r="Z3" i="12"/>
  <c r="R4" i="12"/>
  <c r="V4" i="12"/>
  <c r="Z4" i="12"/>
  <c r="R5" i="12"/>
  <c r="V5" i="12"/>
  <c r="Z5" i="12"/>
  <c r="R6" i="12"/>
  <c r="V6" i="12"/>
  <c r="Z6" i="12"/>
  <c r="R7" i="12"/>
  <c r="V7" i="12"/>
  <c r="Z7" i="12"/>
  <c r="R8" i="12"/>
  <c r="V8" i="12"/>
  <c r="Z8" i="12"/>
  <c r="R9" i="12"/>
  <c r="V9" i="12"/>
  <c r="Z9" i="12"/>
  <c r="R10" i="12"/>
  <c r="V10" i="12"/>
  <c r="Z10" i="12"/>
  <c r="R11" i="12"/>
  <c r="V11" i="12"/>
  <c r="Z11" i="12"/>
  <c r="R12" i="12"/>
  <c r="V12" i="12"/>
  <c r="Z12" i="12"/>
  <c r="R13" i="12"/>
  <c r="V13" i="12"/>
  <c r="Z13" i="12"/>
  <c r="R14" i="12"/>
  <c r="V14" i="12"/>
  <c r="Z14" i="12"/>
  <c r="R15" i="12"/>
  <c r="V15" i="12"/>
  <c r="Z15" i="12"/>
  <c r="R16" i="12"/>
  <c r="V16" i="12"/>
  <c r="Z16" i="12"/>
  <c r="R17" i="12"/>
  <c r="V17" i="12"/>
  <c r="Z17" i="12"/>
  <c r="R18" i="12"/>
  <c r="V18" i="12"/>
  <c r="Z18" i="12"/>
  <c r="R19" i="12"/>
  <c r="V19" i="12"/>
  <c r="Z19" i="12"/>
  <c r="R20" i="12"/>
  <c r="V20" i="12"/>
  <c r="Z20" i="12"/>
  <c r="R21" i="12"/>
  <c r="V21" i="12"/>
  <c r="Z21" i="12"/>
  <c r="R22" i="12"/>
  <c r="V22" i="12"/>
  <c r="Z22" i="12"/>
  <c r="R23" i="12"/>
  <c r="V23" i="12"/>
  <c r="Z23" i="12"/>
  <c r="R24" i="12"/>
  <c r="V24" i="12"/>
  <c r="Z24" i="12"/>
  <c r="R25" i="12"/>
  <c r="V25" i="12"/>
  <c r="Z25" i="12"/>
  <c r="R26" i="12"/>
  <c r="V26" i="12"/>
  <c r="Z26" i="12"/>
  <c r="R27" i="12"/>
  <c r="V27" i="12"/>
  <c r="Z27" i="12"/>
  <c r="R28" i="12"/>
  <c r="V28" i="12"/>
  <c r="Z28" i="12"/>
  <c r="R29" i="12"/>
  <c r="V29" i="12"/>
  <c r="Z29" i="12"/>
  <c r="R30" i="12"/>
  <c r="V30" i="12"/>
  <c r="Z30" i="12"/>
  <c r="R31" i="12"/>
  <c r="V31" i="12"/>
  <c r="Z31" i="12"/>
  <c r="R32" i="12"/>
  <c r="V32" i="12"/>
  <c r="Z32" i="12"/>
  <c r="R33" i="12"/>
  <c r="V33" i="12"/>
  <c r="Z33" i="12"/>
  <c r="R34" i="12"/>
  <c r="V34" i="12"/>
  <c r="Z34" i="12"/>
  <c r="R35" i="12"/>
  <c r="V35" i="12"/>
  <c r="Z35" i="12"/>
  <c r="R36" i="12"/>
  <c r="V36" i="12"/>
  <c r="Z36" i="12"/>
  <c r="R37" i="12"/>
  <c r="V37" i="12"/>
  <c r="Z37" i="12"/>
  <c r="R38" i="12"/>
  <c r="V38" i="12"/>
  <c r="Z38" i="12"/>
  <c r="R39" i="12"/>
  <c r="V39" i="12"/>
  <c r="Z39" i="12"/>
  <c r="R40" i="12"/>
  <c r="V40" i="12"/>
  <c r="Z40" i="12"/>
  <c r="R41" i="12"/>
  <c r="V41" i="12"/>
  <c r="Z41" i="12"/>
  <c r="R42" i="12"/>
  <c r="V42" i="12"/>
  <c r="Z42" i="12"/>
  <c r="R43" i="12"/>
  <c r="V43" i="12"/>
  <c r="Z43" i="12"/>
  <c r="R44" i="12"/>
  <c r="V44" i="12"/>
  <c r="Z44" i="12"/>
  <c r="R45" i="12"/>
  <c r="V45" i="12"/>
  <c r="Z45" i="12"/>
  <c r="R46" i="12"/>
  <c r="V46" i="12"/>
  <c r="Z46" i="12"/>
  <c r="R47" i="12"/>
  <c r="V47" i="12"/>
  <c r="Z47" i="12"/>
  <c r="R48" i="12"/>
  <c r="V48" i="12"/>
  <c r="Z48" i="12"/>
  <c r="R49" i="12"/>
  <c r="V49" i="12"/>
  <c r="Z49" i="12"/>
  <c r="R50" i="12"/>
  <c r="V50" i="12"/>
  <c r="Z50" i="12"/>
  <c r="R51" i="12"/>
  <c r="V51" i="12"/>
  <c r="Z51" i="12"/>
  <c r="R52" i="12"/>
  <c r="V52" i="12"/>
  <c r="Z52" i="12"/>
  <c r="R53" i="12"/>
  <c r="V53" i="12"/>
  <c r="Z53" i="12"/>
  <c r="R54" i="12"/>
  <c r="V54" i="12"/>
  <c r="Z54" i="12"/>
  <c r="R55" i="12"/>
  <c r="V55" i="12"/>
  <c r="Z55" i="12"/>
  <c r="R56" i="12"/>
  <c r="V56" i="12"/>
  <c r="Z56" i="12"/>
  <c r="R57" i="12"/>
  <c r="V57" i="12"/>
  <c r="Z57" i="12"/>
  <c r="R58" i="12"/>
  <c r="V58" i="12"/>
  <c r="Z58" i="12"/>
  <c r="R59" i="12"/>
  <c r="V59" i="12"/>
  <c r="Z59" i="12"/>
  <c r="R60" i="12"/>
  <c r="V60" i="12"/>
  <c r="Z60" i="12"/>
  <c r="R61" i="12"/>
  <c r="V61" i="12"/>
  <c r="Z61" i="12"/>
  <c r="R62" i="12"/>
  <c r="V62" i="12"/>
  <c r="Z62" i="12"/>
  <c r="R63" i="12"/>
  <c r="V63" i="12"/>
  <c r="Z63" i="12"/>
  <c r="R64" i="12"/>
  <c r="V64" i="12"/>
  <c r="Z64" i="12"/>
  <c r="R65" i="12"/>
  <c r="V65" i="12"/>
  <c r="Z65" i="12"/>
  <c r="R66" i="12"/>
  <c r="V66" i="12"/>
  <c r="Z66" i="12"/>
  <c r="R67" i="12"/>
  <c r="V67" i="12"/>
  <c r="Z67" i="12"/>
  <c r="R68" i="12"/>
  <c r="V68" i="12"/>
  <c r="Z68" i="12"/>
  <c r="R69" i="12"/>
  <c r="V69" i="12"/>
  <c r="Z69" i="12"/>
  <c r="R70" i="12"/>
  <c r="V70" i="12"/>
  <c r="Z70" i="12"/>
  <c r="R71" i="12"/>
  <c r="V71" i="12"/>
  <c r="Z71" i="12"/>
  <c r="R72" i="12"/>
  <c r="V72" i="12"/>
  <c r="Z72" i="12"/>
  <c r="R73" i="12"/>
  <c r="V73" i="12"/>
  <c r="Z73" i="12"/>
  <c r="R74" i="12"/>
  <c r="V74" i="12"/>
  <c r="Z74" i="12"/>
  <c r="R75" i="12"/>
  <c r="V75" i="12"/>
  <c r="Z75" i="12"/>
  <c r="R76" i="12"/>
  <c r="V76" i="12"/>
  <c r="Z76" i="12"/>
  <c r="R77" i="12"/>
  <c r="V77" i="12"/>
  <c r="Z77" i="12"/>
  <c r="R78" i="12"/>
  <c r="V78" i="12"/>
  <c r="Z78" i="12"/>
  <c r="R79" i="12"/>
  <c r="V79" i="12"/>
  <c r="Z79" i="12"/>
  <c r="R80" i="12"/>
  <c r="V80" i="12"/>
  <c r="Z80" i="12"/>
  <c r="R81" i="12"/>
  <c r="V81" i="12"/>
  <c r="Z81" i="12"/>
  <c r="R82" i="12"/>
  <c r="V82" i="12"/>
  <c r="Z82" i="12"/>
  <c r="R83" i="12"/>
  <c r="V83" i="12"/>
  <c r="Z83" i="12"/>
  <c r="R84" i="12"/>
  <c r="V84" i="12"/>
  <c r="Z84" i="12"/>
  <c r="R85" i="12"/>
  <c r="V85" i="12"/>
  <c r="Z85" i="12"/>
  <c r="R86" i="12"/>
  <c r="V86" i="12"/>
  <c r="Z86" i="12"/>
  <c r="R87" i="12"/>
  <c r="V87" i="12"/>
  <c r="Z87" i="12"/>
  <c r="R88" i="12"/>
  <c r="V88" i="12"/>
  <c r="Z88" i="12"/>
  <c r="R89" i="12"/>
  <c r="V89" i="12"/>
  <c r="Z89" i="12"/>
  <c r="R90" i="12"/>
  <c r="V90" i="12"/>
  <c r="Z90" i="12"/>
  <c r="R91" i="12"/>
  <c r="V91" i="12"/>
  <c r="Z91" i="12"/>
  <c r="R92" i="12"/>
  <c r="V92" i="12"/>
  <c r="Z92" i="12"/>
  <c r="R93" i="12"/>
  <c r="V93" i="12"/>
  <c r="Z93" i="12"/>
  <c r="R94" i="12"/>
  <c r="V94" i="12"/>
  <c r="Z94" i="12"/>
  <c r="R95" i="12"/>
  <c r="V95" i="12"/>
  <c r="Z95" i="12"/>
  <c r="R96" i="12"/>
  <c r="V96" i="12"/>
  <c r="Z96" i="12"/>
  <c r="R97" i="12"/>
  <c r="V97" i="12"/>
  <c r="Z97" i="12"/>
  <c r="R98" i="12"/>
  <c r="V98" i="12"/>
  <c r="Z98" i="12"/>
  <c r="R99" i="12"/>
  <c r="V99" i="12"/>
  <c r="Z99" i="12"/>
  <c r="R100" i="12"/>
  <c r="V100" i="12"/>
  <c r="Z100" i="12"/>
  <c r="R101" i="12"/>
  <c r="V101" i="12"/>
  <c r="Z101" i="12"/>
  <c r="R102" i="12"/>
  <c r="V102" i="12"/>
  <c r="Z102" i="12"/>
  <c r="R103" i="12"/>
  <c r="V103" i="12"/>
  <c r="Z103" i="12"/>
  <c r="R104" i="12"/>
  <c r="V104" i="12"/>
  <c r="Z104" i="12"/>
  <c r="R105" i="12"/>
  <c r="V105" i="12"/>
  <c r="Z105" i="12"/>
  <c r="R106" i="12"/>
  <c r="V106" i="12"/>
  <c r="Z106" i="12"/>
  <c r="R107" i="12"/>
  <c r="V107" i="12"/>
  <c r="Z107" i="12"/>
  <c r="R108" i="12"/>
  <c r="V108" i="12"/>
  <c r="Z108" i="12"/>
  <c r="R109" i="12"/>
  <c r="V109" i="12"/>
  <c r="Z109" i="12"/>
  <c r="R110" i="12"/>
  <c r="V110" i="12"/>
  <c r="Z110" i="12"/>
  <c r="R111" i="12"/>
  <c r="V111" i="12"/>
  <c r="Z111" i="12"/>
  <c r="R112" i="12"/>
  <c r="V112" i="12"/>
  <c r="Z112" i="12"/>
  <c r="R113" i="12"/>
  <c r="V113" i="12"/>
  <c r="Z113" i="12"/>
  <c r="R114" i="12"/>
  <c r="V114" i="12"/>
  <c r="Z114" i="12"/>
  <c r="R115" i="12"/>
  <c r="V115" i="12"/>
  <c r="Z115" i="12"/>
  <c r="R116" i="12"/>
  <c r="V116" i="12"/>
  <c r="Z116" i="12"/>
  <c r="R117" i="12"/>
  <c r="V117" i="12"/>
  <c r="Z117" i="12"/>
  <c r="R118" i="12"/>
  <c r="V118" i="12"/>
  <c r="Z118" i="12"/>
  <c r="R119" i="12"/>
  <c r="V119" i="12"/>
  <c r="Z119" i="12"/>
  <c r="R120" i="12"/>
  <c r="V120" i="12"/>
  <c r="Z120" i="12"/>
  <c r="R121" i="12"/>
  <c r="V121" i="12"/>
  <c r="Z121" i="12"/>
  <c r="R122" i="12"/>
  <c r="V122" i="12"/>
  <c r="Z122" i="12"/>
  <c r="R123" i="12"/>
  <c r="V123" i="12"/>
  <c r="Z123" i="12"/>
  <c r="R124" i="12"/>
  <c r="V124" i="12"/>
  <c r="Z124" i="12"/>
  <c r="R125" i="12"/>
  <c r="V125" i="12"/>
  <c r="Z125" i="12"/>
  <c r="R2" i="12"/>
  <c r="V2" i="12"/>
  <c r="Z2" i="12"/>
  <c r="W2" i="12"/>
  <c r="Y2" i="12"/>
  <c r="T3" i="12"/>
  <c r="U3" i="12"/>
  <c r="S3" i="12"/>
  <c r="W3" i="12"/>
  <c r="X3" i="12"/>
  <c r="Y3" i="12"/>
  <c r="AA3" i="12"/>
  <c r="T4" i="12"/>
  <c r="U4" i="12"/>
  <c r="S4" i="12"/>
  <c r="W4" i="12"/>
  <c r="X4" i="12"/>
  <c r="Y4" i="12"/>
  <c r="AA4" i="12"/>
  <c r="T5" i="12"/>
  <c r="U5" i="12"/>
  <c r="S5" i="12"/>
  <c r="W5" i="12"/>
  <c r="X5" i="12"/>
  <c r="Y5" i="12"/>
  <c r="AA5" i="12"/>
  <c r="T6" i="12"/>
  <c r="U6" i="12"/>
  <c r="S6" i="12"/>
  <c r="W6" i="12"/>
  <c r="X6" i="12"/>
  <c r="Y6" i="12"/>
  <c r="AA6" i="12"/>
  <c r="T7" i="12"/>
  <c r="U7" i="12"/>
  <c r="S7" i="12"/>
  <c r="W7" i="12"/>
  <c r="X7" i="12"/>
  <c r="Y7" i="12"/>
  <c r="AA7" i="12"/>
  <c r="T8" i="12"/>
  <c r="U8" i="12"/>
  <c r="S8" i="12"/>
  <c r="W8" i="12"/>
  <c r="X8" i="12"/>
  <c r="Y8" i="12"/>
  <c r="AA8" i="12"/>
  <c r="T9" i="12"/>
  <c r="U9" i="12"/>
  <c r="S9" i="12"/>
  <c r="W9" i="12"/>
  <c r="X9" i="12"/>
  <c r="Y9" i="12"/>
  <c r="AA9" i="12"/>
  <c r="T10" i="12"/>
  <c r="U10" i="12"/>
  <c r="S10" i="12"/>
  <c r="W10" i="12"/>
  <c r="X10" i="12"/>
  <c r="Y10" i="12"/>
  <c r="AA10" i="12"/>
  <c r="T11" i="12"/>
  <c r="U11" i="12"/>
  <c r="S11" i="12"/>
  <c r="W11" i="12"/>
  <c r="X11" i="12"/>
  <c r="Y11" i="12"/>
  <c r="AA11" i="12"/>
  <c r="T12" i="12"/>
  <c r="U12" i="12"/>
  <c r="S12" i="12"/>
  <c r="W12" i="12"/>
  <c r="X12" i="12"/>
  <c r="Y12" i="12"/>
  <c r="AA12" i="12"/>
  <c r="T13" i="12"/>
  <c r="U13" i="12"/>
  <c r="S13" i="12"/>
  <c r="W13" i="12"/>
  <c r="X13" i="12"/>
  <c r="Y13" i="12"/>
  <c r="AA13" i="12"/>
  <c r="T14" i="12"/>
  <c r="U14" i="12"/>
  <c r="S14" i="12"/>
  <c r="W14" i="12"/>
  <c r="X14" i="12"/>
  <c r="Y14" i="12"/>
  <c r="AA14" i="12"/>
  <c r="T15" i="12"/>
  <c r="U15" i="12"/>
  <c r="S15" i="12"/>
  <c r="W15" i="12"/>
  <c r="X15" i="12"/>
  <c r="Y15" i="12"/>
  <c r="AA15" i="12"/>
  <c r="U16" i="12"/>
  <c r="S16" i="12"/>
  <c r="W16" i="12"/>
  <c r="X16" i="12"/>
  <c r="Y16" i="12"/>
  <c r="AA16" i="12"/>
  <c r="U17" i="12"/>
  <c r="S17" i="12"/>
  <c r="W17" i="12"/>
  <c r="X17" i="12"/>
  <c r="Y17" i="12"/>
  <c r="AA17" i="12"/>
  <c r="U18" i="12"/>
  <c r="S18" i="12"/>
  <c r="W18" i="12"/>
  <c r="X18" i="12"/>
  <c r="Y18" i="12"/>
  <c r="AA18" i="12"/>
  <c r="U19" i="12"/>
  <c r="S19" i="12"/>
  <c r="W19" i="12"/>
  <c r="X19" i="12"/>
  <c r="Y19" i="12"/>
  <c r="AA19" i="12"/>
  <c r="U20" i="12"/>
  <c r="S20" i="12"/>
  <c r="W20" i="12"/>
  <c r="X20" i="12"/>
  <c r="Y20" i="12"/>
  <c r="AA20" i="12"/>
  <c r="U21" i="12"/>
  <c r="S21" i="12"/>
  <c r="W21" i="12"/>
  <c r="X21" i="12"/>
  <c r="Y21" i="12"/>
  <c r="AA21" i="12"/>
  <c r="U22" i="12"/>
  <c r="S22" i="12"/>
  <c r="W22" i="12"/>
  <c r="X22" i="12"/>
  <c r="Y22" i="12"/>
  <c r="AA22" i="12"/>
  <c r="T23" i="12"/>
  <c r="U23" i="12"/>
  <c r="S23" i="12"/>
  <c r="W23" i="12"/>
  <c r="X23" i="12"/>
  <c r="Y23" i="12"/>
  <c r="AA23" i="12"/>
  <c r="T24" i="12"/>
  <c r="U24" i="12"/>
  <c r="S24" i="12"/>
  <c r="W24" i="12"/>
  <c r="X24" i="12"/>
  <c r="Y24" i="12"/>
  <c r="AA24" i="12"/>
  <c r="U25" i="12"/>
  <c r="S25" i="12"/>
  <c r="W25" i="12"/>
  <c r="X25" i="12"/>
  <c r="Y25" i="12"/>
  <c r="AA25" i="12"/>
  <c r="T26" i="12"/>
  <c r="U26" i="12"/>
  <c r="S26" i="12"/>
  <c r="W26" i="12"/>
  <c r="X26" i="12"/>
  <c r="Y26" i="12"/>
  <c r="AA26" i="12"/>
  <c r="T27" i="12"/>
  <c r="U27" i="12"/>
  <c r="S27" i="12"/>
  <c r="W27" i="12"/>
  <c r="X27" i="12"/>
  <c r="Y27" i="12"/>
  <c r="AA27" i="12"/>
  <c r="T28" i="12"/>
  <c r="U28" i="12"/>
  <c r="S28" i="12"/>
  <c r="W28" i="12"/>
  <c r="X28" i="12"/>
  <c r="Y28" i="12"/>
  <c r="AA28" i="12"/>
  <c r="T29" i="12"/>
  <c r="U29" i="12"/>
  <c r="S29" i="12"/>
  <c r="W29" i="12"/>
  <c r="X29" i="12"/>
  <c r="Y29" i="12"/>
  <c r="AA29" i="12"/>
  <c r="T30" i="12"/>
  <c r="U30" i="12"/>
  <c r="S30" i="12"/>
  <c r="W30" i="12"/>
  <c r="X30" i="12"/>
  <c r="Y30" i="12"/>
  <c r="AA30" i="12"/>
  <c r="T31" i="12"/>
  <c r="U31" i="12"/>
  <c r="S31" i="12"/>
  <c r="W31" i="12"/>
  <c r="X31" i="12"/>
  <c r="Y31" i="12"/>
  <c r="AA31" i="12"/>
  <c r="T32" i="12"/>
  <c r="U32" i="12"/>
  <c r="S32" i="12"/>
  <c r="W32" i="12"/>
  <c r="X32" i="12"/>
  <c r="Y32" i="12"/>
  <c r="AA32" i="12"/>
  <c r="T33" i="12"/>
  <c r="U33" i="12"/>
  <c r="S33" i="12"/>
  <c r="W33" i="12"/>
  <c r="X33" i="12"/>
  <c r="Y33" i="12"/>
  <c r="AA33" i="12"/>
  <c r="T34" i="12"/>
  <c r="U34" i="12"/>
  <c r="S34" i="12"/>
  <c r="W34" i="12"/>
  <c r="X34" i="12"/>
  <c r="Y34" i="12"/>
  <c r="AA34" i="12"/>
  <c r="T35" i="12"/>
  <c r="U35" i="12"/>
  <c r="S35" i="12"/>
  <c r="W35" i="12"/>
  <c r="X35" i="12"/>
  <c r="Y35" i="12"/>
  <c r="AA35" i="12"/>
  <c r="T36" i="12"/>
  <c r="U36" i="12"/>
  <c r="S36" i="12"/>
  <c r="W36" i="12"/>
  <c r="X36" i="12"/>
  <c r="Y36" i="12"/>
  <c r="AA36" i="12"/>
  <c r="T37" i="12"/>
  <c r="U37" i="12"/>
  <c r="S37" i="12"/>
  <c r="W37" i="12"/>
  <c r="X37" i="12"/>
  <c r="Y37" i="12"/>
  <c r="AA37" i="12"/>
  <c r="T38" i="12"/>
  <c r="U38" i="12"/>
  <c r="S38" i="12"/>
  <c r="W38" i="12"/>
  <c r="X38" i="12"/>
  <c r="Y38" i="12"/>
  <c r="AA38" i="12"/>
  <c r="T39" i="12"/>
  <c r="U39" i="12"/>
  <c r="S39" i="12"/>
  <c r="W39" i="12"/>
  <c r="X39" i="12"/>
  <c r="Y39" i="12"/>
  <c r="AA39" i="12"/>
  <c r="T40" i="12"/>
  <c r="U40" i="12"/>
  <c r="S40" i="12"/>
  <c r="W40" i="12"/>
  <c r="X40" i="12"/>
  <c r="Y40" i="12"/>
  <c r="AA40" i="12"/>
  <c r="T41" i="12"/>
  <c r="U41" i="12"/>
  <c r="S41" i="12"/>
  <c r="W41" i="12"/>
  <c r="X41" i="12"/>
  <c r="Y41" i="12"/>
  <c r="AA41" i="12"/>
  <c r="T42" i="12"/>
  <c r="U42" i="12"/>
  <c r="S42" i="12"/>
  <c r="W42" i="12"/>
  <c r="X42" i="12"/>
  <c r="Y42" i="12"/>
  <c r="AA42" i="12"/>
  <c r="T43" i="12"/>
  <c r="U43" i="12"/>
  <c r="S43" i="12"/>
  <c r="W43" i="12"/>
  <c r="X43" i="12"/>
  <c r="Y43" i="12"/>
  <c r="AA43" i="12"/>
  <c r="T44" i="12"/>
  <c r="U44" i="12"/>
  <c r="S44" i="12"/>
  <c r="W44" i="12"/>
  <c r="X44" i="12"/>
  <c r="Y44" i="12"/>
  <c r="AA44" i="12"/>
  <c r="T45" i="12"/>
  <c r="U45" i="12"/>
  <c r="S45" i="12"/>
  <c r="W45" i="12"/>
  <c r="X45" i="12"/>
  <c r="Y45" i="12"/>
  <c r="AA45" i="12"/>
  <c r="T46" i="12"/>
  <c r="U46" i="12"/>
  <c r="S46" i="12"/>
  <c r="W46" i="12"/>
  <c r="X46" i="12"/>
  <c r="Y46" i="12"/>
  <c r="AA46" i="12"/>
  <c r="T47" i="12"/>
  <c r="U47" i="12"/>
  <c r="S47" i="12"/>
  <c r="W47" i="12"/>
  <c r="X47" i="12"/>
  <c r="Y47" i="12"/>
  <c r="AA47" i="12"/>
  <c r="T48" i="12"/>
  <c r="U48" i="12"/>
  <c r="S48" i="12"/>
  <c r="W48" i="12"/>
  <c r="X48" i="12"/>
  <c r="Y48" i="12"/>
  <c r="AA48" i="12"/>
  <c r="T49" i="12"/>
  <c r="U49" i="12"/>
  <c r="S49" i="12"/>
  <c r="W49" i="12"/>
  <c r="X49" i="12"/>
  <c r="Y49" i="12"/>
  <c r="AA49" i="12"/>
  <c r="T50" i="12"/>
  <c r="U50" i="12"/>
  <c r="S50" i="12"/>
  <c r="W50" i="12"/>
  <c r="X50" i="12"/>
  <c r="Y50" i="12"/>
  <c r="AA50" i="12"/>
  <c r="T51" i="12"/>
  <c r="U51" i="12"/>
  <c r="S51" i="12"/>
  <c r="W51" i="12"/>
  <c r="X51" i="12"/>
  <c r="Y51" i="12"/>
  <c r="AA51" i="12"/>
  <c r="T52" i="12"/>
  <c r="U52" i="12"/>
  <c r="S52" i="12"/>
  <c r="W52" i="12"/>
  <c r="X52" i="12"/>
  <c r="Y52" i="12"/>
  <c r="AA52" i="12"/>
  <c r="T53" i="12"/>
  <c r="U53" i="12"/>
  <c r="S53" i="12"/>
  <c r="W53" i="12"/>
  <c r="X53" i="12"/>
  <c r="Y53" i="12"/>
  <c r="AA53" i="12"/>
  <c r="T54" i="12"/>
  <c r="U54" i="12"/>
  <c r="S54" i="12"/>
  <c r="W54" i="12"/>
  <c r="X54" i="12"/>
  <c r="Y54" i="12"/>
  <c r="AA54" i="12"/>
  <c r="T55" i="12"/>
  <c r="U55" i="12"/>
  <c r="S55" i="12"/>
  <c r="W55" i="12"/>
  <c r="X55" i="12"/>
  <c r="Y55" i="12"/>
  <c r="AA55" i="12"/>
  <c r="T56" i="12"/>
  <c r="U56" i="12"/>
  <c r="S56" i="12"/>
  <c r="W56" i="12"/>
  <c r="X56" i="12"/>
  <c r="Y56" i="12"/>
  <c r="AA56" i="12"/>
  <c r="T57" i="12"/>
  <c r="U57" i="12"/>
  <c r="S57" i="12"/>
  <c r="W57" i="12"/>
  <c r="X57" i="12"/>
  <c r="Y57" i="12"/>
  <c r="AA57" i="12"/>
  <c r="T58" i="12"/>
  <c r="U58" i="12"/>
  <c r="S58" i="12"/>
  <c r="W58" i="12"/>
  <c r="X58" i="12"/>
  <c r="Y58" i="12"/>
  <c r="AA58" i="12"/>
  <c r="T59" i="12"/>
  <c r="U59" i="12"/>
  <c r="S59" i="12"/>
  <c r="W59" i="12"/>
  <c r="X59" i="12"/>
  <c r="Y59" i="12"/>
  <c r="AA59" i="12"/>
  <c r="T60" i="12"/>
  <c r="U60" i="12"/>
  <c r="S60" i="12"/>
  <c r="W60" i="12"/>
  <c r="X60" i="12"/>
  <c r="Y60" i="12"/>
  <c r="AA60" i="12"/>
  <c r="T61" i="12"/>
  <c r="U61" i="12"/>
  <c r="S61" i="12"/>
  <c r="W61" i="12"/>
  <c r="X61" i="12"/>
  <c r="Y61" i="12"/>
  <c r="AA61" i="12"/>
  <c r="T62" i="12"/>
  <c r="U62" i="12"/>
  <c r="S62" i="12"/>
  <c r="W62" i="12"/>
  <c r="X62" i="12"/>
  <c r="Y62" i="12"/>
  <c r="AA62" i="12"/>
  <c r="T63" i="12"/>
  <c r="U63" i="12"/>
  <c r="S63" i="12"/>
  <c r="W63" i="12"/>
  <c r="X63" i="12"/>
  <c r="Y63" i="12"/>
  <c r="AA63" i="12"/>
  <c r="T64" i="12"/>
  <c r="U64" i="12"/>
  <c r="S64" i="12"/>
  <c r="W64" i="12"/>
  <c r="X64" i="12"/>
  <c r="Y64" i="12"/>
  <c r="AA64" i="12"/>
  <c r="T65" i="12"/>
  <c r="U65" i="12"/>
  <c r="S65" i="12"/>
  <c r="W65" i="12"/>
  <c r="X65" i="12"/>
  <c r="Y65" i="12"/>
  <c r="AA65" i="12"/>
  <c r="T66" i="12"/>
  <c r="U66" i="12"/>
  <c r="S66" i="12"/>
  <c r="W66" i="12"/>
  <c r="X66" i="12"/>
  <c r="Y66" i="12"/>
  <c r="AA66" i="12"/>
  <c r="T67" i="12"/>
  <c r="U67" i="12"/>
  <c r="S67" i="12"/>
  <c r="W67" i="12"/>
  <c r="X67" i="12"/>
  <c r="Y67" i="12"/>
  <c r="AA67" i="12"/>
  <c r="T68" i="12"/>
  <c r="U68" i="12"/>
  <c r="S68" i="12"/>
  <c r="W68" i="12"/>
  <c r="X68" i="12"/>
  <c r="Y68" i="12"/>
  <c r="AA68" i="12"/>
  <c r="T69" i="12"/>
  <c r="U69" i="12"/>
  <c r="S69" i="12"/>
  <c r="W69" i="12"/>
  <c r="X69" i="12"/>
  <c r="Y69" i="12"/>
  <c r="AA69" i="12"/>
  <c r="T70" i="12"/>
  <c r="U70" i="12"/>
  <c r="S70" i="12"/>
  <c r="W70" i="12"/>
  <c r="X70" i="12"/>
  <c r="Y70" i="12"/>
  <c r="AA70" i="12"/>
  <c r="T71" i="12"/>
  <c r="U71" i="12"/>
  <c r="S71" i="12"/>
  <c r="W71" i="12"/>
  <c r="X71" i="12"/>
  <c r="Y71" i="12"/>
  <c r="AA71" i="12"/>
  <c r="T72" i="12"/>
  <c r="U72" i="12"/>
  <c r="S72" i="12"/>
  <c r="W72" i="12"/>
  <c r="X72" i="12"/>
  <c r="Y72" i="12"/>
  <c r="AA72" i="12"/>
  <c r="T73" i="12"/>
  <c r="U73" i="12"/>
  <c r="S73" i="12"/>
  <c r="W73" i="12"/>
  <c r="X73" i="12"/>
  <c r="Y73" i="12"/>
  <c r="AA73" i="12"/>
  <c r="T74" i="12"/>
  <c r="U74" i="12"/>
  <c r="S74" i="12"/>
  <c r="W74" i="12"/>
  <c r="X74" i="12"/>
  <c r="Y74" i="12"/>
  <c r="AA74" i="12"/>
  <c r="T75" i="12"/>
  <c r="U75" i="12"/>
  <c r="S75" i="12"/>
  <c r="W75" i="12"/>
  <c r="X75" i="12"/>
  <c r="Y75" i="12"/>
  <c r="AA75" i="12"/>
  <c r="T76" i="12"/>
  <c r="U76" i="12"/>
  <c r="S76" i="12"/>
  <c r="W76" i="12"/>
  <c r="X76" i="12"/>
  <c r="Y76" i="12"/>
  <c r="AA76" i="12"/>
  <c r="T77" i="12"/>
  <c r="U77" i="12"/>
  <c r="S77" i="12"/>
  <c r="W77" i="12"/>
  <c r="X77" i="12"/>
  <c r="Y77" i="12"/>
  <c r="AA77" i="12"/>
  <c r="T78" i="12"/>
  <c r="U78" i="12"/>
  <c r="S78" i="12"/>
  <c r="W78" i="12"/>
  <c r="X78" i="12"/>
  <c r="Y78" i="12"/>
  <c r="AA78" i="12"/>
  <c r="T79" i="12"/>
  <c r="U79" i="12"/>
  <c r="S79" i="12"/>
  <c r="W79" i="12"/>
  <c r="X79" i="12"/>
  <c r="Y79" i="12"/>
  <c r="AA79" i="12"/>
  <c r="T80" i="12"/>
  <c r="U80" i="12"/>
  <c r="S80" i="12"/>
  <c r="W80" i="12"/>
  <c r="X80" i="12"/>
  <c r="Y80" i="12"/>
  <c r="AA80" i="12"/>
  <c r="T81" i="12"/>
  <c r="U81" i="12"/>
  <c r="S81" i="12"/>
  <c r="W81" i="12"/>
  <c r="X81" i="12"/>
  <c r="Y81" i="12"/>
  <c r="AA81" i="12"/>
  <c r="T82" i="12"/>
  <c r="U82" i="12"/>
  <c r="S82" i="12"/>
  <c r="W82" i="12"/>
  <c r="X82" i="12"/>
  <c r="Y82" i="12"/>
  <c r="AA82" i="12"/>
  <c r="T83" i="12"/>
  <c r="U83" i="12"/>
  <c r="S83" i="12"/>
  <c r="W83" i="12"/>
  <c r="X83" i="12"/>
  <c r="Y83" i="12"/>
  <c r="AA83" i="12"/>
  <c r="T84" i="12"/>
  <c r="U84" i="12"/>
  <c r="S84" i="12"/>
  <c r="W84" i="12"/>
  <c r="X84" i="12"/>
  <c r="Y84" i="12"/>
  <c r="AA84" i="12"/>
  <c r="T85" i="12"/>
  <c r="U85" i="12"/>
  <c r="S85" i="12"/>
  <c r="W85" i="12"/>
  <c r="X85" i="12"/>
  <c r="Y85" i="12"/>
  <c r="AA85" i="12"/>
  <c r="T86" i="12"/>
  <c r="U86" i="12"/>
  <c r="S86" i="12"/>
  <c r="W86" i="12"/>
  <c r="X86" i="12"/>
  <c r="Y86" i="12"/>
  <c r="AA86" i="12"/>
  <c r="T87" i="12"/>
  <c r="U87" i="12"/>
  <c r="S87" i="12"/>
  <c r="W87" i="12"/>
  <c r="X87" i="12"/>
  <c r="Y87" i="12"/>
  <c r="AA87" i="12"/>
  <c r="T88" i="12"/>
  <c r="U88" i="12"/>
  <c r="S88" i="12"/>
  <c r="W88" i="12"/>
  <c r="X88" i="12"/>
  <c r="Y88" i="12"/>
  <c r="AA88" i="12"/>
  <c r="T89" i="12"/>
  <c r="U89" i="12"/>
  <c r="S89" i="12"/>
  <c r="W89" i="12"/>
  <c r="X89" i="12"/>
  <c r="Y89" i="12"/>
  <c r="AA89" i="12"/>
  <c r="T90" i="12"/>
  <c r="U90" i="12"/>
  <c r="S90" i="12"/>
  <c r="W90" i="12"/>
  <c r="X90" i="12"/>
  <c r="Y90" i="12"/>
  <c r="AA90" i="12"/>
  <c r="T91" i="12"/>
  <c r="U91" i="12"/>
  <c r="S91" i="12"/>
  <c r="W91" i="12"/>
  <c r="X91" i="12"/>
  <c r="Y91" i="12"/>
  <c r="AA91" i="12"/>
  <c r="T92" i="12"/>
  <c r="U92" i="12"/>
  <c r="S92" i="12"/>
  <c r="W92" i="12"/>
  <c r="X92" i="12"/>
  <c r="Y92" i="12"/>
  <c r="AA92" i="12"/>
  <c r="T93" i="12"/>
  <c r="U93" i="12"/>
  <c r="S93" i="12"/>
  <c r="W93" i="12"/>
  <c r="X93" i="12"/>
  <c r="Y93" i="12"/>
  <c r="AA93" i="12"/>
  <c r="T94" i="12"/>
  <c r="U94" i="12"/>
  <c r="S94" i="12"/>
  <c r="W94" i="12"/>
  <c r="X94" i="12"/>
  <c r="Y94" i="12"/>
  <c r="AA94" i="12"/>
  <c r="T95" i="12"/>
  <c r="U95" i="12"/>
  <c r="S95" i="12"/>
  <c r="W95" i="12"/>
  <c r="X95" i="12"/>
  <c r="Y95" i="12"/>
  <c r="AA95" i="12"/>
  <c r="T96" i="12"/>
  <c r="U96" i="12"/>
  <c r="S96" i="12"/>
  <c r="W96" i="12"/>
  <c r="X96" i="12"/>
  <c r="Y96" i="12"/>
  <c r="AA96" i="12"/>
  <c r="T97" i="12"/>
  <c r="U97" i="12"/>
  <c r="S97" i="12"/>
  <c r="W97" i="12"/>
  <c r="X97" i="12"/>
  <c r="Y97" i="12"/>
  <c r="AA97" i="12"/>
  <c r="T98" i="12"/>
  <c r="U98" i="12"/>
  <c r="S98" i="12"/>
  <c r="W98" i="12"/>
  <c r="X98" i="12"/>
  <c r="Y98" i="12"/>
  <c r="AA98" i="12"/>
  <c r="T99" i="12"/>
  <c r="U99" i="12"/>
  <c r="S99" i="12"/>
  <c r="W99" i="12"/>
  <c r="X99" i="12"/>
  <c r="Y99" i="12"/>
  <c r="AA99" i="12"/>
  <c r="T100" i="12"/>
  <c r="U100" i="12"/>
  <c r="S100" i="12"/>
  <c r="W100" i="12"/>
  <c r="X100" i="12"/>
  <c r="Y100" i="12"/>
  <c r="AA100" i="12"/>
  <c r="T101" i="12"/>
  <c r="U101" i="12"/>
  <c r="S101" i="12"/>
  <c r="W101" i="12"/>
  <c r="X101" i="12"/>
  <c r="Y101" i="12"/>
  <c r="AA101" i="12"/>
  <c r="T102" i="12"/>
  <c r="U102" i="12"/>
  <c r="S102" i="12"/>
  <c r="W102" i="12"/>
  <c r="X102" i="12"/>
  <c r="Y102" i="12"/>
  <c r="AA102" i="12"/>
  <c r="T103" i="12"/>
  <c r="U103" i="12"/>
  <c r="S103" i="12"/>
  <c r="W103" i="12"/>
  <c r="X103" i="12"/>
  <c r="Y103" i="12"/>
  <c r="AA103" i="12"/>
  <c r="T104" i="12"/>
  <c r="U104" i="12"/>
  <c r="S104" i="12"/>
  <c r="W104" i="12"/>
  <c r="X104" i="12"/>
  <c r="Y104" i="12"/>
  <c r="AA104" i="12"/>
  <c r="T105" i="12"/>
  <c r="U105" i="12"/>
  <c r="S105" i="12"/>
  <c r="W105" i="12"/>
  <c r="X105" i="12"/>
  <c r="Y105" i="12"/>
  <c r="AA105" i="12"/>
  <c r="T106" i="12"/>
  <c r="U106" i="12"/>
  <c r="S106" i="12"/>
  <c r="W106" i="12"/>
  <c r="X106" i="12"/>
  <c r="Y106" i="12"/>
  <c r="AA106" i="12"/>
  <c r="T107" i="12"/>
  <c r="U107" i="12"/>
  <c r="S107" i="12"/>
  <c r="W107" i="12"/>
  <c r="X107" i="12"/>
  <c r="Y107" i="12"/>
  <c r="AA107" i="12"/>
  <c r="T108" i="12"/>
  <c r="U108" i="12"/>
  <c r="S108" i="12"/>
  <c r="W108" i="12"/>
  <c r="X108" i="12"/>
  <c r="Y108" i="12"/>
  <c r="AA108" i="12"/>
  <c r="T109" i="12"/>
  <c r="U109" i="12"/>
  <c r="S109" i="12"/>
  <c r="W109" i="12"/>
  <c r="X109" i="12"/>
  <c r="Y109" i="12"/>
  <c r="AA109" i="12"/>
  <c r="T110" i="12"/>
  <c r="U110" i="12"/>
  <c r="S110" i="12"/>
  <c r="W110" i="12"/>
  <c r="X110" i="12"/>
  <c r="Y110" i="12"/>
  <c r="AA110" i="12"/>
  <c r="T111" i="12"/>
  <c r="U111" i="12"/>
  <c r="S111" i="12"/>
  <c r="W111" i="12"/>
  <c r="X111" i="12"/>
  <c r="Y111" i="12"/>
  <c r="AA111" i="12"/>
  <c r="T112" i="12"/>
  <c r="U112" i="12"/>
  <c r="S112" i="12"/>
  <c r="W112" i="12"/>
  <c r="X112" i="12"/>
  <c r="Y112" i="12"/>
  <c r="AA112" i="12"/>
  <c r="T113" i="12"/>
  <c r="U113" i="12"/>
  <c r="S113" i="12"/>
  <c r="W113" i="12"/>
  <c r="X113" i="12"/>
  <c r="Y113" i="12"/>
  <c r="AA113" i="12"/>
  <c r="T114" i="12"/>
  <c r="U114" i="12"/>
  <c r="S114" i="12"/>
  <c r="W114" i="12"/>
  <c r="X114" i="12"/>
  <c r="Y114" i="12"/>
  <c r="AA114" i="12"/>
  <c r="T115" i="12"/>
  <c r="U115" i="12"/>
  <c r="S115" i="12"/>
  <c r="W115" i="12"/>
  <c r="X115" i="12"/>
  <c r="Y115" i="12"/>
  <c r="AA115" i="12"/>
  <c r="T116" i="12"/>
  <c r="U116" i="12"/>
  <c r="S116" i="12"/>
  <c r="W116" i="12"/>
  <c r="X116" i="12"/>
  <c r="Y116" i="12"/>
  <c r="AA116" i="12"/>
  <c r="T117" i="12"/>
  <c r="U117" i="12"/>
  <c r="S117" i="12"/>
  <c r="W117" i="12"/>
  <c r="X117" i="12"/>
  <c r="Y117" i="12"/>
  <c r="AA117" i="12"/>
  <c r="T118" i="12"/>
  <c r="U118" i="12"/>
  <c r="S118" i="12"/>
  <c r="W118" i="12"/>
  <c r="X118" i="12"/>
  <c r="Y118" i="12"/>
  <c r="AA118" i="12"/>
  <c r="T119" i="12"/>
  <c r="U119" i="12"/>
  <c r="S119" i="12"/>
  <c r="W119" i="12"/>
  <c r="X119" i="12"/>
  <c r="Y119" i="12"/>
  <c r="AA119" i="12"/>
  <c r="T120" i="12"/>
  <c r="U120" i="12"/>
  <c r="S120" i="12"/>
  <c r="W120" i="12"/>
  <c r="X120" i="12"/>
  <c r="Y120" i="12"/>
  <c r="AA120" i="12"/>
  <c r="T121" i="12"/>
  <c r="U121" i="12"/>
  <c r="S121" i="12"/>
  <c r="W121" i="12"/>
  <c r="X121" i="12"/>
  <c r="Y121" i="12"/>
  <c r="AA121" i="12"/>
  <c r="T122" i="12"/>
  <c r="U122" i="12"/>
  <c r="S122" i="12"/>
  <c r="W122" i="12"/>
  <c r="X122" i="12"/>
  <c r="Y122" i="12"/>
  <c r="AA122" i="12"/>
  <c r="T123" i="12"/>
  <c r="U123" i="12"/>
  <c r="S123" i="12"/>
  <c r="W123" i="12"/>
  <c r="X123" i="12"/>
  <c r="Y123" i="12"/>
  <c r="AA123" i="12"/>
  <c r="T124" i="12"/>
  <c r="U124" i="12"/>
  <c r="S124" i="12"/>
  <c r="W124" i="12"/>
  <c r="X124" i="12"/>
  <c r="Y124" i="12"/>
  <c r="AA124" i="12"/>
  <c r="T125" i="12"/>
  <c r="U125" i="12"/>
  <c r="S125" i="12"/>
  <c r="W125" i="12"/>
  <c r="X125" i="12"/>
  <c r="Y125" i="12"/>
  <c r="AA125" i="12"/>
  <c r="X2" i="12"/>
  <c r="AA2" i="12"/>
  <c r="T2" i="12"/>
  <c r="U2" i="12"/>
  <c r="S2" i="12"/>
  <c r="B7" i="12"/>
  <c r="B34" i="3"/>
  <c r="B3" i="12"/>
  <c r="B29" i="3"/>
  <c r="D34" i="3"/>
  <c r="F34" i="3"/>
  <c r="B6" i="12"/>
  <c r="B33" i="3"/>
  <c r="B30" i="3"/>
  <c r="D33" i="3"/>
  <c r="F33" i="3"/>
  <c r="E31" i="3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B31" i="3"/>
  <c r="F31" i="3"/>
  <c r="F30" i="3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B8" i="1"/>
  <c r="B26" i="1"/>
  <c r="B27" i="3"/>
  <c r="B7" i="1"/>
  <c r="B26" i="3"/>
  <c r="B23" i="3"/>
  <c r="D27" i="3"/>
  <c r="F27" i="3"/>
  <c r="D26" i="3"/>
  <c r="F26" i="3"/>
  <c r="E24" i="3"/>
  <c r="B24" i="3"/>
  <c r="F24" i="3"/>
  <c r="F23" i="3"/>
  <c r="A37" i="3"/>
  <c r="B3" i="1"/>
  <c r="B5" i="1"/>
  <c r="A36" i="3"/>
  <c r="B16" i="12"/>
  <c r="B4" i="12"/>
  <c r="B17" i="12"/>
  <c r="B26" i="12"/>
  <c r="B29" i="12"/>
  <c r="B28" i="12"/>
  <c r="B4" i="1"/>
  <c r="B29" i="1"/>
  <c r="B22" i="3"/>
  <c r="B28" i="1"/>
  <c r="A3" i="3"/>
  <c r="B24" i="12"/>
  <c r="B25" i="12"/>
  <c r="B25" i="1"/>
  <c r="B24" i="1"/>
  <c r="B14" i="12"/>
  <c r="B15" i="12"/>
  <c r="D30" i="3"/>
  <c r="D23" i="3"/>
  <c r="T18" i="1"/>
  <c r="G23" i="3"/>
  <c r="G24" i="3"/>
  <c r="G26" i="3"/>
  <c r="G27" i="3"/>
  <c r="G30" i="3"/>
  <c r="G31" i="3"/>
  <c r="G33" i="3"/>
  <c r="G34" i="3"/>
  <c r="D39" i="3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A15" i="12"/>
  <c r="A14" i="12"/>
  <c r="C21" i="3"/>
  <c r="C1" i="5"/>
  <c r="B1" i="5"/>
  <c r="A11" i="3"/>
  <c r="B5" i="5"/>
  <c r="C11" i="3"/>
</calcChain>
</file>

<file path=xl/comments1.xml><?xml version="1.0" encoding="utf-8"?>
<comments xmlns="http://schemas.openxmlformats.org/spreadsheetml/2006/main">
  <authors>
    <author>Dyk, Martin (CVUA-S)</author>
  </authors>
  <commentList>
    <comment ref="T16" authorId="0" shapeId="0">
      <text>
        <r>
          <rPr>
            <b/>
            <sz val="9"/>
            <color indexed="81"/>
            <rFont val="Segoe UI"/>
            <charset val="1"/>
          </rPr>
          <t>Dyk, Martin (CVUA-S):</t>
        </r>
        <r>
          <rPr>
            <sz val="9"/>
            <color indexed="81"/>
            <rFont val="Segoe UI"/>
            <charset val="1"/>
          </rPr>
          <t xml:space="preserve">
Sta lentus ist jetzt Mammaliicoccus lentus</t>
        </r>
      </text>
    </comment>
    <comment ref="T20" authorId="0" shapeId="0">
      <text>
        <r>
          <rPr>
            <b/>
            <sz val="9"/>
            <color indexed="81"/>
            <rFont val="Segoe UI"/>
            <charset val="1"/>
          </rPr>
          <t>Dyk, Martin (CVUA-S):</t>
        </r>
        <r>
          <rPr>
            <sz val="9"/>
            <color indexed="81"/>
            <rFont val="Segoe UI"/>
            <charset val="1"/>
          </rPr>
          <t xml:space="preserve">
Sta sciuri ist jetzt Mammaliicoccus sciuri</t>
        </r>
      </text>
    </comment>
    <comment ref="T21" authorId="0" shapeId="0">
      <text>
        <r>
          <rPr>
            <b/>
            <sz val="9"/>
            <color indexed="81"/>
            <rFont val="Segoe UI"/>
            <charset val="1"/>
          </rPr>
          <t>Dyk, Martin (CVUA-S):</t>
        </r>
        <r>
          <rPr>
            <sz val="9"/>
            <color indexed="81"/>
            <rFont val="Segoe UI"/>
            <charset val="1"/>
          </rPr>
          <t xml:space="preserve">
Sta sciuri ist jetzt Mammaliicoccus sciuri</t>
        </r>
      </text>
    </comment>
    <comment ref="T22" authorId="0" shapeId="0">
      <text>
        <r>
          <rPr>
            <b/>
            <sz val="9"/>
            <color indexed="81"/>
            <rFont val="Segoe UI"/>
            <charset val="1"/>
          </rPr>
          <t>Dyk, Martin (CVUA-S):</t>
        </r>
        <r>
          <rPr>
            <sz val="9"/>
            <color indexed="81"/>
            <rFont val="Segoe UI"/>
            <charset val="1"/>
          </rPr>
          <t xml:space="preserve">
Sta sciuri ist jetzt Mammaliicoccus sciuri</t>
        </r>
      </text>
    </comment>
    <comment ref="T25" authorId="0" shapeId="0">
      <text>
        <r>
          <rPr>
            <b/>
            <sz val="9"/>
            <color indexed="81"/>
            <rFont val="Segoe UI"/>
            <charset val="1"/>
          </rPr>
          <t>Dyk, Martin (CVUA-S):</t>
        </r>
        <r>
          <rPr>
            <sz val="9"/>
            <color indexed="81"/>
            <rFont val="Segoe UI"/>
            <charset val="1"/>
          </rPr>
          <t xml:space="preserve">
Sta vitulinus ist jetzt Mammaliicoccus vitulinus</t>
        </r>
      </text>
    </comment>
  </commentList>
</comments>
</file>

<file path=xl/sharedStrings.xml><?xml version="1.0" encoding="utf-8"?>
<sst xmlns="http://schemas.openxmlformats.org/spreadsheetml/2006/main" count="4230" uniqueCount="978">
  <si>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</si>
  <si>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</si>
  <si>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</si>
  <si>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</si>
  <si>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</si>
  <si>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</si>
  <si>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</si>
  <si>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</si>
  <si>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</si>
  <si>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</si>
  <si>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</si>
  <si>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</si>
  <si>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</si>
  <si>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DT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</si>
  <si>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</si>
  <si>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</si>
  <si>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</si>
  <si>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</si>
  <si>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</si>
  <si>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</si>
  <si>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</si>
  <si>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</si>
  <si>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Zustand der Probe bei sonstigen Materialien: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</si>
  <si>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</si>
  <si>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</si>
  <si>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</si>
  <si>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</si>
  <si>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</si>
  <si>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</si>
  <si>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</si>
  <si>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</si>
  <si>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</si>
  <si>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</si>
  <si>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</si>
  <si>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</si>
  <si>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</si>
  <si>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</si>
  <si>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</si>
  <si>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</si>
  <si>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</si>
  <si>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</si>
  <si>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</si>
  <si>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</si>
  <si>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</si>
  <si>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</si>
  <si>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</si>
  <si>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</si>
  <si>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</si>
  <si>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Kultivierungsbedingungen bei Mikroorganismen: SBA, 37° C, 24h, aerob</t>
  </si>
  <si>
    <t>EFex</t>
  </si>
  <si>
    <t>3; sequenced</t>
  </si>
  <si>
    <t>2; 0</t>
  </si>
  <si>
    <t>3; public strain collection</t>
  </si>
  <si>
    <t xml:space="preserve">3; sequenced  </t>
  </si>
  <si>
    <t>EFEx</t>
  </si>
  <si>
    <t>2; sequenced</t>
  </si>
  <si>
    <t>3; type strain</t>
  </si>
  <si>
    <t>Aufreinigungsmethode: DT, eDT, EFex, 80%TFA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</si>
  <si>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</si>
  <si>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</si>
  <si>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</si>
  <si>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</si>
  <si>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</si>
  <si>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</si>
  <si>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</si>
  <si>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</si>
  <si>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</si>
  <si>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</si>
  <si>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</si>
  <si>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</si>
  <si>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</si>
  <si>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</si>
  <si>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</si>
  <si>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</si>
  <si>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</si>
  <si>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</si>
  <si>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Bakterienisolate aus Lebensmitteln &amp; der veterinärmedizinischen Diagnostik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</si>
  <si>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</si>
  <si>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</si>
  <si>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</si>
  <si>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</si>
  <si>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</si>
  <si>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</si>
  <si>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</si>
  <si>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</si>
  <si>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</si>
  <si>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</si>
  <si>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</si>
  <si>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</si>
  <si>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</si>
  <si>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</si>
  <si>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</si>
  <si>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</si>
  <si>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</si>
  <si>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</si>
  <si>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</si>
  <si>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</si>
  <si>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</si>
  <si>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</si>
  <si>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</si>
  <si>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</si>
  <si>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</si>
  <si>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</si>
  <si>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</si>
  <si>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</si>
  <si>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</si>
  <si>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</si>
  <si>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</si>
  <si>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</si>
  <si>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</si>
  <si>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</si>
  <si>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</si>
  <si>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</si>
  <si>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</si>
  <si>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</si>
  <si>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</si>
  <si>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Staphylococcus</t>
  </si>
  <si>
    <t>2; biochemical tube tests</t>
  </si>
  <si>
    <t>3; 16S rDNA-sequencing</t>
  </si>
  <si>
    <t>haemolyticus</t>
  </si>
  <si>
    <t>CVUAS 11126</t>
  </si>
  <si>
    <t>8/31/2016 10:31:41</t>
  </si>
  <si>
    <t>CVUAS 4767</t>
  </si>
  <si>
    <t>4/30/2013 07:30:20</t>
  </si>
  <si>
    <t>CVUAS 4753</t>
  </si>
  <si>
    <t>7/2/2013 07:24:05</t>
  </si>
  <si>
    <t>CVUAS 4756</t>
  </si>
  <si>
    <t>4/3/2013 09:58:08</t>
  </si>
  <si>
    <t>CVUAS 4770</t>
  </si>
  <si>
    <t>4/30/2013 09:57:08</t>
  </si>
  <si>
    <t>CVUAS 4772</t>
  </si>
  <si>
    <t>4/30/2013 09:57:49</t>
  </si>
  <si>
    <t>CVUAS 4746</t>
  </si>
  <si>
    <t>4/30/2013 09:58:20</t>
  </si>
  <si>
    <t>CVUAS 4749</t>
  </si>
  <si>
    <t>3/20/2013 10:58:43</t>
  </si>
  <si>
    <t>CVUAS 2927</t>
  </si>
  <si>
    <t>4/3/2013 06:51:39</t>
  </si>
  <si>
    <t>CVUAS 3076</t>
  </si>
  <si>
    <t>11/14/2012 14:06:47</t>
  </si>
  <si>
    <t>CVUAS 3443</t>
  </si>
  <si>
    <t>4/3/2013 06:52:08</t>
  </si>
  <si>
    <t>CVUAS 3444</t>
  </si>
  <si>
    <t>4/3/2013 06:52:37</t>
  </si>
  <si>
    <t>CVUAS 3564</t>
  </si>
  <si>
    <t>4/10/2013 14:13:51</t>
  </si>
  <si>
    <t>CVUAS 3693</t>
  </si>
  <si>
    <t>2/5/2013 14:49:30</t>
  </si>
  <si>
    <t>CVUAS 3694</t>
  </si>
  <si>
    <t>2/5/2013 14:50:31</t>
  </si>
  <si>
    <t>CVUAS 3777</t>
  </si>
  <si>
    <t>11/5/2015 14:46:09</t>
  </si>
  <si>
    <t>CVUAS 4637</t>
  </si>
  <si>
    <t>10/31/2012 10:13:29</t>
  </si>
  <si>
    <t>CVUAS 5860</t>
  </si>
  <si>
    <t>2/13/2013 13:58:04</t>
  </si>
  <si>
    <t>CVUAS 4801</t>
  </si>
  <si>
    <t>4/30/2013 13:26:43</t>
  </si>
  <si>
    <t>CVUAS 4795</t>
  </si>
  <si>
    <t>4/30/2013 09:55:57</t>
  </si>
  <si>
    <t>CVUAS 4799</t>
  </si>
  <si>
    <t>4/30/2013 09:56:50</t>
  </si>
  <si>
    <t>eDT</t>
  </si>
  <si>
    <t>CVUAS 30536</t>
  </si>
  <si>
    <t>10/26/2017 09:13:51</t>
  </si>
  <si>
    <t>Jeotgalicoccus</t>
  </si>
  <si>
    <t>halophilus</t>
  </si>
  <si>
    <t>Listeria</t>
  </si>
  <si>
    <t>innocua</t>
  </si>
  <si>
    <t>CVUAS 30540</t>
  </si>
  <si>
    <t>10/26/2017 09:15:34</t>
  </si>
  <si>
    <t>huakuii</t>
  </si>
  <si>
    <t>Macrococcus</t>
  </si>
  <si>
    <t>canis</t>
  </si>
  <si>
    <t>CVUAS 30523</t>
  </si>
  <si>
    <t>10/26/2017 08:58:59</t>
  </si>
  <si>
    <t>psychrophilus</t>
  </si>
  <si>
    <t>Lactobacillus</t>
  </si>
  <si>
    <t>vini</t>
  </si>
  <si>
    <t>CVUAS 31604</t>
  </si>
  <si>
    <t>3/13/2019 12:37:08</t>
  </si>
  <si>
    <t>carouselicus</t>
  </si>
  <si>
    <t>simulans</t>
  </si>
  <si>
    <t>CVUAS 121</t>
  </si>
  <si>
    <t>3/14/2013 12:47:55</t>
  </si>
  <si>
    <t>caseolyticus</t>
  </si>
  <si>
    <t>CVUAS 3051</t>
  </si>
  <si>
    <t>3/13/2013 12:59:59</t>
  </si>
  <si>
    <t>CVUAS 4448</t>
  </si>
  <si>
    <t>3/14/2013 12:50:01</t>
  </si>
  <si>
    <t>CVUAS 4454</t>
  </si>
  <si>
    <t>3/13/2013 13:02:40</t>
  </si>
  <si>
    <t>CVUAS 4456</t>
  </si>
  <si>
    <t>3/14/2013 12:51:32</t>
  </si>
  <si>
    <t>CVUAS 4503</t>
  </si>
  <si>
    <t>3/14/2013 12:54:41</t>
  </si>
  <si>
    <t>CVUAS 4506</t>
  </si>
  <si>
    <t>3/13/2013 13:08:07</t>
  </si>
  <si>
    <t>CVUAS 4510</t>
  </si>
  <si>
    <t>3/13/2013 13:08:50</t>
  </si>
  <si>
    <t>CVUAS 4513</t>
  </si>
  <si>
    <t>3/13/2013 13:09:23</t>
  </si>
  <si>
    <t>CVUAS 4636</t>
  </si>
  <si>
    <t>3/13/2013 13:09:56</t>
  </si>
  <si>
    <t>CVUAS 2968</t>
  </si>
  <si>
    <t>6/18/2013 13:06:27</t>
  </si>
  <si>
    <t>Mammaliicoccus</t>
  </si>
  <si>
    <t>lentus</t>
  </si>
  <si>
    <t>CVUAS 4728</t>
  </si>
  <si>
    <t>4/30/2013 09:50:44</t>
  </si>
  <si>
    <t>sciuri</t>
  </si>
  <si>
    <t>CVUAS 4739</t>
  </si>
  <si>
    <t>4/30/2013 09:51:20</t>
  </si>
  <si>
    <t>CVUAS 4751</t>
  </si>
  <si>
    <t>4/30/2013 09:53:19</t>
  </si>
  <si>
    <t>CVUAS 3442</t>
  </si>
  <si>
    <t>10/31/2012 10:08:44</t>
  </si>
  <si>
    <t>CVUAS 3565</t>
  </si>
  <si>
    <t>12/13/2017 08:35:56</t>
  </si>
  <si>
    <t>CVUAS 4650</t>
  </si>
  <si>
    <t>10/31/2012 10:13:44</t>
  </si>
  <si>
    <t>CVUAS 343,2</t>
  </si>
  <si>
    <t>6/6/2014 11:59:26</t>
  </si>
  <si>
    <t>vitulinus</t>
  </si>
  <si>
    <t>CVUAS 9937,2</t>
  </si>
  <si>
    <t>12/1/2015 15:24:49</t>
  </si>
  <si>
    <t>4/6/2016 11:46:45</t>
  </si>
  <si>
    <t>CVUAS 5687</t>
  </si>
  <si>
    <t>4/16/2013 06:44:47</t>
  </si>
  <si>
    <t>agnetis</t>
  </si>
  <si>
    <t>hyicus</t>
  </si>
  <si>
    <t>CVUAS 532,2</t>
  </si>
  <si>
    <t>4/30/2013 07:34:26</t>
  </si>
  <si>
    <t>CVUAS 2330,2</t>
  </si>
  <si>
    <t>10/2/2013 08:48:26</t>
  </si>
  <si>
    <t>chromogenes</t>
  </si>
  <si>
    <t>2/6/2018 10:44:50</t>
  </si>
  <si>
    <t>argenteus</t>
  </si>
  <si>
    <t>CVUAS 6790,3</t>
  </si>
  <si>
    <t>4/21/2015 09:39:02</t>
  </si>
  <si>
    <t>CVUAS 11612</t>
  </si>
  <si>
    <t>12/28/2016 09:40:15</t>
  </si>
  <si>
    <t>arlettae</t>
  </si>
  <si>
    <t>CVUAS 11111</t>
  </si>
  <si>
    <t>8/31/2016 10:30:29</t>
  </si>
  <si>
    <t>CVUAS 4758</t>
  </si>
  <si>
    <t>3/20/2013 11:01:08</t>
  </si>
  <si>
    <t>saprophyticus</t>
  </si>
  <si>
    <t>CVUAS 3762</t>
  </si>
  <si>
    <t>2/13/2013 14:06:17</t>
  </si>
  <si>
    <t>CVUAS 2331,2</t>
  </si>
  <si>
    <t>10/4/2013 08:52:48</t>
  </si>
  <si>
    <t>CVUAS 4776</t>
  </si>
  <si>
    <t>2/13/2013 13:51:06</t>
  </si>
  <si>
    <t>CVUAS 2332,2</t>
  </si>
  <si>
    <t>10/2/2013 08:49:19</t>
  </si>
  <si>
    <t>02-02424 MRSA 06 CC5 RKI</t>
  </si>
  <si>
    <t>5/17/2010 08:30:39</t>
  </si>
  <si>
    <t>aureus</t>
  </si>
  <si>
    <t>04-02232 MRSA 09 CC5 RKI</t>
  </si>
  <si>
    <t>10/23/2009 10:54:01</t>
  </si>
  <si>
    <t>06-00603 MRSA 05 CC5 RKI</t>
  </si>
  <si>
    <t>11/9/2009 09:03:30</t>
  </si>
  <si>
    <t>06-00953-1 MRSA 08 CC5 RKI</t>
  </si>
  <si>
    <t>11/9/2009 09:44:07</t>
  </si>
  <si>
    <t>07-01238 MRSA 27 CC398 RKI</t>
  </si>
  <si>
    <t>10/2/2009 11:10:41</t>
  </si>
  <si>
    <t>07-01531 MRSA 29 CC398 RKI</t>
  </si>
  <si>
    <t>11/16/2009 10:51:47</t>
  </si>
  <si>
    <t>07-01949 MRSA 28 CC398 RKI</t>
  </si>
  <si>
    <t>5/28/2010 07:42:23</t>
  </si>
  <si>
    <t>07-02020 MRSA 04 CC5 RKI</t>
  </si>
  <si>
    <t>11/9/2009 08:58:07</t>
  </si>
  <si>
    <t>07-02652 MRSA 48 CC8 RKI</t>
  </si>
  <si>
    <t>10/23/2009 10:29:10</t>
  </si>
  <si>
    <t>08-00004 MRSA 36 CC8 RKI</t>
  </si>
  <si>
    <t>11/23/2009 08:54:26</t>
  </si>
  <si>
    <t>08-00250 MRSA 37 CC8 RKI</t>
  </si>
  <si>
    <t>11/23/2009 08:58:46</t>
  </si>
  <si>
    <t>08-00392 MRSA 13 CC5 RKI</t>
  </si>
  <si>
    <t>5/17/2010 08:35:04</t>
  </si>
  <si>
    <t>08-01718 MRSA 39 CC8 RKI</t>
  </si>
  <si>
    <t>10/5/2009 10:42:29</t>
  </si>
  <si>
    <t>08-02172 MRSA 49 CC45 RKI</t>
  </si>
  <si>
    <t>11/23/2009 10:14:00</t>
  </si>
  <si>
    <t>08-02337 MRSA 50 CC45 RKI</t>
  </si>
  <si>
    <t>11/23/2009 10:16:18</t>
  </si>
  <si>
    <t>08-02989 MRSA 52 CC45 RKI</t>
  </si>
  <si>
    <t>11/2/2009 08:27:21</t>
  </si>
  <si>
    <t>09-00416 MRSA 56 CC30 RKI</t>
  </si>
  <si>
    <t>5/17/2010 09:26:08</t>
  </si>
  <si>
    <t>09-00558 MRSA 54 CC45 RKI</t>
  </si>
  <si>
    <t>11/2/2009 09:39:03</t>
  </si>
  <si>
    <t>09-01345 MRSA 45 CC8 RKI</t>
  </si>
  <si>
    <t>11/23/2009 09:48:02</t>
  </si>
  <si>
    <t>09-01791-1 MRSA 47 CC8 RKI</t>
  </si>
  <si>
    <t>10/23/2009 10:26:49</t>
  </si>
  <si>
    <t>09-02378 MRSA 42 CC8 RKI</t>
  </si>
  <si>
    <t>11/23/2009 09:36:45</t>
  </si>
  <si>
    <t>09-02444 MRSA 34 CC398 RKI</t>
  </si>
  <si>
    <t>10/5/2009 10:16:13</t>
  </si>
  <si>
    <t>11-00783 RKI</t>
  </si>
  <si>
    <t>4/4/2012 09:15:19</t>
  </si>
  <si>
    <t>11-00902 RKI</t>
  </si>
  <si>
    <t>4/5/2012 10:27:53</t>
  </si>
  <si>
    <t>11-00961 RKI</t>
  </si>
  <si>
    <t>4/4/2012 09:29:00</t>
  </si>
  <si>
    <t>2017-4101-008269_DT LUA RP</t>
  </si>
  <si>
    <t>6/27/2018 07:03:42</t>
  </si>
  <si>
    <t>6/27/2018 07:04:36</t>
  </si>
  <si>
    <t>2018-4101-001376_DT LUA RP</t>
  </si>
  <si>
    <t>6/27/2018 07:04:44</t>
  </si>
  <si>
    <t>2018-4101-002922-005_DT LUA RP</t>
  </si>
  <si>
    <t>6/27/2018 07:34:15</t>
  </si>
  <si>
    <t>2018-4101-003040_DT LUA RP</t>
  </si>
  <si>
    <t>6/27/2018 07:05:04</t>
  </si>
  <si>
    <t>2018-4104-000006_DT LUA RP</t>
  </si>
  <si>
    <t>6/27/2018 07:04:28</t>
  </si>
  <si>
    <t>3321-2017-000527_DT LUA RP</t>
  </si>
  <si>
    <t>6/27/2018 07:04:05</t>
  </si>
  <si>
    <t>4201-2017-002411_DT LUA RP</t>
  </si>
  <si>
    <t>6/27/2018 07:03:57</t>
  </si>
  <si>
    <t>4201-2017-003006_DT LUA RP</t>
  </si>
  <si>
    <t>6/27/2018 07:03:35</t>
  </si>
  <si>
    <t>4201-2017-004220_DT LUA RP</t>
  </si>
  <si>
    <t>6/27/2018 07:04:21</t>
  </si>
  <si>
    <t>4201-2017-004348_DT LUA RP</t>
  </si>
  <si>
    <t>6/27/2018 07:33:06</t>
  </si>
  <si>
    <t>4201-2018-001040_DT LUA RP</t>
  </si>
  <si>
    <t>6/27/2018 07:05:11</t>
  </si>
  <si>
    <t>4201-2018-001081_DT LUA RP</t>
  </si>
  <si>
    <t>6/27/2018 07:05:26</t>
  </si>
  <si>
    <t>4201-2018-001446_DT LUA RP</t>
  </si>
  <si>
    <t>6/27/2018 07:05:18</t>
  </si>
  <si>
    <t>96-01678 MRSA 17 CC22 RKI</t>
  </si>
  <si>
    <t>11/16/2009 09:46:47</t>
  </si>
  <si>
    <t>ATCC 29213 RKI</t>
  </si>
  <si>
    <t>4/4/2012 09:37:57</t>
  </si>
  <si>
    <t>WDCM 00131_DT LUA RP</t>
  </si>
  <si>
    <t>6/27/2018 07:03:50</t>
  </si>
  <si>
    <t>CVUAS 1890,2</t>
  </si>
  <si>
    <t>3/20/2019 07:53:09</t>
  </si>
  <si>
    <t>CVUAS 10547</t>
  </si>
  <si>
    <t>5/27/2015 10:21:27</t>
  </si>
  <si>
    <t>CVUAS 10515</t>
  </si>
  <si>
    <t>4/14/2015 14:04:12</t>
  </si>
  <si>
    <t>CVUAS 9785</t>
  </si>
  <si>
    <t>10/23/2012 12:26:39</t>
  </si>
  <si>
    <t>CVUAS 10197,2</t>
  </si>
  <si>
    <t>11/5/2015 14:41:43</t>
  </si>
  <si>
    <t>CVUAS 10507</t>
  </si>
  <si>
    <t>4/10/2015 11:06:00</t>
  </si>
  <si>
    <t>CVUAS 1083</t>
  </si>
  <si>
    <t>2/5/2013 14:40:13</t>
  </si>
  <si>
    <t>CVUAS 1304,2</t>
  </si>
  <si>
    <t>11/5/2015 14:41:26</t>
  </si>
  <si>
    <t>CVUAS 1305,2</t>
  </si>
  <si>
    <t>8/20/2014 09:39:05</t>
  </si>
  <si>
    <t>CVUAS 1894</t>
  </si>
  <si>
    <t>2/5/2013 14:45:37</t>
  </si>
  <si>
    <t>CVUAS 2645</t>
  </si>
  <si>
    <t>1/13/2015 13:23:44</t>
  </si>
  <si>
    <t>CVUAS 3072</t>
  </si>
  <si>
    <t>10/31/2012 09:59:42</t>
  </si>
  <si>
    <t>CVUAS 3194</t>
  </si>
  <si>
    <t>10/31/2012 10:00:18</t>
  </si>
  <si>
    <t>CVUAS 3195</t>
  </si>
  <si>
    <t>10/31/2012 10:00:44</t>
  </si>
  <si>
    <t>CVUAS 3196</t>
  </si>
  <si>
    <t>1/13/2015 13:23:49</t>
  </si>
  <si>
    <t>CVUAS 3199</t>
  </si>
  <si>
    <t>11/14/2012 13:55:01</t>
  </si>
  <si>
    <t>CVUAS 3204</t>
  </si>
  <si>
    <t>10/31/2012 10:01:42</t>
  </si>
  <si>
    <t>CVUAS 3206</t>
  </si>
  <si>
    <t>10/31/2012 10:01:59</t>
  </si>
  <si>
    <t>CVUAS 3260</t>
  </si>
  <si>
    <t>10/31/2012 10:02:31</t>
  </si>
  <si>
    <t>CVUAS 3320</t>
  </si>
  <si>
    <t>11/14/2012 13:59:58</t>
  </si>
  <si>
    <t>CVUAS 3330</t>
  </si>
  <si>
    <t>11/14/2012 14:00:24</t>
  </si>
  <si>
    <t>CVUAS 3433</t>
  </si>
  <si>
    <t>10/31/2012 10:03:50</t>
  </si>
  <si>
    <t>CVUAS 3452,2</t>
  </si>
  <si>
    <t>9/10/2013 05:54:26</t>
  </si>
  <si>
    <t>CVUAS 3740,2</t>
  </si>
  <si>
    <t>8/20/2014 09:39:23</t>
  </si>
  <si>
    <t>CVUAS 3771</t>
  </si>
  <si>
    <t>10/23/2012 12:24:26</t>
  </si>
  <si>
    <t>CVUAS 3776</t>
  </si>
  <si>
    <t>10/23/2012 12:25:14</t>
  </si>
  <si>
    <t>CVUAS 4645</t>
  </si>
  <si>
    <t>2/5/2013 14:53:21</t>
  </si>
  <si>
    <t>CVUAS 5756</t>
  </si>
  <si>
    <t>10/31/2012 10:04:16</t>
  </si>
  <si>
    <t>CVUAS 6080</t>
  </si>
  <si>
    <t>10/31/2012 10:04:41</t>
  </si>
  <si>
    <t>CVUAS 6459</t>
  </si>
  <si>
    <t>5/14/2014 12:48:28</t>
  </si>
  <si>
    <t>CVUAS 6963</t>
  </si>
  <si>
    <t>11/5/2015 14:40:12</t>
  </si>
  <si>
    <t>CVUAS 7112</t>
  </si>
  <si>
    <t>1/13/2015 13:24:16</t>
  </si>
  <si>
    <t>CVUAS 7665</t>
  </si>
  <si>
    <t>1/13/2015 13:24:36</t>
  </si>
  <si>
    <t>CVUAS 7779</t>
  </si>
  <si>
    <t>9/12/2012 09:32:22</t>
  </si>
  <si>
    <t>CVUAS 7958,2</t>
  </si>
  <si>
    <t>4/30/2013 10:05:13</t>
  </si>
  <si>
    <t>CVUAS 7963,2</t>
  </si>
  <si>
    <t>4/30/2013 10:07:43</t>
  </si>
  <si>
    <t>CVUAS 8134</t>
  </si>
  <si>
    <t>1/13/2015 13:24:52</t>
  </si>
  <si>
    <t>CVUAS 8135</t>
  </si>
  <si>
    <t>1/13/2015 13:25:09</t>
  </si>
  <si>
    <t>CVUAS 8312</t>
  </si>
  <si>
    <t>10/23/2012 12:26:10</t>
  </si>
  <si>
    <t>CVUAS 8900</t>
  </si>
  <si>
    <t>11/5/2015 14:40:44</t>
  </si>
  <si>
    <t>CVUAS 9019</t>
  </si>
  <si>
    <t>10/31/2012 10:05:37</t>
  </si>
  <si>
    <t>CVUAS 9197</t>
  </si>
  <si>
    <t>2/13/2013 13:59:13</t>
  </si>
  <si>
    <t>CVUAS 935</t>
  </si>
  <si>
    <t>5/19/2014 09:21:24</t>
  </si>
  <si>
    <t>CVUAS 9373</t>
  </si>
  <si>
    <t>11/14/2012 14:05:04</t>
  </si>
  <si>
    <t>CVUAS 9388</t>
  </si>
  <si>
    <t>11/5/2015 14:40:58</t>
  </si>
  <si>
    <t>CVUAS 9642</t>
  </si>
  <si>
    <t>12/4/2012 14:10:43</t>
  </si>
  <si>
    <t>CVUAS 9681</t>
  </si>
  <si>
    <t>11/5/2015 14:42:09</t>
  </si>
  <si>
    <t>CVUAS 9682</t>
  </si>
  <si>
    <t>11/5/2015 14:41:10</t>
  </si>
  <si>
    <t>CVUAS 9704</t>
  </si>
  <si>
    <t>1/13/2015 13:25:30</t>
  </si>
  <si>
    <t>CVUAS 9790</t>
  </si>
  <si>
    <t>11/5/2015 14:41:53</t>
  </si>
  <si>
    <t>CVUAS 10528</t>
  </si>
  <si>
    <t>5/27/2015 10:16:12</t>
  </si>
  <si>
    <t>CVUAS 10536</t>
  </si>
  <si>
    <t>5/14/2013 08:53:49</t>
  </si>
  <si>
    <t>DSM 12463 CVUASIG</t>
  </si>
  <si>
    <t>11/21/2019 08:16:24</t>
  </si>
  <si>
    <t>DSM 20231 RKI CASO</t>
  </si>
  <si>
    <t>8/17/2012 14:02:51</t>
  </si>
  <si>
    <t>DSM 20231 RKI TSA</t>
  </si>
  <si>
    <t>8/17/2012 13:53:05</t>
  </si>
  <si>
    <t>CVUAS 10545</t>
  </si>
  <si>
    <t>5/27/2015 10:20:53</t>
  </si>
  <si>
    <t>CVUAS 10525</t>
  </si>
  <si>
    <t>3/12/2013 10:10:20</t>
  </si>
  <si>
    <t>DSM 4910 RKI</t>
  </si>
  <si>
    <t>5/24/2016 13:07:19</t>
  </si>
  <si>
    <t>CVUAS 9981</t>
  </si>
  <si>
    <t>3/12/2013 10:07:12</t>
  </si>
  <si>
    <t>CVUAS 9787</t>
  </si>
  <si>
    <t>10/23/2012 12:27:27</t>
  </si>
  <si>
    <t>CVUAS 9786</t>
  </si>
  <si>
    <t>10/23/2012 12:26:52</t>
  </si>
  <si>
    <t>CVUAS 11610</t>
  </si>
  <si>
    <t>1/3/2017 10:07:30</t>
  </si>
  <si>
    <t>auricularis</t>
  </si>
  <si>
    <t>CVUAS 2334,2</t>
  </si>
  <si>
    <t>10/2/2013 08:50:45</t>
  </si>
  <si>
    <t>capitis</t>
  </si>
  <si>
    <t>CVUAS 2333,2</t>
  </si>
  <si>
    <t>10/2/2013 08:50:09</t>
  </si>
  <si>
    <t>CVUAS 2335,2</t>
  </si>
  <si>
    <t>10/4/2013 08:54:37</t>
  </si>
  <si>
    <t>caprae</t>
  </si>
  <si>
    <t>CVUAS 2336,2</t>
  </si>
  <si>
    <t>10/4/2013 08:55:19</t>
  </si>
  <si>
    <t>CVUAS 1426</t>
  </si>
  <si>
    <t>12/1/2015 15:19:20</t>
  </si>
  <si>
    <t>carnosus</t>
  </si>
  <si>
    <t>CVUAS 4590</t>
  </si>
  <si>
    <t>11/14/2012 14:13:18</t>
  </si>
  <si>
    <t>CVUAS 4733</t>
  </si>
  <si>
    <t>4/3/2013 06:54:58</t>
  </si>
  <si>
    <t>CVUAS 4773</t>
  </si>
  <si>
    <t>2/13/2013 13:50:03</t>
  </si>
  <si>
    <t>Clostridium</t>
  </si>
  <si>
    <t>tetani</t>
  </si>
  <si>
    <t>CVUAS 4763</t>
  </si>
  <si>
    <t>2/13/2013 14:08:48</t>
  </si>
  <si>
    <t>CVUAS 4771</t>
  </si>
  <si>
    <t>4/3/2013 06:59:42</t>
  </si>
  <si>
    <t>paracasei</t>
  </si>
  <si>
    <t>CVUAS 4744</t>
  </si>
  <si>
    <t>4/3/2013 06:55:29</t>
  </si>
  <si>
    <t>CVUAS 4750</t>
  </si>
  <si>
    <t>2/13/2013 13:44:27</t>
  </si>
  <si>
    <t>CVUAS 3348</t>
  </si>
  <si>
    <t>2/5/2013 14:47:54</t>
  </si>
  <si>
    <t>CVUAS 3349</t>
  </si>
  <si>
    <t>4/10/2013 10:27:43</t>
  </si>
  <si>
    <t>CVUAS 3706</t>
  </si>
  <si>
    <t>11/14/2012 14:10:34</t>
  </si>
  <si>
    <t>CVUAS 3784</t>
  </si>
  <si>
    <t>11/14/2012 14:11:34</t>
  </si>
  <si>
    <t>CVUAS 4778</t>
  </si>
  <si>
    <t>2/13/2013 13:51:37</t>
  </si>
  <si>
    <t>CVUAS 4780</t>
  </si>
  <si>
    <t>3/20/2013 11:07:11</t>
  </si>
  <si>
    <t>CVUAS 4784</t>
  </si>
  <si>
    <t>2/13/2013 13:53:42</t>
  </si>
  <si>
    <t>CVUAS 4786</t>
  </si>
  <si>
    <t>2/13/2013 13:54:43</t>
  </si>
  <si>
    <t>epidermidis</t>
  </si>
  <si>
    <t>CVUAS 4790</t>
  </si>
  <si>
    <t>4/3/2013 09:59:08</t>
  </si>
  <si>
    <t>Escherichia</t>
  </si>
  <si>
    <t>coli</t>
  </si>
  <si>
    <t>CVUAS 4802</t>
  </si>
  <si>
    <t>3/20/2013 11:09:20</t>
  </si>
  <si>
    <t>microti</t>
  </si>
  <si>
    <t>CVUAS 4796</t>
  </si>
  <si>
    <t>4/3/2013 12:55:44</t>
  </si>
  <si>
    <t>CVUAS 11116</t>
  </si>
  <si>
    <t>4/15/2021 14:00:00</t>
  </si>
  <si>
    <t>cohnii</t>
  </si>
  <si>
    <t>CVUAS 11127</t>
  </si>
  <si>
    <t>8/31/2016 10:32:16</t>
  </si>
  <si>
    <t>CVUAS 2338,2</t>
  </si>
  <si>
    <t>10/4/2013 08:56:30</t>
  </si>
  <si>
    <t>xylosus</t>
  </si>
  <si>
    <t>CVUAS 4785</t>
  </si>
  <si>
    <t>3/20/2013 11:08:27</t>
  </si>
  <si>
    <t>CVUAS 4788</t>
  </si>
  <si>
    <t>3/20/2013 11:09:04</t>
  </si>
  <si>
    <t>CVUAS 2337,2</t>
  </si>
  <si>
    <t>10/24/2013 11:10:15</t>
  </si>
  <si>
    <t>Paeniglutamicibacter</t>
  </si>
  <si>
    <t>gangotriensis</t>
  </si>
  <si>
    <t>CVUAS 9351</t>
  </si>
  <si>
    <t>5/7/2019 06:40:53</t>
  </si>
  <si>
    <t>delphini</t>
  </si>
  <si>
    <t>CVUAS 30277</t>
  </si>
  <si>
    <t>6/28/2017 09:51:43</t>
  </si>
  <si>
    <t>devriesei</t>
  </si>
  <si>
    <t>CCM 2124 RKI</t>
  </si>
  <si>
    <t>8/4/2011 09:53:05</t>
  </si>
  <si>
    <t>CVUAS 4765</t>
  </si>
  <si>
    <t>2/13/2013 14:09:25</t>
  </si>
  <si>
    <t>CVUAS 3134</t>
  </si>
  <si>
    <t>12/4/2012 13:48:55</t>
  </si>
  <si>
    <t>CVUAS 3439</t>
  </si>
  <si>
    <t>12/4/2012 13:49:14</t>
  </si>
  <si>
    <t>CVUAS 3441</t>
  </si>
  <si>
    <t>12/4/2012 13:50:02</t>
  </si>
  <si>
    <t>CVUAS 3560</t>
  </si>
  <si>
    <t>12/12/2012 13:42:21</t>
  </si>
  <si>
    <t>CVUAS 3701</t>
  </si>
  <si>
    <t>12/4/2012 13:51:24</t>
  </si>
  <si>
    <t>CVUAS 3786</t>
  </si>
  <si>
    <t>12/4/2012 13:51:51</t>
  </si>
  <si>
    <t>CVUAS 3787</t>
  </si>
  <si>
    <t>12/4/2012 13:53:34</t>
  </si>
  <si>
    <t>CVUAS 5742</t>
  </si>
  <si>
    <t>11/5/2015 14:46:36</t>
  </si>
  <si>
    <t>CVUAS 6867</t>
  </si>
  <si>
    <t>12/4/2012 14:08:02</t>
  </si>
  <si>
    <t>DSM 1798 RKI</t>
  </si>
  <si>
    <t>4/2/2008 13:27:10</t>
  </si>
  <si>
    <t>CVUAS 10225</t>
  </si>
  <si>
    <t>5/15/2013 08:43:54</t>
  </si>
  <si>
    <t>CVUAS 4727</t>
  </si>
  <si>
    <t>2/5/2013 14:56:04</t>
  </si>
  <si>
    <t>equorum</t>
  </si>
  <si>
    <t>CVUAS 4760</t>
  </si>
  <si>
    <t>3/20/2013 11:02:00</t>
  </si>
  <si>
    <t>CVUAS 2339,2</t>
  </si>
  <si>
    <t>10/4/2013 08:57:02</t>
  </si>
  <si>
    <t>CVUAS 2340,2</t>
  </si>
  <si>
    <t>10/4/2013 08:57:29</t>
  </si>
  <si>
    <t>CVUAS 8203</t>
  </si>
  <si>
    <t>7/2/2013 07:33:11</t>
  </si>
  <si>
    <t>felis</t>
  </si>
  <si>
    <t>CVUAS 8599</t>
  </si>
  <si>
    <t>10/31/2012 10:15:41</t>
  </si>
  <si>
    <t>DSM 20328 RKI</t>
  </si>
  <si>
    <t>9/8/2011 08:26:20</t>
  </si>
  <si>
    <t>hominis</t>
  </si>
  <si>
    <t>DSM 20330 RKI</t>
  </si>
  <si>
    <t>9/8/2011 08:38:30</t>
  </si>
  <si>
    <t>CVUAS 789,2</t>
  </si>
  <si>
    <t>1/22/2014 12:45:19</t>
  </si>
  <si>
    <t>CVUAS 4752</t>
  </si>
  <si>
    <t>7/2/2013 09:29:16</t>
  </si>
  <si>
    <t>CVUAS 1346</t>
  </si>
  <si>
    <t>2/5/2013 14:40:39</t>
  </si>
  <si>
    <t>CVUAS 1347</t>
  </si>
  <si>
    <t>4/10/2013 10:23:50</t>
  </si>
  <si>
    <t>CVUAS 1525</t>
  </si>
  <si>
    <t>2/5/2013 14:43:20</t>
  </si>
  <si>
    <t>CVUAS 1526</t>
  </si>
  <si>
    <t>2/5/2013 14:44:32</t>
  </si>
  <si>
    <t>CVUAS 1552</t>
  </si>
  <si>
    <t>8/26/2015 09:51:54</t>
  </si>
  <si>
    <t>CVUAS 1553</t>
  </si>
  <si>
    <t>4/10/2013 13:15:09</t>
  </si>
  <si>
    <t>CVUAS 1702</t>
  </si>
  <si>
    <t>4/10/2013 13:14:30</t>
  </si>
  <si>
    <t>CVUAS 1742</t>
  </si>
  <si>
    <t>4/10/2013 13:15:43</t>
  </si>
  <si>
    <t>CVUAS 1917</t>
  </si>
  <si>
    <t>4/10/2013 10:26:18</t>
  </si>
  <si>
    <t>CVUAS 1984</t>
  </si>
  <si>
    <t>4/10/2013 10:26:55</t>
  </si>
  <si>
    <t>CVUAS 212</t>
  </si>
  <si>
    <t>2/13/2013 11:14:17</t>
  </si>
  <si>
    <t>CVUAS 2148</t>
  </si>
  <si>
    <t>4/16/2013 06:34:43</t>
  </si>
  <si>
    <t>CVUAS 2152</t>
  </si>
  <si>
    <t>4/10/2013 10:27:26</t>
  </si>
  <si>
    <t>CVUAS 2838</t>
  </si>
  <si>
    <t>2/13/2013 11:14:36</t>
  </si>
  <si>
    <t>CVUAS 330</t>
  </si>
  <si>
    <t>4/16/2013 06:46:03</t>
  </si>
  <si>
    <t>CVUAS 3767</t>
  </si>
  <si>
    <t>4/3/2013 06:53:52</t>
  </si>
  <si>
    <t>CVUAS 593</t>
  </si>
  <si>
    <t>2/5/2013 14:39:18</t>
  </si>
  <si>
    <t>CCM 5739 RKI</t>
  </si>
  <si>
    <t>4/5/2012 10:13:03</t>
  </si>
  <si>
    <t>intermedius</t>
  </si>
  <si>
    <t>DSM 20373 RKI</t>
  </si>
  <si>
    <t>9/8/2011 09:06:48</t>
  </si>
  <si>
    <t>ATCC 43809 RKI</t>
  </si>
  <si>
    <t>4/5/2012 09:54:57</t>
  </si>
  <si>
    <t>lugdunensis</t>
  </si>
  <si>
    <t>CVUAS 6077</t>
  </si>
  <si>
    <t>10/31/2012 10:14:34</t>
  </si>
  <si>
    <t>CVUAS 3071</t>
  </si>
  <si>
    <t>11/14/2012 14:06:18</t>
  </si>
  <si>
    <t>pasteuri</t>
  </si>
  <si>
    <t>warneri</t>
  </si>
  <si>
    <t>CVUAS 3086</t>
  </si>
  <si>
    <t>4/10/2013 10:31:19</t>
  </si>
  <si>
    <t>CVUAS 4714</t>
  </si>
  <si>
    <t>12/1/2015 15:21:49</t>
  </si>
  <si>
    <t>CVUAS 2341,2</t>
  </si>
  <si>
    <t>10/4/2013 08:58:28</t>
  </si>
  <si>
    <t>CVUAS 4791</t>
  </si>
  <si>
    <t>9/4/2013 08:12:57</t>
  </si>
  <si>
    <t>CVUAS 2342,2</t>
  </si>
  <si>
    <t>10/2/2013 08:56:25</t>
  </si>
  <si>
    <t>8/4/2011 11:49:34</t>
  </si>
  <si>
    <t>pseudintermedius</t>
  </si>
  <si>
    <t>DSM 21284 RKI</t>
  </si>
  <si>
    <t>8/4/2011 11:43:19</t>
  </si>
  <si>
    <t>CVUAS 2375</t>
  </si>
  <si>
    <t>7/2/2013 09:26:25</t>
  </si>
  <si>
    <t>CVUAS 3688</t>
  </si>
  <si>
    <t>2/13/2013 14:05:58</t>
  </si>
  <si>
    <t>CVUAS 3831</t>
  </si>
  <si>
    <t>7/5/2013 06:57:24</t>
  </si>
  <si>
    <t>CVUAS 3856</t>
  </si>
  <si>
    <t>4/21/2015 10:35:55</t>
  </si>
  <si>
    <t>CVUAS 5457</t>
  </si>
  <si>
    <t>7/5/2013 06:58:00</t>
  </si>
  <si>
    <t>CVUAS 5594</t>
  </si>
  <si>
    <t>7/5/2013 06:58:40</t>
  </si>
  <si>
    <t>CVUAS 8759</t>
  </si>
  <si>
    <t>7/2/2013 07:34:14</t>
  </si>
  <si>
    <t>CVUAS 2099,2</t>
  </si>
  <si>
    <t>6/28/2013 12:33:47</t>
  </si>
  <si>
    <t>CVUAS 2100,2</t>
  </si>
  <si>
    <t>6/28/2013 12:34:36</t>
  </si>
  <si>
    <t>CVUAS 2098,2</t>
  </si>
  <si>
    <t>6/28/2013 12:32:37</t>
  </si>
  <si>
    <t>CVUAS 2097,2</t>
  </si>
  <si>
    <t>6/28/2013 12:31:49</t>
  </si>
  <si>
    <t>CVUAS 4741</t>
  </si>
  <si>
    <t>2/13/2013 13:42:21</t>
  </si>
  <si>
    <t>succinus</t>
  </si>
  <si>
    <t>CVUAS 4737</t>
  </si>
  <si>
    <t>2/13/2013 13:40:25</t>
  </si>
  <si>
    <t>CVUAS 4738</t>
  </si>
  <si>
    <t>9/11/2013 10:15:41</t>
  </si>
  <si>
    <t>CVUAS 4762</t>
  </si>
  <si>
    <t>3/20/2013 13:41:57</t>
  </si>
  <si>
    <t>CVUAS 503,2</t>
  </si>
  <si>
    <t>9/17/2013 11:24:00</t>
  </si>
  <si>
    <t>CVUAS 9352</t>
  </si>
  <si>
    <t>7/2/2013 07:35:46</t>
  </si>
  <si>
    <t>schleiferi</t>
  </si>
  <si>
    <t>CVUAS 6791,3</t>
  </si>
  <si>
    <t>4/21/2015 12:18:08</t>
  </si>
  <si>
    <t>schweitzeri</t>
  </si>
  <si>
    <t>CVUAS 4725</t>
  </si>
  <si>
    <t>2/5/2013 14:55:00</t>
  </si>
  <si>
    <t>CVUAS 4731</t>
  </si>
  <si>
    <t>7/2/2013 07:22:39</t>
  </si>
  <si>
    <t>CVUAS 4761</t>
  </si>
  <si>
    <t>4/3/2013 06:58:51</t>
  </si>
  <si>
    <t>CVUAS 4743</t>
  </si>
  <si>
    <t>2/13/2013 13:42:54</t>
  </si>
  <si>
    <t>CVUAS 4745</t>
  </si>
  <si>
    <t>4/3/2013 06:55:58</t>
  </si>
  <si>
    <t>CVUAS 4754</t>
  </si>
  <si>
    <t>4/3/2013 06:57:20</t>
  </si>
  <si>
    <t>CVUAS 2343,2</t>
  </si>
  <si>
    <t>10/2/2013 08:57:11</t>
  </si>
  <si>
    <t>CVUAS 4779</t>
  </si>
  <si>
    <t>4/3/2013 07:01:13</t>
  </si>
  <si>
    <t>CVUAS 4774</t>
  </si>
  <si>
    <t>4/3/2013 07:00:39</t>
  </si>
  <si>
    <t>CVUAS 4792</t>
  </si>
  <si>
    <t>4/3/2013 07:02:15</t>
  </si>
  <si>
    <t>CVUAS 4794</t>
  </si>
  <si>
    <t>4/3/2013 07:02:51</t>
  </si>
  <si>
    <t>CVUAS 2344,2</t>
  </si>
  <si>
    <t>10/2/2013 08:57:56</t>
  </si>
  <si>
    <t>CVUAS 2439,2</t>
  </si>
  <si>
    <t>9/23/2015 07:18:06</t>
  </si>
  <si>
    <t>CVUAS 761,2</t>
  </si>
  <si>
    <t>9/23/2015 06:56:22</t>
  </si>
  <si>
    <t>DSM 20316 RKI</t>
  </si>
  <si>
    <t>9/8/2011 09:13:00</t>
  </si>
  <si>
    <t>CVUAS 4729</t>
  </si>
  <si>
    <t>3/19/2013 14:12:29</t>
  </si>
  <si>
    <t>CVUAS 4730</t>
  </si>
  <si>
    <t>4/10/2013 10:38:53</t>
  </si>
  <si>
    <t>CVUAS 4759</t>
  </si>
  <si>
    <t>4/10/2013 10:39:09</t>
  </si>
  <si>
    <t>CVUAS 4766</t>
  </si>
  <si>
    <t>4/10/2013 14:14:56</t>
  </si>
  <si>
    <t>CVUAS 687</t>
  </si>
  <si>
    <t>4/10/2013 10:30:21</t>
  </si>
  <si>
    <t>CVUAS 2345,2</t>
  </si>
  <si>
    <t>10/2/2013 08:58:27</t>
  </si>
  <si>
    <t>CVUAS 1469,2</t>
  </si>
  <si>
    <t>10/2/2013 08:58:58</t>
  </si>
  <si>
    <t>CVUAS 4734</t>
  </si>
  <si>
    <t>4/30/2013 07:22:42</t>
  </si>
  <si>
    <t>CVUAS 4736</t>
  </si>
  <si>
    <t>9/22/2016 11:48:40</t>
  </si>
  <si>
    <t>CVUAS 4755</t>
  </si>
  <si>
    <t>3/20/2013 11:00:22</t>
  </si>
  <si>
    <t>CVUAS 3440</t>
  </si>
  <si>
    <t>3/26/2013 08:20:03</t>
  </si>
  <si>
    <t>CVUAS 3562</t>
  </si>
  <si>
    <t>3/26/2013 08:21:36</t>
  </si>
  <si>
    <t>CVUAS 3563</t>
  </si>
  <si>
    <t>11/14/2012 14:08:33</t>
  </si>
  <si>
    <t>CVUAS 3566</t>
  </si>
  <si>
    <t>3/26/2013 08:20:59</t>
  </si>
  <si>
    <t>CVUAS 3692</t>
  </si>
  <si>
    <t>10/31/2012 10:09:52</t>
  </si>
  <si>
    <t>CVUAS 3699</t>
  </si>
  <si>
    <t>7/24/2013 07:43:06</t>
  </si>
  <si>
    <t>CVUAS 974,2</t>
  </si>
  <si>
    <t>8/25/2015 10:52:42</t>
  </si>
  <si>
    <t>CVUAS 4732</t>
  </si>
  <si>
    <t>6/1/2016 13:03:03</t>
  </si>
  <si>
    <t>CVUAS 4781</t>
  </si>
  <si>
    <t>3/20/2013 11:07:57</t>
  </si>
  <si>
    <t>CVUAS 4793</t>
  </si>
  <si>
    <t>2/13/2013 13:55:35</t>
  </si>
  <si>
    <t>CVUAS 4797</t>
  </si>
  <si>
    <t>4/30/2013 07:24:30</t>
  </si>
  <si>
    <t>CVUAS 4798</t>
  </si>
  <si>
    <t>4/30/2013 07:25:28</t>
  </si>
  <si>
    <t xml:space="preserve">Jeotgalicoccus halophilus 190-z3 </t>
  </si>
  <si>
    <t xml:space="preserve">Jeotgalicoccus huakuii 257-y-10 </t>
  </si>
  <si>
    <t xml:space="preserve">Jeotgalicoccus psychrophilus 1403-y-3 </t>
  </si>
  <si>
    <t xml:space="preserve">Macrococcus carouselicus </t>
  </si>
  <si>
    <t xml:space="preserve">Macrococcus caseolyticus </t>
  </si>
  <si>
    <t xml:space="preserve">Mammaliicoccus lentus </t>
  </si>
  <si>
    <t xml:space="preserve">Mammaliicoccus sciuri 4363 </t>
  </si>
  <si>
    <t xml:space="preserve">Mammaliicoccus sciuri A 4778 </t>
  </si>
  <si>
    <t xml:space="preserve">Mammaliicoccus sciuri coa145 </t>
  </si>
  <si>
    <t xml:space="preserve">Mammaliicoccus sciuri </t>
  </si>
  <si>
    <t xml:space="preserve">Mammaliicoccus vitulinus </t>
  </si>
  <si>
    <t xml:space="preserve">Staphylococcus agnetis </t>
  </si>
  <si>
    <t xml:space="preserve">Staphylococcus agnetis DSM 23656 </t>
  </si>
  <si>
    <t xml:space="preserve">Staphylococcus agnetis TUM 7385 </t>
  </si>
  <si>
    <t xml:space="preserve">Staphylococcus argenteus DSM 28299 </t>
  </si>
  <si>
    <t xml:space="preserve">Staphylococcus arlettae 254U4-2 </t>
  </si>
  <si>
    <t xml:space="preserve">Staphylococcus arlettae 265U3-3 </t>
  </si>
  <si>
    <t xml:space="preserve">Staphylococcus arlettae coa031 </t>
  </si>
  <si>
    <t xml:space="preserve">Staphylococcus arlettae </t>
  </si>
  <si>
    <t xml:space="preserve">Staphylococcus arlettae DSM 20672 T </t>
  </si>
  <si>
    <t xml:space="preserve">Staphylococcus arlettae KNS 35 </t>
  </si>
  <si>
    <t xml:space="preserve">Staphylococcus arlettae TUM MG88 </t>
  </si>
  <si>
    <t>Staphylococcus aureus 02-02424 MRSA 06 CC5 RKI</t>
  </si>
  <si>
    <t>Staphylococcus aureus 04-02232 MRSA 09 CC5 RKI</t>
  </si>
  <si>
    <t>Staphylococcus aureus 06-00603 MRSA 05 CC5 RKI</t>
  </si>
  <si>
    <t>Staphylococcus aureus 06-00953-1 MRSA 08 CC5 RKI</t>
  </si>
  <si>
    <t>Staphylococcus aureus 07-01238 MRSA 27 CC398 RKI</t>
  </si>
  <si>
    <t>Staphylococcus aureus 07-01531 MRSA 29 CC398 RKI</t>
  </si>
  <si>
    <t>Staphylococcus aureus 07-01949 MRSA 28 CC398 RKI</t>
  </si>
  <si>
    <t>Staphylococcus aureus 07-02020 MRSA 04 CC5 RKI</t>
  </si>
  <si>
    <t>Staphylococcus aureus 07-02652 MRSA 48 CC8 RKI</t>
  </si>
  <si>
    <t>Staphylococcus aureus 08-00004 MRSA 36 CC8 RKI</t>
  </si>
  <si>
    <t>Staphylococcus aureus 08-00250 MRSA 37 CC8 RKI</t>
  </si>
  <si>
    <t>Staphylococcus aureus 08-00392 MRSA 13 CC5 RKI</t>
  </si>
  <si>
    <t>Staphylococcus aureus 08-01718 MRSA 39 CC8 RKI</t>
  </si>
  <si>
    <t>Staphylococcus aureus 08-02172 MRSA 49 CC45 RKI</t>
  </si>
  <si>
    <t>Staphylococcus aureus 08-02337 MRSA 50 CC45 RKI</t>
  </si>
  <si>
    <t>Staphylococcus aureus 08-02989 MRSA 52 CC45 RKI</t>
  </si>
  <si>
    <t>Staphylococcus aureus 09-00416 MRSA 56 CC30 RKI</t>
  </si>
  <si>
    <t>Staphylococcus aureus 09-00558 MRSA 54 CC45 RKI</t>
  </si>
  <si>
    <t>Staphylococcus aureus 09-01345 MRSA 45 CC8 RKI</t>
  </si>
  <si>
    <t>Staphylococcus aureus 09-01791-1 MRSA 47 CC8 RKI</t>
  </si>
  <si>
    <t>Staphylococcus aureus 09-02378 MRSA 42 CC8 RKI</t>
  </si>
  <si>
    <t>Staphylococcus aureus 09-02444 MRSA 34 CC398 RKI</t>
  </si>
  <si>
    <t>Staphylococcus aureus 11-00783 RKI</t>
  </si>
  <si>
    <t>Staphylococcus aureus 11-00902 RKI</t>
  </si>
  <si>
    <t>Staphylococcus aureus 11-00961 RKI</t>
  </si>
  <si>
    <t>Staphylococcus aureus 2017-4101-008269_DT LUA RP</t>
  </si>
  <si>
    <t>Staphylococcus aureus 2018-4101-001305-003_DT LUA RP\0_C11\1\1SLin</t>
  </si>
  <si>
    <t>Staphylococcus aureus 2018-4101-001376_DT LUA RP</t>
  </si>
  <si>
    <t>Staphylococcus aureus 2018-4101-002922-005_DT LUA RP</t>
  </si>
  <si>
    <t>Staphylococcus aureus 2018-4101-003040_DT LUA RP</t>
  </si>
  <si>
    <t>Staphylococcus aureus 2018-4104-000006_DT LUA RP</t>
  </si>
  <si>
    <t>Staphylococcus aureus 3321-2017-000527_DT LUA RP</t>
  </si>
  <si>
    <t>Staphylococcus aureus 4201-2017-002411_DT LUA RP</t>
  </si>
  <si>
    <t>Staphylococcus aureus 4201-2017-003006_DT LUA RP</t>
  </si>
  <si>
    <t>Staphylococcus aureus 4201-2017-004220_DT LUA RP</t>
  </si>
  <si>
    <t>Staphylococcus aureus 4201-2017-004348_DT LUA RP</t>
  </si>
  <si>
    <t>Staphylococcus aureus 4201-2018-001040_DT LUA RP</t>
  </si>
  <si>
    <t>Staphylococcus aureus 4201-2018-001081_DT LUA RP</t>
  </si>
  <si>
    <t>Staphylococcus aureus 4201-2018-001446_DT LUA RP</t>
  </si>
  <si>
    <t>Staphylococcus aureus 96-01678 MRSA 17 CC22 RKI</t>
  </si>
  <si>
    <t>Staphylococcus aureus ATCC 29213 RKI</t>
  </si>
  <si>
    <t>Staphylococcus aureus WDCM 00131_DT LUA RP</t>
  </si>
  <si>
    <t xml:space="preserve">Staphylococcus aureus anaerobius AGES 001 </t>
  </si>
  <si>
    <t xml:space="preserve">Staphylococcus aureus ATCC 29213 </t>
  </si>
  <si>
    <t xml:space="preserve">Staphylococcus aureus C3658-06 LVU 06 </t>
  </si>
  <si>
    <t xml:space="preserve">Staphylococcus aureus COL </t>
  </si>
  <si>
    <t xml:space="preserve">Staphylococcus aureus </t>
  </si>
  <si>
    <t xml:space="preserve">Staphylococcus aureus DSM 1104 </t>
  </si>
  <si>
    <t xml:space="preserve">Staphylococcus aureus DSM 11729 </t>
  </si>
  <si>
    <t>Staphylococcus aureus DSM 12463 CVUASIG</t>
  </si>
  <si>
    <t>Staphylococcus aureus DSM 20231 RKI CASO</t>
  </si>
  <si>
    <t>Staphylococcus aureus DSM 20231 RKI TSA</t>
  </si>
  <si>
    <t xml:space="preserve">Staphylococcus aureus DSM 20491 </t>
  </si>
  <si>
    <t xml:space="preserve">Staphylococcus aureus DSM 346 </t>
  </si>
  <si>
    <t>Staphylococcus aureus DSM 4910 RKI</t>
  </si>
  <si>
    <t xml:space="preserve">Staphylococcus aureus MSSA 129 </t>
  </si>
  <si>
    <t xml:space="preserve">Staphylococcus aureus RKI4 </t>
  </si>
  <si>
    <t xml:space="preserve">Staphylococcus aureus S6C </t>
  </si>
  <si>
    <t xml:space="preserve">Staphylococcus auricularis 277U2-3 </t>
  </si>
  <si>
    <t xml:space="preserve">Staphylococcus capitis DSM 20326 (T) </t>
  </si>
  <si>
    <t xml:space="preserve">Staphylococcus capitis TUM 5814 </t>
  </si>
  <si>
    <t xml:space="preserve">Staphylococcus caprae DSM 20608 (T) </t>
  </si>
  <si>
    <t xml:space="preserve">Staphylococcus caprae TUM 4073 </t>
  </si>
  <si>
    <t xml:space="preserve">Staphylococcus carnosus </t>
  </si>
  <si>
    <t xml:space="preserve">Staphylococcus chromogenes 5380 </t>
  </si>
  <si>
    <t xml:space="preserve">Staphylococcus chromogenes coa009a </t>
  </si>
  <si>
    <t xml:space="preserve">Staphylococcus chromogenes coa051 </t>
  </si>
  <si>
    <t xml:space="preserve">Staphylococcus chromogenes coa096 </t>
  </si>
  <si>
    <t xml:space="preserve">Staphylococcus chromogenes coa121 </t>
  </si>
  <si>
    <t xml:space="preserve">Staphylococcus chromogenes coa143 </t>
  </si>
  <si>
    <t xml:space="preserve">Staphylococcus chromogenes </t>
  </si>
  <si>
    <t xml:space="preserve">Staphylococcus chromogenes KNS 44 </t>
  </si>
  <si>
    <t xml:space="preserve">Staphylococcus chromogenes KNS 60 </t>
  </si>
  <si>
    <t xml:space="preserve">Staphylococcus chromogenes KNS 73 </t>
  </si>
  <si>
    <t xml:space="preserve">Staphylococcus chromogenes MKNS 02 </t>
  </si>
  <si>
    <t xml:space="preserve">Staphylococcus chromogenes MKNS 26 </t>
  </si>
  <si>
    <t xml:space="preserve">Staphylococcus chromogenes TS 084 </t>
  </si>
  <si>
    <t xml:space="preserve">Staphylococcus chromogenes TS 176 </t>
  </si>
  <si>
    <t xml:space="preserve">Staphylococcus cohnii 208x-1 </t>
  </si>
  <si>
    <t xml:space="preserve">Staphylococcus cohnii 217b-3 </t>
  </si>
  <si>
    <t xml:space="preserve">Staphylococcus cohnii cohnii DSM 20260 </t>
  </si>
  <si>
    <t xml:space="preserve">Staphylococcus cohnii MKNS 18 </t>
  </si>
  <si>
    <t xml:space="preserve">Staphylococcus cohnii MKNS 24 </t>
  </si>
  <si>
    <t xml:space="preserve">Staphylococcus cohnii TUM MG98 </t>
  </si>
  <si>
    <t xml:space="preserve">Staphylococcus delphini </t>
  </si>
  <si>
    <t xml:space="preserve">Staphylococcus devriesei 215-U2-2 </t>
  </si>
  <si>
    <t>Staphylococcus epidermidis CCM 2124 RKI</t>
  </si>
  <si>
    <t xml:space="preserve">Staphylococcus epidermidis coa076 </t>
  </si>
  <si>
    <t xml:space="preserve">Staphylococcus epidermidis </t>
  </si>
  <si>
    <t>Staphylococcus epidermidis DSM 1798 RKI</t>
  </si>
  <si>
    <t xml:space="preserve">Staphylococcus epidermidis DSM 20044 </t>
  </si>
  <si>
    <t xml:space="preserve">Staphylococcus equorum 4357 </t>
  </si>
  <si>
    <t xml:space="preserve">Staphylococcus equorum coa034 </t>
  </si>
  <si>
    <t xml:space="preserve">Staphylococcus equorum DSM 20674 T </t>
  </si>
  <si>
    <t xml:space="preserve">Staphylococcus equorum TUM MG847 </t>
  </si>
  <si>
    <t xml:space="preserve">Staphylococcus felis </t>
  </si>
  <si>
    <t>Staphylococcus hominis DSM 20328 RKI</t>
  </si>
  <si>
    <t>Staphylococcus hominis DSM 20330 RKI</t>
  </si>
  <si>
    <t xml:space="preserve">Staphylococcus hominis </t>
  </si>
  <si>
    <t xml:space="preserve">Staphylococcus hyicus coa179 </t>
  </si>
  <si>
    <t xml:space="preserve">Staphylococcus hyicus </t>
  </si>
  <si>
    <t>Staphylococcus intermedius CCM 5739 RKI</t>
  </si>
  <si>
    <t>Staphylococcus intermedius DSM 20373 RKI</t>
  </si>
  <si>
    <t>Staphylococcus lugdunensis ATCC 43809 RKI</t>
  </si>
  <si>
    <t xml:space="preserve">Staphylococcus microti </t>
  </si>
  <si>
    <t xml:space="preserve">Staphylococcus pasteuri </t>
  </si>
  <si>
    <t xml:space="preserve">Staphylococcus pasteuri DSM 10656 </t>
  </si>
  <si>
    <t xml:space="preserve">Staphylococcus pasteuri MKNS 30 </t>
  </si>
  <si>
    <t xml:space="preserve">Staphylococcus pasteuri TUM 5823 </t>
  </si>
  <si>
    <t>Staphylococcus pseudintermedius 11-01 27-2 RKI</t>
  </si>
  <si>
    <t>Staphylococcus pseudintermedius DSM 21284 RKI</t>
  </si>
  <si>
    <t xml:space="preserve">Staphylococcus pseudintermedius </t>
  </si>
  <si>
    <t xml:space="preserve">Staphylococcus pseudintermedius R ST71 VB969149 </t>
  </si>
  <si>
    <t xml:space="preserve">Staphylococcus pseudintermedius R ST71 VB969390 </t>
  </si>
  <si>
    <t xml:space="preserve">Staphylococcus pseudintermedius R ST71 VB971580 </t>
  </si>
  <si>
    <t xml:space="preserve">Staphylococcus pseudintermedius R ST71 VB971904 </t>
  </si>
  <si>
    <t xml:space="preserve">Staphylococcus saprophyticus 4824 </t>
  </si>
  <si>
    <t xml:space="preserve">Staphylococcus saprophyticus A 436 </t>
  </si>
  <si>
    <t xml:space="preserve">Staphylococcus saprophyticus A 446 </t>
  </si>
  <si>
    <t xml:space="preserve">Staphylococcus saprophyticus coa045 </t>
  </si>
  <si>
    <t xml:space="preserve">Staphylococcus saprophyticus </t>
  </si>
  <si>
    <t xml:space="preserve">Staphylococcus schleiferi </t>
  </si>
  <si>
    <t xml:space="preserve">Staphylococcus schweitzeri DSM 28300 </t>
  </si>
  <si>
    <t xml:space="preserve">Staphylococcus simulans 202-42 </t>
  </si>
  <si>
    <t xml:space="preserve">Staphylococcus simulans 4919 </t>
  </si>
  <si>
    <t xml:space="preserve">Staphylococcus simulans coa037 </t>
  </si>
  <si>
    <t xml:space="preserve">Staphylococcus simulans coa117 </t>
  </si>
  <si>
    <t xml:space="preserve">Staphylococcus simulans coa126 </t>
  </si>
  <si>
    <t xml:space="preserve">Staphylococcus simulans coa150 </t>
  </si>
  <si>
    <t xml:space="preserve">Staphylococcus simulans DSM 20322 (T) </t>
  </si>
  <si>
    <t xml:space="preserve">Staphylococcus simulans KNS 05 </t>
  </si>
  <si>
    <t xml:space="preserve">Staphylococcus simulans KNS 27 </t>
  </si>
  <si>
    <t xml:space="preserve">Staphylococcus simulans MKNS 04 </t>
  </si>
  <si>
    <t xml:space="preserve">Staphylococcus simulans MKNS 08 </t>
  </si>
  <si>
    <t xml:space="preserve">Staphylococcus simulans TUM 7391 </t>
  </si>
  <si>
    <t xml:space="preserve">Staphylococcus succinus </t>
  </si>
  <si>
    <t>Staphylococcus warneri DSM 20316 RKI</t>
  </si>
  <si>
    <t xml:space="preserve">Staphylococcus warneri 4379 </t>
  </si>
  <si>
    <t xml:space="preserve">Staphylococcus warneri 4380 </t>
  </si>
  <si>
    <t xml:space="preserve">Staphylococcus warneri coa032 </t>
  </si>
  <si>
    <t xml:space="preserve">Staphylococcus warneri coa083 </t>
  </si>
  <si>
    <t xml:space="preserve">Staphylococcus warneri </t>
  </si>
  <si>
    <t xml:space="preserve">Staphylococcus warneri DSM 20316 </t>
  </si>
  <si>
    <t xml:space="preserve">Staphylococcus warneri TUM 6412 </t>
  </si>
  <si>
    <t xml:space="preserve">Staphylococcus xylosus 5741 </t>
  </si>
  <si>
    <t xml:space="preserve">Staphylococcus xylosus 6124 </t>
  </si>
  <si>
    <t xml:space="preserve">Staphylococcus xylosus coa157 </t>
  </si>
  <si>
    <t xml:space="preserve">Staphylococcus xylosus </t>
  </si>
  <si>
    <t xml:space="preserve">Staphylococcus xylosus FLI-ING 4922 </t>
  </si>
  <si>
    <t xml:space="preserve">Staphylococcus xylosus KNS 61 </t>
  </si>
  <si>
    <t xml:space="preserve">Staphylococcus xylosus MKNS 06 </t>
  </si>
  <si>
    <t xml:space="preserve">Staphylococcus xylosus TS 227 </t>
  </si>
  <si>
    <t xml:space="preserve">Staphylococcus xylosus TS 251 </t>
  </si>
  <si>
    <t>RK308</t>
  </si>
  <si>
    <t xml:space="preserve"> EFEx</t>
  </si>
  <si>
    <t>3; 16S Sequenz</t>
  </si>
  <si>
    <t>2; API Staph ID32</t>
  </si>
  <si>
    <t>extr</t>
  </si>
  <si>
    <t>3; rpoB-sequencing</t>
  </si>
  <si>
    <t>4; WGS [0100]</t>
  </si>
  <si>
    <t>2; API Staph ID32; 66342360</t>
  </si>
  <si>
    <t>2; API Staph ID32: 66340261</t>
  </si>
  <si>
    <t>3; MALDI Paekmuster</t>
  </si>
  <si>
    <t>3; strain copy from public strain collection</t>
  </si>
  <si>
    <t>3; sequenced (LGL)</t>
  </si>
  <si>
    <t>4; sequenztype</t>
  </si>
  <si>
    <t xml:space="preserve">eDT </t>
  </si>
  <si>
    <t>3; sequenztype</t>
  </si>
  <si>
    <t>4; Sequencetyp (NRL-Staph, BfR)</t>
  </si>
  <si>
    <t>4; 16S rDNA-sequencing</t>
  </si>
  <si>
    <t>3; sequenced, biochemical profile</t>
  </si>
  <si>
    <t>3; sequenced (CVUAS)</t>
  </si>
  <si>
    <t>80% TFA/ 30 min. Einwirkzeit/1:10 verdünnt/ 1:1 HC</t>
  </si>
  <si>
    <t>2; 16S rDNA-sequencing</t>
  </si>
  <si>
    <t>3; 16S, Xyl pos</t>
  </si>
  <si>
    <t>11-0127-2 RKI</t>
  </si>
  <si>
    <t>2; strain collection of RKI</t>
  </si>
  <si>
    <t>3; reference strain collection</t>
  </si>
  <si>
    <t>2018-4101-001305-003_DT LUA RP</t>
  </si>
  <si>
    <t>3; strain collection of RKI</t>
  </si>
  <si>
    <t>2; Biochemistry</t>
  </si>
  <si>
    <t>3; confirmed by NRL BfR</t>
  </si>
  <si>
    <t>3; Reference strain</t>
  </si>
  <si>
    <t>Staphylococcus argenteus RK308 UU</t>
  </si>
  <si>
    <t>BRU 8468 + UA BW 962</t>
  </si>
  <si>
    <t>T, MT, D</t>
  </si>
  <si>
    <t>Blaue Schrift: Dateneingaben</t>
  </si>
  <si>
    <t>Beta-Version mit der Bitte um Rückmeldung an MALDI-UP@UA-BW.de,</t>
  </si>
  <si>
    <t>wenn Fehler erkannt werden oder sie Verbesserungen angeregen wollen.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</si>
</sst>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0070C0"/>
      <name val="Arial"/>
      <family val="2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/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6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20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8" fillId="11" borderId="9" xfId="0" applyFont="1" applyFill="1" applyBorder="1" applyAlignment="1">
      <alignment vertical="center"/>
    </xf>
    <xf numFmtId="165" fontId="18" fillId="11" borderId="0" xfId="1" applyNumberFormat="1" applyFont="1" applyFill="1" applyBorder="1" applyAlignment="1">
      <alignment vertical="center"/>
    </xf>
    <xf numFmtId="0" fontId="19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8" fillId="9" borderId="9" xfId="0" applyFont="1" applyFill="1" applyBorder="1" applyAlignment="1">
      <alignment vertical="center"/>
    </xf>
    <xf numFmtId="165" fontId="18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5" fillId="11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20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5" fillId="10" borderId="8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0" fillId="3" borderId="2" xfId="0" applyFont="1" applyFill="1" applyBorder="1"/>
    <xf numFmtId="0" fontId="30" fillId="3" borderId="7" xfId="0" applyFont="1" applyFill="1" applyBorder="1" applyAlignment="1">
      <alignment horizontal="center"/>
    </xf>
    <xf numFmtId="165" fontId="30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1" fillId="13" borderId="6" xfId="0" applyFont="1" applyFill="1" applyBorder="1"/>
    <xf numFmtId="0" fontId="31" fillId="13" borderId="7" xfId="0" applyFont="1" applyFill="1" applyBorder="1" applyAlignment="1">
      <alignment horizontal="center" vertic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32" fillId="0" borderId="0" xfId="0" applyFont="1"/>
    <xf numFmtId="165" fontId="3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5" fillId="8" borderId="4" xfId="0" applyFont="1" applyFill="1" applyBorder="1" applyAlignment="1">
      <alignment horizontal="left" vertical="center"/>
    </xf>
    <xf numFmtId="0" fontId="28" fillId="8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165" fontId="25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7" fillId="4" borderId="0" xfId="0" applyFont="1" applyFill="1" applyBorder="1"/>
    <xf numFmtId="164" fontId="36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6" fillId="10" borderId="0" xfId="0" applyFont="1" applyFill="1" applyBorder="1" applyAlignment="1">
      <alignment horizontal="right"/>
    </xf>
    <xf numFmtId="0" fontId="36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0" fontId="5" fillId="10" borderId="0" xfId="0" applyFont="1" applyFill="1" applyAlignment="1">
      <alignment horizontal="left" vertical="center"/>
    </xf>
    <xf numFmtId="14" fontId="5" fillId="10" borderId="12" xfId="0" applyNumberFormat="1" applyFont="1" applyFill="1" applyBorder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21" fillId="9" borderId="11" xfId="0" applyFont="1" applyFill="1" applyBorder="1" applyAlignment="1">
      <alignment horizontal="lef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Border="1" applyAlignment="1"/>
    <xf numFmtId="0" fontId="34" fillId="4" borderId="0" xfId="0" applyFont="1" applyFill="1" applyAlignment="1">
      <alignment horizontal="center" vertical="center"/>
    </xf>
    <xf numFmtId="0" fontId="30" fillId="3" borderId="6" xfId="0" applyFont="1" applyFill="1" applyBorder="1" applyAlignment="1">
      <alignment horizontal="left" vertical="top" wrapText="1"/>
    </xf>
    <xf numFmtId="0" fontId="30" fillId="3" borderId="8" xfId="0" applyFont="1" applyFill="1" applyBorder="1" applyAlignment="1">
      <alignment horizontal="left" vertical="top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42" fillId="10" borderId="0" xfId="0" applyFont="1" applyFill="1" applyAlignment="1">
      <alignment vertical="center"/>
    </xf>
    <xf numFmtId="0" fontId="40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3" fillId="8" borderId="8" xfId="0" applyFont="1" applyFill="1" applyBorder="1" applyAlignment="1">
      <alignment horizontal="left" vertical="center" wrapText="1"/>
    </xf>
    <xf numFmtId="0" fontId="33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14" fontId="5" fillId="10" borderId="12" xfId="0" applyNumberFormat="1" applyFont="1" applyFill="1" applyBorder="1" applyAlignment="1">
      <alignment horizontal="left" vertical="center"/>
    </xf>
    <xf numFmtId="0" fontId="40" fillId="10" borderId="12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44" fillId="10" borderId="0" xfId="0" applyFont="1" applyFill="1" applyBorder="1" applyAlignment="1">
      <alignment horizontal="left" vertical="top"/>
    </xf>
    <xf numFmtId="0" fontId="45" fillId="0" borderId="0" xfId="0" applyFont="1"/>
    <xf numFmtId="0" fontId="5" fillId="4" borderId="1" xfId="0" applyFont="1" applyFill="1" applyBorder="1" applyAlignment="1">
      <alignment horizontal="center"/>
    </xf>
  </cellXfs>
  <cellStyles count="3">
    <cellStyle name="Prozent" xfId="1" builtinId="5"/>
    <cellStyle name="Standard" xfId="0" builtinId="0"/>
    <cellStyle name="Standard 2" xfId="2"/>
  </cellStyles>
  <dxfs count="68"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2</xdr:col>
          <xdr:colOff>561975</xdr:colOff>
          <xdr:row>44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9525</xdr:rowOff>
        </xdr:from>
        <xdr:to>
          <xdr:col>3</xdr:col>
          <xdr:colOff>561975</xdr:colOff>
          <xdr:row>44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30" sqref="F30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3" t="s">
        <v>110</v>
      </c>
      <c r="B1" s="193"/>
      <c r="C1" s="193"/>
      <c r="D1" s="193"/>
      <c r="E1" s="193"/>
      <c r="F1" s="193"/>
    </row>
    <row r="2" spans="1:6" ht="15" x14ac:dyDescent="0.2">
      <c r="A2" s="189" t="s">
        <v>68</v>
      </c>
      <c r="B2" s="189"/>
      <c r="C2" s="189"/>
      <c r="D2" s="189"/>
      <c r="E2" s="190"/>
      <c r="F2" s="190"/>
    </row>
    <row r="3" spans="1:6" ht="15" x14ac:dyDescent="0.2">
      <c r="A3" s="153" t="s">
        <v>105</v>
      </c>
      <c r="B3" s="153"/>
      <c r="C3" s="153"/>
      <c r="D3" s="153"/>
      <c r="E3" s="149"/>
      <c r="F3" s="149"/>
    </row>
    <row r="4" spans="1:6" ht="21" x14ac:dyDescent="0.3">
      <c r="A4" s="154" t="s">
        <v>111</v>
      </c>
      <c r="B4" s="156"/>
      <c r="C4" s="191" t="s">
        <v>47</v>
      </c>
      <c r="D4" s="192"/>
      <c r="E4" s="192"/>
      <c r="F4" s="192"/>
    </row>
    <row r="5" spans="1:6" x14ac:dyDescent="0.2">
      <c r="A5" s="156"/>
      <c r="B5" s="156"/>
      <c r="C5" s="156"/>
      <c r="D5" s="156"/>
      <c r="E5" s="156"/>
      <c r="F5" s="156"/>
    </row>
    <row r="6" spans="1:6" ht="15" x14ac:dyDescent="0.2">
      <c r="A6" s="157" t="s">
        <v>112</v>
      </c>
      <c r="B6" s="158"/>
      <c r="C6" s="186" t="s">
        <v>106</v>
      </c>
      <c r="D6" s="187"/>
      <c r="E6" s="188" t="s">
        <v>107</v>
      </c>
      <c r="F6" s="187"/>
    </row>
    <row r="7" spans="1:6" ht="21" x14ac:dyDescent="0.35">
      <c r="A7" s="156"/>
      <c r="B7" s="156"/>
      <c r="C7" s="167"/>
      <c r="D7" s="167" t="s">
        <v>116</v>
      </c>
      <c r="E7" s="168" t="s">
        <v>119</v>
      </c>
      <c r="F7" s="169"/>
    </row>
    <row r="8" spans="1:6" ht="20.25" x14ac:dyDescent="0.3">
      <c r="A8" s="156"/>
      <c r="B8" s="156"/>
      <c r="C8" s="156"/>
      <c r="D8" s="160"/>
      <c r="E8" s="160"/>
      <c r="F8" s="159"/>
    </row>
    <row r="9" spans="1:6" ht="15" x14ac:dyDescent="0.2">
      <c r="A9" s="154" t="s">
        <v>113</v>
      </c>
      <c r="B9" s="156"/>
      <c r="C9" s="156"/>
      <c r="D9" s="156"/>
      <c r="E9" s="156"/>
      <c r="F9" s="156"/>
    </row>
    <row r="10" spans="1:6" ht="48" customHeight="1" x14ac:dyDescent="0.2">
      <c r="A10" s="156"/>
      <c r="B10" s="156"/>
      <c r="C10" s="155" t="s">
        <v>109</v>
      </c>
      <c r="D10" s="185">
        <v>1.7</v>
      </c>
      <c r="E10" s="155" t="s">
        <v>108</v>
      </c>
      <c r="F10" s="161">
        <v>2</v>
      </c>
    </row>
    <row r="11" spans="1:6" x14ac:dyDescent="0.2">
      <c r="A11" s="156"/>
      <c r="B11" s="156"/>
      <c r="C11" s="156"/>
      <c r="D11" s="156"/>
      <c r="E11" s="156"/>
      <c r="F11" s="156"/>
    </row>
    <row r="14" spans="1:6" ht="15.75" x14ac:dyDescent="0.2">
      <c r="A14" s="236" t="s">
        <v>975</v>
      </c>
    </row>
    <row r="16" spans="1:6" x14ac:dyDescent="0.2">
      <c r="A16" s="237" t="s">
        <v>976</v>
      </c>
    </row>
    <row r="17" spans="1:1" x14ac:dyDescent="0.2">
      <c r="A17" s="237" t="s">
        <v>977</v>
      </c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55"/>
  <sheetViews>
    <sheetView zoomScale="80" zoomScaleNormal="80" workbookViewId="0">
      <pane ySplit="1" topLeftCell="A2" activePane="bottomLeft" state="frozen"/>
      <selection pane="bottomLeft" activeCell="G2" sqref="G2:H22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0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2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2" bestFit="1" customWidth="1"/>
    <col min="17" max="17" width="11.75" style="175" customWidth="1"/>
    <col min="18" max="18" width="13.875" style="175" customWidth="1"/>
    <col min="19" max="19" width="14.125" style="175" bestFit="1" customWidth="1"/>
    <col min="20" max="20" width="14.25" style="175" bestFit="1" customWidth="1"/>
    <col min="21" max="21" width="15.875" style="175" customWidth="1"/>
    <col min="23" max="16384" width="11.25" style="1"/>
  </cols>
  <sheetData>
    <row r="1" spans="1:21" s="3" customFormat="1" ht="15" customHeight="1" x14ac:dyDescent="0.25">
      <c r="A1" s="4" t="s">
        <v>0</v>
      </c>
      <c r="B1" s="164" t="str">
        <f>Settings!D7</f>
        <v>Staphylococcus</v>
      </c>
      <c r="C1" s="165" t="str">
        <f>Settings!E7</f>
        <v>haemolyticus</v>
      </c>
      <c r="D1" s="46" t="s">
        <v>88</v>
      </c>
      <c r="E1" s="46" t="s">
        <v>89</v>
      </c>
      <c r="F1" s="6" t="s">
        <v>1</v>
      </c>
      <c r="G1" s="6" t="s">
        <v>2</v>
      </c>
      <c r="H1" s="6" t="s">
        <v>15</v>
      </c>
      <c r="I1" s="6" t="s">
        <v>14</v>
      </c>
      <c r="J1" s="6" t="s">
        <v>16</v>
      </c>
      <c r="K1" s="6" t="s">
        <v>17</v>
      </c>
      <c r="L1" s="6" t="s">
        <v>3</v>
      </c>
      <c r="M1" s="6" t="s">
        <v>16</v>
      </c>
      <c r="N1" s="6" t="s">
        <v>17</v>
      </c>
      <c r="O1" s="6" t="s">
        <v>3</v>
      </c>
      <c r="P1" s="171" t="s">
        <v>4</v>
      </c>
      <c r="Q1" s="173" t="s">
        <v>69</v>
      </c>
      <c r="R1" s="174" t="s">
        <v>41</v>
      </c>
      <c r="S1" s="174" t="s">
        <v>5</v>
      </c>
      <c r="T1" s="174" t="s">
        <v>6</v>
      </c>
      <c r="U1" s="174" t="s">
        <v>42</v>
      </c>
    </row>
    <row r="2" spans="1:21" ht="15" customHeight="1" x14ac:dyDescent="0.25">
      <c r="D2" s="170">
        <v>1</v>
      </c>
      <c r="E2" s="170">
        <f t="shared" ref="E2:E22" si="0">D2*S2</f>
        <v>1</v>
      </c>
      <c r="F2" s="28" t="s">
        <v>120</v>
      </c>
      <c r="G2" s="28" t="s">
        <v>118</v>
      </c>
      <c r="H2" s="28" t="s">
        <v>13</v>
      </c>
      <c r="I2" s="31" t="s">
        <v>121</v>
      </c>
      <c r="J2" s="28" t="s">
        <v>116</v>
      </c>
      <c r="K2" s="28" t="s">
        <v>119</v>
      </c>
      <c r="L2" s="29">
        <v>2.1829999999999998</v>
      </c>
      <c r="M2" s="28" t="s">
        <v>116</v>
      </c>
      <c r="N2" s="28" t="s">
        <v>119</v>
      </c>
      <c r="O2" s="29">
        <v>2.056</v>
      </c>
      <c r="P2" s="180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5">
        <f t="shared" ref="Q2:Q22" si="2">1-R2</f>
        <v>1</v>
      </c>
      <c r="R2" s="175">
        <f t="shared" ref="R2:R22" si="3">IF(AND(P2&lt;&gt;"A", S2=0),1,0)</f>
        <v>0</v>
      </c>
      <c r="S2" s="175">
        <f>IF(AND(J2=$B$1,K2=$C$1,L2&gt;=$B$12,P2="A"),1,0)</f>
        <v>1</v>
      </c>
      <c r="T2" s="175">
        <f t="shared" ref="T2:T22" si="4">IF(S2=1,0,1)-R2</f>
        <v>0</v>
      </c>
      <c r="U2" s="175">
        <f t="shared" ref="U2:U22" si="5">IF(AND(P2="A", S2=0),1,0)</f>
        <v>0</v>
      </c>
    </row>
    <row r="3" spans="1:21" ht="15" customHeight="1" x14ac:dyDescent="0.25">
      <c r="A3" s="69" t="s">
        <v>77</v>
      </c>
      <c r="B3" s="123">
        <f>COUNT(Q:Q)</f>
        <v>21</v>
      </c>
      <c r="D3" s="170">
        <v>1</v>
      </c>
      <c r="E3" s="170">
        <f t="shared" si="0"/>
        <v>1</v>
      </c>
      <c r="F3" s="28" t="s">
        <v>122</v>
      </c>
      <c r="G3" s="28" t="s">
        <v>117</v>
      </c>
      <c r="H3" s="28" t="s">
        <v>13</v>
      </c>
      <c r="I3" s="31" t="s">
        <v>123</v>
      </c>
      <c r="J3" s="28" t="s">
        <v>116</v>
      </c>
      <c r="K3" s="28" t="s">
        <v>119</v>
      </c>
      <c r="L3" s="29">
        <v>2.1539999999999999</v>
      </c>
      <c r="M3" s="28" t="s">
        <v>116</v>
      </c>
      <c r="N3" s="28" t="s">
        <v>119</v>
      </c>
      <c r="O3" s="29">
        <v>1.7330000000000001</v>
      </c>
      <c r="P3" s="180" t="str">
        <f t="shared" si="1"/>
        <v>A</v>
      </c>
      <c r="Q3" s="175">
        <f t="shared" si="2"/>
        <v>1</v>
      </c>
      <c r="R3" s="175">
        <f t="shared" si="3"/>
        <v>0</v>
      </c>
      <c r="S3" s="175">
        <f t="shared" ref="S3:S22" si="6">IF(AND(J3=$B$1,K3=$C$1,L3&gt;=$B$12,P3="A"),1,0)</f>
        <v>1</v>
      </c>
      <c r="T3" s="175">
        <f t="shared" si="4"/>
        <v>0</v>
      </c>
      <c r="U3" s="175">
        <f t="shared" si="5"/>
        <v>0</v>
      </c>
    </row>
    <row r="4" spans="1:21" ht="15" customHeight="1" x14ac:dyDescent="0.25">
      <c r="A4" s="119" t="s">
        <v>70</v>
      </c>
      <c r="B4" s="124">
        <f>SUM(Q:Q)</f>
        <v>20</v>
      </c>
      <c r="C4" s="44"/>
      <c r="D4" s="170">
        <v>1</v>
      </c>
      <c r="E4" s="170">
        <f t="shared" si="0"/>
        <v>1</v>
      </c>
      <c r="F4" s="28" t="s">
        <v>124</v>
      </c>
      <c r="G4" s="28" t="s">
        <v>117</v>
      </c>
      <c r="H4" s="28" t="s">
        <v>13</v>
      </c>
      <c r="I4" s="31" t="s">
        <v>125</v>
      </c>
      <c r="J4" s="28" t="s">
        <v>116</v>
      </c>
      <c r="K4" s="28" t="s">
        <v>119</v>
      </c>
      <c r="L4" s="29">
        <v>2.1139999999999999</v>
      </c>
      <c r="M4" s="28" t="s">
        <v>116</v>
      </c>
      <c r="N4" s="28" t="s">
        <v>119</v>
      </c>
      <c r="O4" s="29">
        <v>1.8009999999999999</v>
      </c>
      <c r="P4" s="180" t="str">
        <f t="shared" si="1"/>
        <v>A</v>
      </c>
      <c r="Q4" s="175">
        <f t="shared" si="2"/>
        <v>1</v>
      </c>
      <c r="R4" s="175">
        <f t="shared" si="3"/>
        <v>0</v>
      </c>
      <c r="S4" s="175">
        <f t="shared" si="6"/>
        <v>1</v>
      </c>
      <c r="T4" s="175">
        <f t="shared" si="4"/>
        <v>0</v>
      </c>
      <c r="U4" s="175">
        <f t="shared" si="5"/>
        <v>0</v>
      </c>
    </row>
    <row r="5" spans="1:21" ht="15" customHeight="1" x14ac:dyDescent="0.25">
      <c r="A5" s="1" t="s">
        <v>94</v>
      </c>
      <c r="B5" s="128">
        <f>SUM(R:R)</f>
        <v>1</v>
      </c>
      <c r="D5" s="170">
        <v>1</v>
      </c>
      <c r="E5" s="170">
        <f t="shared" si="0"/>
        <v>1</v>
      </c>
      <c r="F5" s="28" t="s">
        <v>126</v>
      </c>
      <c r="G5" s="28" t="s">
        <v>117</v>
      </c>
      <c r="H5" s="28" t="s">
        <v>13</v>
      </c>
      <c r="I5" s="31" t="s">
        <v>127</v>
      </c>
      <c r="J5" s="28" t="s">
        <v>116</v>
      </c>
      <c r="K5" s="28" t="s">
        <v>119</v>
      </c>
      <c r="L5" s="29">
        <v>2.3199999999999998</v>
      </c>
      <c r="M5" s="28" t="s">
        <v>116</v>
      </c>
      <c r="N5" s="28" t="s">
        <v>119</v>
      </c>
      <c r="O5" s="29">
        <v>1.9510000000000001</v>
      </c>
      <c r="P5" s="180" t="str">
        <f t="shared" si="1"/>
        <v>A</v>
      </c>
      <c r="Q5" s="175">
        <f t="shared" si="2"/>
        <v>1</v>
      </c>
      <c r="R5" s="175">
        <f t="shared" si="3"/>
        <v>0</v>
      </c>
      <c r="S5" s="175">
        <f t="shared" si="6"/>
        <v>1</v>
      </c>
      <c r="T5" s="175">
        <f t="shared" si="4"/>
        <v>0</v>
      </c>
      <c r="U5" s="175">
        <f t="shared" si="5"/>
        <v>0</v>
      </c>
    </row>
    <row r="6" spans="1:21" ht="15" customHeight="1" x14ac:dyDescent="0.25">
      <c r="A6" s="1" t="s">
        <v>93</v>
      </c>
      <c r="B6" s="125"/>
      <c r="D6" s="170">
        <v>1</v>
      </c>
      <c r="E6" s="170">
        <f t="shared" si="0"/>
        <v>1</v>
      </c>
      <c r="F6" s="28" t="s">
        <v>128</v>
      </c>
      <c r="G6" s="28" t="s">
        <v>117</v>
      </c>
      <c r="H6" s="28" t="s">
        <v>13</v>
      </c>
      <c r="I6" s="31" t="s">
        <v>129</v>
      </c>
      <c r="J6" s="28" t="s">
        <v>116</v>
      </c>
      <c r="K6" s="28" t="s">
        <v>119</v>
      </c>
      <c r="L6" s="29">
        <v>2.278</v>
      </c>
      <c r="M6" s="28" t="s">
        <v>116</v>
      </c>
      <c r="N6" s="28" t="s">
        <v>119</v>
      </c>
      <c r="O6" s="29">
        <v>1.669</v>
      </c>
      <c r="P6" s="180" t="str">
        <f t="shared" si="1"/>
        <v>A</v>
      </c>
      <c r="Q6" s="175">
        <f t="shared" si="2"/>
        <v>1</v>
      </c>
      <c r="R6" s="175">
        <f t="shared" si="3"/>
        <v>0</v>
      </c>
      <c r="S6" s="175">
        <f t="shared" si="6"/>
        <v>1</v>
      </c>
      <c r="T6" s="175">
        <f t="shared" si="4"/>
        <v>0</v>
      </c>
      <c r="U6" s="175">
        <f t="shared" si="5"/>
        <v>0</v>
      </c>
    </row>
    <row r="7" spans="1:21" ht="15" customHeight="1" x14ac:dyDescent="0.25">
      <c r="A7" s="7" t="s">
        <v>8</v>
      </c>
      <c r="B7" s="126">
        <f>SUM(S:S)</f>
        <v>20</v>
      </c>
      <c r="D7" s="170">
        <v>1</v>
      </c>
      <c r="E7" s="170">
        <f t="shared" si="0"/>
        <v>1</v>
      </c>
      <c r="F7" s="28" t="s">
        <v>130</v>
      </c>
      <c r="G7" s="28" t="s">
        <v>117</v>
      </c>
      <c r="H7" s="28" t="s">
        <v>13</v>
      </c>
      <c r="I7" s="31" t="s">
        <v>131</v>
      </c>
      <c r="J7" s="28" t="s">
        <v>116</v>
      </c>
      <c r="K7" s="28" t="s">
        <v>119</v>
      </c>
      <c r="L7" s="29">
        <v>2.52</v>
      </c>
      <c r="M7" s="28" t="s">
        <v>116</v>
      </c>
      <c r="N7" s="28" t="s">
        <v>119</v>
      </c>
      <c r="O7" s="29">
        <v>1.956</v>
      </c>
      <c r="P7" s="180" t="str">
        <f t="shared" si="1"/>
        <v>A</v>
      </c>
      <c r="Q7" s="175">
        <f t="shared" si="2"/>
        <v>1</v>
      </c>
      <c r="R7" s="175">
        <f t="shared" si="3"/>
        <v>0</v>
      </c>
      <c r="S7" s="175">
        <f t="shared" si="6"/>
        <v>1</v>
      </c>
      <c r="T7" s="175">
        <f t="shared" si="4"/>
        <v>0</v>
      </c>
      <c r="U7" s="175">
        <f t="shared" si="5"/>
        <v>0</v>
      </c>
    </row>
    <row r="8" spans="1:21" ht="15" customHeight="1" x14ac:dyDescent="0.25">
      <c r="A8" s="120" t="s">
        <v>42</v>
      </c>
      <c r="B8" s="127">
        <f>SUM(U:U)</f>
        <v>0</v>
      </c>
      <c r="D8" s="170">
        <v>1</v>
      </c>
      <c r="E8" s="170">
        <f t="shared" si="0"/>
        <v>0</v>
      </c>
      <c r="F8" s="28" t="s">
        <v>132</v>
      </c>
      <c r="G8" s="28" t="s">
        <v>117</v>
      </c>
      <c r="H8" s="28" t="s">
        <v>13</v>
      </c>
      <c r="I8" s="31" t="s">
        <v>133</v>
      </c>
      <c r="J8" s="28" t="s">
        <v>116</v>
      </c>
      <c r="K8" s="28" t="s">
        <v>119</v>
      </c>
      <c r="L8" s="29">
        <v>1.911</v>
      </c>
      <c r="M8" s="28" t="s">
        <v>116</v>
      </c>
      <c r="N8" s="28" t="s">
        <v>119</v>
      </c>
      <c r="O8" s="29">
        <v>1.4259999999999999</v>
      </c>
      <c r="P8" s="180" t="str">
        <f t="shared" si="1"/>
        <v>B</v>
      </c>
      <c r="Q8" s="175">
        <f t="shared" si="2"/>
        <v>0</v>
      </c>
      <c r="R8" s="175">
        <f t="shared" si="3"/>
        <v>1</v>
      </c>
      <c r="S8" s="175">
        <f t="shared" si="6"/>
        <v>0</v>
      </c>
      <c r="T8" s="175">
        <f t="shared" si="4"/>
        <v>0</v>
      </c>
      <c r="U8" s="175">
        <f t="shared" si="5"/>
        <v>0</v>
      </c>
    </row>
    <row r="9" spans="1:21" ht="15" customHeight="1" x14ac:dyDescent="0.25">
      <c r="D9" s="170">
        <v>1</v>
      </c>
      <c r="E9" s="170">
        <f t="shared" si="0"/>
        <v>1</v>
      </c>
      <c r="F9" s="28" t="s">
        <v>134</v>
      </c>
      <c r="G9" s="28" t="s">
        <v>118</v>
      </c>
      <c r="H9" s="28" t="s">
        <v>13</v>
      </c>
      <c r="I9" s="31" t="s">
        <v>135</v>
      </c>
      <c r="J9" s="28" t="s">
        <v>116</v>
      </c>
      <c r="K9" s="28" t="s">
        <v>119</v>
      </c>
      <c r="L9" s="29">
        <v>2.0129999999999999</v>
      </c>
      <c r="M9" s="28" t="s">
        <v>116</v>
      </c>
      <c r="N9" s="28" t="s">
        <v>119</v>
      </c>
      <c r="O9" s="29">
        <v>2.0089999999999999</v>
      </c>
      <c r="P9" s="180" t="str">
        <f t="shared" si="1"/>
        <v>A</v>
      </c>
      <c r="Q9" s="175">
        <f t="shared" si="2"/>
        <v>1</v>
      </c>
      <c r="R9" s="175">
        <f t="shared" si="3"/>
        <v>0</v>
      </c>
      <c r="S9" s="175">
        <f t="shared" si="6"/>
        <v>1</v>
      </c>
      <c r="T9" s="175">
        <f t="shared" si="4"/>
        <v>0</v>
      </c>
      <c r="U9" s="175">
        <f t="shared" si="5"/>
        <v>0</v>
      </c>
    </row>
    <row r="10" spans="1:21" ht="15" customHeight="1" x14ac:dyDescent="0.25">
      <c r="D10" s="170">
        <v>1</v>
      </c>
      <c r="E10" s="170">
        <f t="shared" si="0"/>
        <v>1</v>
      </c>
      <c r="F10" s="28" t="s">
        <v>136</v>
      </c>
      <c r="G10" s="28" t="s">
        <v>118</v>
      </c>
      <c r="H10" s="28" t="s">
        <v>13</v>
      </c>
      <c r="I10" s="31" t="s">
        <v>137</v>
      </c>
      <c r="J10" s="28" t="s">
        <v>116</v>
      </c>
      <c r="K10" s="28" t="s">
        <v>119</v>
      </c>
      <c r="L10" s="29">
        <v>2.2250000000000001</v>
      </c>
      <c r="M10" s="28" t="s">
        <v>116</v>
      </c>
      <c r="N10" s="28" t="s">
        <v>119</v>
      </c>
      <c r="O10" s="29">
        <v>2.2149999999999999</v>
      </c>
      <c r="P10" s="180" t="str">
        <f t="shared" si="1"/>
        <v>A</v>
      </c>
      <c r="Q10" s="175">
        <f t="shared" si="2"/>
        <v>1</v>
      </c>
      <c r="R10" s="175">
        <f t="shared" si="3"/>
        <v>0</v>
      </c>
      <c r="S10" s="175">
        <f t="shared" si="6"/>
        <v>1</v>
      </c>
      <c r="T10" s="175">
        <f t="shared" si="4"/>
        <v>0</v>
      </c>
      <c r="U10" s="175">
        <f t="shared" si="5"/>
        <v>0</v>
      </c>
    </row>
    <row r="11" spans="1:21" ht="15" customHeight="1" x14ac:dyDescent="0.25">
      <c r="D11" s="170">
        <v>1</v>
      </c>
      <c r="E11" s="170">
        <f t="shared" si="0"/>
        <v>1</v>
      </c>
      <c r="F11" s="28" t="s">
        <v>138</v>
      </c>
      <c r="G11" s="28" t="s">
        <v>118</v>
      </c>
      <c r="H11" s="28" t="s">
        <v>13</v>
      </c>
      <c r="I11" s="31" t="s">
        <v>139</v>
      </c>
      <c r="J11" s="28" t="s">
        <v>116</v>
      </c>
      <c r="K11" s="28" t="s">
        <v>119</v>
      </c>
      <c r="L11" s="29">
        <v>2.0110000000000001</v>
      </c>
      <c r="M11" s="28" t="s">
        <v>116</v>
      </c>
      <c r="N11" s="28" t="s">
        <v>119</v>
      </c>
      <c r="O11" s="29">
        <v>1.7330000000000001</v>
      </c>
      <c r="P11" s="180" t="str">
        <f t="shared" si="1"/>
        <v>A</v>
      </c>
      <c r="Q11" s="175">
        <f t="shared" si="2"/>
        <v>1</v>
      </c>
      <c r="R11" s="175">
        <f t="shared" si="3"/>
        <v>0</v>
      </c>
      <c r="S11" s="175">
        <f t="shared" si="6"/>
        <v>1</v>
      </c>
      <c r="T11" s="175">
        <f t="shared" si="4"/>
        <v>0</v>
      </c>
      <c r="U11" s="175">
        <f t="shared" si="5"/>
        <v>0</v>
      </c>
    </row>
    <row r="12" spans="1:21" ht="15" customHeight="1" x14ac:dyDescent="0.25">
      <c r="A12" s="145" t="s">
        <v>100</v>
      </c>
      <c r="B12" s="162">
        <f>Settings!F10</f>
        <v>2</v>
      </c>
      <c r="C12" s="1" t="s">
        <v>101</v>
      </c>
      <c r="D12" s="170">
        <v>1</v>
      </c>
      <c r="E12" s="170">
        <f t="shared" si="0"/>
        <v>1</v>
      </c>
      <c r="F12" s="28" t="s">
        <v>140</v>
      </c>
      <c r="G12" s="28" t="s">
        <v>118</v>
      </c>
      <c r="H12" s="28" t="s">
        <v>13</v>
      </c>
      <c r="I12" s="31" t="s">
        <v>141</v>
      </c>
      <c r="J12" s="28" t="s">
        <v>116</v>
      </c>
      <c r="K12" s="28" t="s">
        <v>119</v>
      </c>
      <c r="L12" s="29">
        <v>2.09</v>
      </c>
      <c r="M12" s="28" t="s">
        <v>116</v>
      </c>
      <c r="N12" s="28" t="s">
        <v>119</v>
      </c>
      <c r="O12" s="29">
        <v>2.0830000000000002</v>
      </c>
      <c r="P12" s="180" t="str">
        <f t="shared" si="1"/>
        <v>A</v>
      </c>
      <c r="Q12" s="175">
        <f t="shared" si="2"/>
        <v>1</v>
      </c>
      <c r="R12" s="175">
        <f t="shared" si="3"/>
        <v>0</v>
      </c>
      <c r="S12" s="175">
        <f t="shared" si="6"/>
        <v>1</v>
      </c>
      <c r="T12" s="175">
        <f t="shared" si="4"/>
        <v>0</v>
      </c>
      <c r="U12" s="175">
        <f t="shared" si="5"/>
        <v>0</v>
      </c>
    </row>
    <row r="13" spans="1:21" ht="15" customHeight="1" x14ac:dyDescent="0.25">
      <c r="A13" s="147"/>
      <c r="B13" s="163">
        <f>Settings!D10</f>
        <v>1.7</v>
      </c>
      <c r="C13" s="1" t="s">
        <v>102</v>
      </c>
      <c r="D13" s="170">
        <v>1</v>
      </c>
      <c r="E13" s="170">
        <f t="shared" si="0"/>
        <v>1</v>
      </c>
      <c r="F13" s="28" t="s">
        <v>142</v>
      </c>
      <c r="G13" s="28" t="s">
        <v>118</v>
      </c>
      <c r="H13" s="28" t="s">
        <v>13</v>
      </c>
      <c r="I13" s="31" t="s">
        <v>143</v>
      </c>
      <c r="J13" s="28" t="s">
        <v>116</v>
      </c>
      <c r="K13" s="28" t="s">
        <v>119</v>
      </c>
      <c r="L13" s="29">
        <v>2.0750000000000002</v>
      </c>
      <c r="M13" s="28" t="s">
        <v>116</v>
      </c>
      <c r="N13" s="28" t="s">
        <v>119</v>
      </c>
      <c r="O13" s="29">
        <v>1.9350000000000001</v>
      </c>
      <c r="P13" s="180" t="str">
        <f t="shared" si="1"/>
        <v>A</v>
      </c>
      <c r="Q13" s="175">
        <f t="shared" si="2"/>
        <v>1</v>
      </c>
      <c r="R13" s="175">
        <f t="shared" si="3"/>
        <v>0</v>
      </c>
      <c r="S13" s="175">
        <f t="shared" si="6"/>
        <v>1</v>
      </c>
      <c r="T13" s="175">
        <f t="shared" si="4"/>
        <v>0</v>
      </c>
      <c r="U13" s="175">
        <f t="shared" si="5"/>
        <v>0</v>
      </c>
    </row>
    <row r="14" spans="1:21" ht="15" customHeight="1" x14ac:dyDescent="0.25">
      <c r="A14" s="41" t="s">
        <v>115</v>
      </c>
      <c r="B14" s="27"/>
      <c r="D14" s="170">
        <v>1</v>
      </c>
      <c r="E14" s="170">
        <f t="shared" si="0"/>
        <v>1</v>
      </c>
      <c r="F14" s="28" t="s">
        <v>144</v>
      </c>
      <c r="G14" s="28" t="s">
        <v>118</v>
      </c>
      <c r="H14" s="28" t="s">
        <v>13</v>
      </c>
      <c r="I14" s="31" t="s">
        <v>145</v>
      </c>
      <c r="J14" s="28" t="s">
        <v>116</v>
      </c>
      <c r="K14" s="28" t="s">
        <v>119</v>
      </c>
      <c r="L14" s="29">
        <v>2.2509999999999999</v>
      </c>
      <c r="M14" s="28" t="s">
        <v>116</v>
      </c>
      <c r="N14" s="28" t="s">
        <v>119</v>
      </c>
      <c r="O14" s="29">
        <v>1.98</v>
      </c>
      <c r="P14" s="180" t="str">
        <f t="shared" si="1"/>
        <v>A</v>
      </c>
      <c r="Q14" s="175">
        <f t="shared" si="2"/>
        <v>1</v>
      </c>
      <c r="R14" s="175">
        <f t="shared" si="3"/>
        <v>0</v>
      </c>
      <c r="S14" s="175">
        <f t="shared" si="6"/>
        <v>1</v>
      </c>
      <c r="T14" s="175">
        <f t="shared" si="4"/>
        <v>0</v>
      </c>
      <c r="U14" s="175">
        <f t="shared" si="5"/>
        <v>0</v>
      </c>
    </row>
    <row r="15" spans="1:21" ht="15" customHeight="1" x14ac:dyDescent="0.25">
      <c r="D15" s="170">
        <v>1</v>
      </c>
      <c r="E15" s="170">
        <f t="shared" si="0"/>
        <v>1</v>
      </c>
      <c r="F15" s="28" t="s">
        <v>146</v>
      </c>
      <c r="G15" s="28" t="s">
        <v>118</v>
      </c>
      <c r="H15" s="28" t="s">
        <v>13</v>
      </c>
      <c r="I15" s="31" t="s">
        <v>147</v>
      </c>
      <c r="J15" s="28" t="s">
        <v>116</v>
      </c>
      <c r="K15" s="28" t="s">
        <v>119</v>
      </c>
      <c r="L15" s="29">
        <v>2.2930000000000001</v>
      </c>
      <c r="M15" s="28" t="s">
        <v>116</v>
      </c>
      <c r="N15" s="28" t="s">
        <v>119</v>
      </c>
      <c r="O15" s="29">
        <v>2.016</v>
      </c>
      <c r="P15" s="180" t="str">
        <f t="shared" si="1"/>
        <v>A</v>
      </c>
      <c r="Q15" s="175">
        <f t="shared" si="2"/>
        <v>1</v>
      </c>
      <c r="R15" s="175">
        <f t="shared" si="3"/>
        <v>0</v>
      </c>
      <c r="S15" s="175">
        <f t="shared" si="6"/>
        <v>1</v>
      </c>
      <c r="T15" s="175">
        <f t="shared" si="4"/>
        <v>0</v>
      </c>
      <c r="U15" s="175">
        <f t="shared" si="5"/>
        <v>0</v>
      </c>
    </row>
    <row r="16" spans="1:21" ht="15" customHeight="1" x14ac:dyDescent="0.25">
      <c r="D16" s="170">
        <v>1</v>
      </c>
      <c r="E16" s="170">
        <f t="shared" si="0"/>
        <v>1</v>
      </c>
      <c r="F16" s="28" t="s">
        <v>148</v>
      </c>
      <c r="G16" s="28" t="s">
        <v>118</v>
      </c>
      <c r="H16" s="28" t="s">
        <v>13</v>
      </c>
      <c r="I16" s="31" t="s">
        <v>149</v>
      </c>
      <c r="J16" s="28" t="s">
        <v>116</v>
      </c>
      <c r="K16" s="28" t="s">
        <v>119</v>
      </c>
      <c r="L16" s="29">
        <v>2.1720000000000002</v>
      </c>
      <c r="M16" s="28" t="s">
        <v>116</v>
      </c>
      <c r="N16" s="28" t="s">
        <v>119</v>
      </c>
      <c r="O16" s="29">
        <v>1.923</v>
      </c>
      <c r="P16" s="180" t="str">
        <f t="shared" si="1"/>
        <v>A</v>
      </c>
      <c r="Q16" s="175">
        <f t="shared" si="2"/>
        <v>1</v>
      </c>
      <c r="R16" s="175">
        <f t="shared" si="3"/>
        <v>0</v>
      </c>
      <c r="S16" s="175">
        <f t="shared" si="6"/>
        <v>1</v>
      </c>
      <c r="T16" s="175">
        <f t="shared" si="4"/>
        <v>0</v>
      </c>
      <c r="U16" s="175">
        <f t="shared" si="5"/>
        <v>0</v>
      </c>
    </row>
    <row r="17" spans="1:21" ht="15" customHeight="1" x14ac:dyDescent="0.25">
      <c r="D17" s="170">
        <v>1</v>
      </c>
      <c r="E17" s="170">
        <f t="shared" si="0"/>
        <v>1</v>
      </c>
      <c r="F17" s="28" t="s">
        <v>150</v>
      </c>
      <c r="G17" s="28" t="s">
        <v>118</v>
      </c>
      <c r="H17" s="28" t="s">
        <v>13</v>
      </c>
      <c r="I17" s="31" t="s">
        <v>151</v>
      </c>
      <c r="J17" s="28" t="s">
        <v>116</v>
      </c>
      <c r="K17" s="28" t="s">
        <v>119</v>
      </c>
      <c r="L17" s="29">
        <v>2.2229999999999999</v>
      </c>
      <c r="M17" s="28" t="s">
        <v>116</v>
      </c>
      <c r="N17" s="28" t="s">
        <v>119</v>
      </c>
      <c r="O17" s="29">
        <v>1.946</v>
      </c>
      <c r="P17" s="180" t="str">
        <f t="shared" si="1"/>
        <v>A</v>
      </c>
      <c r="Q17" s="175">
        <f t="shared" si="2"/>
        <v>1</v>
      </c>
      <c r="R17" s="175">
        <f t="shared" si="3"/>
        <v>0</v>
      </c>
      <c r="S17" s="175">
        <f t="shared" si="6"/>
        <v>1</v>
      </c>
      <c r="T17" s="175">
        <f t="shared" si="4"/>
        <v>0</v>
      </c>
      <c r="U17" s="175">
        <f t="shared" si="5"/>
        <v>0</v>
      </c>
    </row>
    <row r="18" spans="1:21" ht="15" customHeight="1" x14ac:dyDescent="0.25">
      <c r="D18" s="170">
        <v>1</v>
      </c>
      <c r="E18" s="170">
        <f t="shared" si="0"/>
        <v>1</v>
      </c>
      <c r="F18" s="28" t="s">
        <v>152</v>
      </c>
      <c r="G18" s="28" t="s">
        <v>118</v>
      </c>
      <c r="H18" s="28" t="s">
        <v>13</v>
      </c>
      <c r="I18" s="31" t="s">
        <v>153</v>
      </c>
      <c r="J18" s="28" t="s">
        <v>116</v>
      </c>
      <c r="K18" s="28" t="s">
        <v>119</v>
      </c>
      <c r="L18" s="29">
        <v>2.1219999999999999</v>
      </c>
      <c r="M18" s="28" t="s">
        <v>116</v>
      </c>
      <c r="N18" s="28" t="s">
        <v>119</v>
      </c>
      <c r="O18" s="29">
        <v>2.0569999999999999</v>
      </c>
      <c r="P18" s="180" t="str">
        <f t="shared" si="1"/>
        <v>A</v>
      </c>
      <c r="Q18" s="175">
        <f t="shared" si="2"/>
        <v>1</v>
      </c>
      <c r="R18" s="175">
        <f t="shared" si="3"/>
        <v>0</v>
      </c>
      <c r="S18" s="175">
        <f t="shared" si="6"/>
        <v>1</v>
      </c>
      <c r="T18" s="175">
        <f t="shared" si="4"/>
        <v>0</v>
      </c>
      <c r="U18" s="175">
        <f t="shared" si="5"/>
        <v>0</v>
      </c>
    </row>
    <row r="19" spans="1:21" ht="15" customHeight="1" x14ac:dyDescent="0.25">
      <c r="D19" s="170">
        <v>1</v>
      </c>
      <c r="E19" s="170">
        <f t="shared" si="0"/>
        <v>1</v>
      </c>
      <c r="F19" s="28" t="s">
        <v>154</v>
      </c>
      <c r="G19" s="28" t="s">
        <v>118</v>
      </c>
      <c r="H19" s="28" t="s">
        <v>13</v>
      </c>
      <c r="I19" s="31" t="s">
        <v>155</v>
      </c>
      <c r="J19" s="28" t="s">
        <v>116</v>
      </c>
      <c r="K19" s="28" t="s">
        <v>119</v>
      </c>
      <c r="L19" s="29">
        <v>2.117</v>
      </c>
      <c r="M19" s="28" t="s">
        <v>116</v>
      </c>
      <c r="N19" s="28" t="s">
        <v>119</v>
      </c>
      <c r="O19" s="29">
        <v>2.0369999999999999</v>
      </c>
      <c r="P19" s="180" t="str">
        <f t="shared" si="1"/>
        <v>A</v>
      </c>
      <c r="Q19" s="175">
        <f t="shared" si="2"/>
        <v>1</v>
      </c>
      <c r="R19" s="175">
        <f t="shared" si="3"/>
        <v>0</v>
      </c>
      <c r="S19" s="175">
        <f t="shared" si="6"/>
        <v>1</v>
      </c>
      <c r="T19" s="175">
        <f t="shared" si="4"/>
        <v>0</v>
      </c>
      <c r="U19" s="175">
        <f t="shared" si="5"/>
        <v>0</v>
      </c>
    </row>
    <row r="20" spans="1:21" ht="15" customHeight="1" x14ac:dyDescent="0.25">
      <c r="D20" s="170">
        <v>1</v>
      </c>
      <c r="E20" s="170">
        <f t="shared" si="0"/>
        <v>1</v>
      </c>
      <c r="F20" s="28" t="s">
        <v>156</v>
      </c>
      <c r="G20" s="28" t="s">
        <v>117</v>
      </c>
      <c r="H20" s="28" t="s">
        <v>13</v>
      </c>
      <c r="I20" s="31" t="s">
        <v>157</v>
      </c>
      <c r="J20" s="28" t="s">
        <v>116</v>
      </c>
      <c r="K20" s="28" t="s">
        <v>119</v>
      </c>
      <c r="L20" s="29">
        <v>2.2280000000000002</v>
      </c>
      <c r="M20" s="28" t="s">
        <v>116</v>
      </c>
      <c r="N20" s="28" t="s">
        <v>119</v>
      </c>
      <c r="O20" s="29">
        <v>1.629</v>
      </c>
      <c r="P20" s="180" t="str">
        <f t="shared" si="1"/>
        <v>A</v>
      </c>
      <c r="Q20" s="175">
        <f t="shared" si="2"/>
        <v>1</v>
      </c>
      <c r="R20" s="175">
        <f t="shared" si="3"/>
        <v>0</v>
      </c>
      <c r="S20" s="175">
        <f t="shared" si="6"/>
        <v>1</v>
      </c>
      <c r="T20" s="175">
        <f t="shared" si="4"/>
        <v>0</v>
      </c>
      <c r="U20" s="175">
        <f t="shared" si="5"/>
        <v>0</v>
      </c>
    </row>
    <row r="21" spans="1:21" ht="15" customHeight="1" x14ac:dyDescent="0.25">
      <c r="D21" s="170">
        <v>1</v>
      </c>
      <c r="E21" s="170">
        <f t="shared" si="0"/>
        <v>1</v>
      </c>
      <c r="F21" s="28" t="s">
        <v>158</v>
      </c>
      <c r="G21" s="28" t="s">
        <v>117</v>
      </c>
      <c r="H21" s="28" t="s">
        <v>13</v>
      </c>
      <c r="I21" s="31" t="s">
        <v>159</v>
      </c>
      <c r="J21" s="28" t="s">
        <v>116</v>
      </c>
      <c r="K21" s="28" t="s">
        <v>119</v>
      </c>
      <c r="L21" s="29">
        <v>2.3210000000000002</v>
      </c>
      <c r="M21" s="28" t="s">
        <v>116</v>
      </c>
      <c r="N21" s="28" t="s">
        <v>119</v>
      </c>
      <c r="O21" s="29">
        <v>1.7649999999999999</v>
      </c>
      <c r="P21" s="180" t="str">
        <f t="shared" si="1"/>
        <v>A</v>
      </c>
      <c r="Q21" s="175">
        <f t="shared" si="2"/>
        <v>1</v>
      </c>
      <c r="R21" s="175">
        <f t="shared" si="3"/>
        <v>0</v>
      </c>
      <c r="S21" s="175">
        <f t="shared" si="6"/>
        <v>1</v>
      </c>
      <c r="T21" s="175">
        <f t="shared" si="4"/>
        <v>0</v>
      </c>
      <c r="U21" s="175">
        <f t="shared" si="5"/>
        <v>0</v>
      </c>
    </row>
    <row r="22" spans="1:21" ht="15" customHeight="1" x14ac:dyDescent="0.25">
      <c r="D22" s="170">
        <v>1</v>
      </c>
      <c r="E22" s="170">
        <f t="shared" si="0"/>
        <v>1</v>
      </c>
      <c r="F22" s="28" t="s">
        <v>160</v>
      </c>
      <c r="G22" s="28" t="s">
        <v>117</v>
      </c>
      <c r="H22" s="28" t="s">
        <v>13</v>
      </c>
      <c r="I22" s="31" t="s">
        <v>161</v>
      </c>
      <c r="J22" s="28" t="s">
        <v>116</v>
      </c>
      <c r="K22" s="28" t="s">
        <v>119</v>
      </c>
      <c r="L22" s="29">
        <v>2.4300000000000002</v>
      </c>
      <c r="M22" s="28" t="s">
        <v>116</v>
      </c>
      <c r="N22" s="28" t="s">
        <v>119</v>
      </c>
      <c r="O22" s="29">
        <v>1.8839999999999999</v>
      </c>
      <c r="P22" s="180" t="str">
        <f t="shared" si="1"/>
        <v>A</v>
      </c>
      <c r="Q22" s="175">
        <f t="shared" si="2"/>
        <v>1</v>
      </c>
      <c r="R22" s="175">
        <f t="shared" si="3"/>
        <v>0</v>
      </c>
      <c r="S22" s="175">
        <f t="shared" si="6"/>
        <v>1</v>
      </c>
      <c r="T22" s="175">
        <f t="shared" si="4"/>
        <v>0</v>
      </c>
      <c r="U22" s="175">
        <f t="shared" si="5"/>
        <v>0</v>
      </c>
    </row>
    <row r="23" spans="1:21" ht="15" customHeight="1" x14ac:dyDescent="0.25">
      <c r="F23" s="28"/>
      <c r="G23" s="28"/>
      <c r="H23" s="28"/>
      <c r="I23" s="31"/>
      <c r="P23" s="180"/>
    </row>
    <row r="24" spans="1:21" ht="15" customHeight="1" x14ac:dyDescent="0.25">
      <c r="A24" s="69" t="s">
        <v>78</v>
      </c>
      <c r="B24" s="118">
        <f>B4</f>
        <v>20</v>
      </c>
      <c r="F24" s="28"/>
      <c r="G24" s="28"/>
      <c r="H24" s="28"/>
      <c r="I24" s="31"/>
    </row>
    <row r="25" spans="1:21" ht="15" customHeight="1" x14ac:dyDescent="0.25">
      <c r="A25" s="80" t="s">
        <v>84</v>
      </c>
      <c r="B25" s="100">
        <f>B7</f>
        <v>20</v>
      </c>
      <c r="F25" s="28"/>
      <c r="G25" s="28"/>
      <c r="H25" s="28"/>
      <c r="I25" s="31"/>
    </row>
    <row r="26" spans="1:21" ht="15" customHeight="1" x14ac:dyDescent="0.25">
      <c r="A26" s="84" t="s">
        <v>86</v>
      </c>
      <c r="B26" s="99">
        <f>B8</f>
        <v>0</v>
      </c>
      <c r="F26" s="28"/>
      <c r="G26" s="28"/>
      <c r="H26" s="28"/>
      <c r="I26" s="31"/>
    </row>
    <row r="27" spans="1:21" ht="15" customHeight="1" x14ac:dyDescent="0.25">
      <c r="F27" s="28"/>
      <c r="G27" s="28"/>
      <c r="H27" s="28"/>
      <c r="I27" s="31"/>
    </row>
    <row r="28" spans="1:21" ht="15" customHeight="1" x14ac:dyDescent="0.25">
      <c r="A28" s="1" t="s">
        <v>96</v>
      </c>
      <c r="B28" s="44">
        <f>B5/B3</f>
        <v>4.7619047619047616E-2</v>
      </c>
      <c r="F28" s="28"/>
      <c r="G28" s="28"/>
      <c r="H28" s="28"/>
      <c r="I28" s="31"/>
    </row>
    <row r="29" spans="1:21" ht="15" customHeight="1" x14ac:dyDescent="0.25">
      <c r="A29" s="134" t="s">
        <v>97</v>
      </c>
      <c r="B29" s="135">
        <f>B8/B4</f>
        <v>0</v>
      </c>
      <c r="F29" s="28"/>
      <c r="G29" s="28"/>
      <c r="H29" s="28"/>
      <c r="I29" s="31"/>
    </row>
    <row r="30" spans="1:21" ht="15" customHeight="1" x14ac:dyDescent="0.25">
      <c r="F30" s="28"/>
      <c r="G30" s="28"/>
      <c r="H30" s="28"/>
      <c r="I30" s="31"/>
    </row>
    <row r="31" spans="1:21" ht="15" customHeight="1" x14ac:dyDescent="0.25">
      <c r="F31" s="28"/>
      <c r="G31" s="28"/>
      <c r="H31" s="28"/>
      <c r="I31" s="31"/>
    </row>
    <row r="32" spans="1:21" ht="15" customHeight="1" x14ac:dyDescent="0.25">
      <c r="F32" s="28"/>
      <c r="G32" s="28"/>
      <c r="H32" s="28"/>
      <c r="I32" s="31"/>
    </row>
    <row r="33" spans="6:9" ht="15" customHeight="1" x14ac:dyDescent="0.25">
      <c r="F33" s="28"/>
      <c r="G33" s="28"/>
      <c r="H33" s="28"/>
      <c r="I33" s="31"/>
    </row>
    <row r="34" spans="6:9" ht="15" customHeight="1" x14ac:dyDescent="0.25">
      <c r="F34" s="28"/>
      <c r="G34" s="28"/>
      <c r="H34" s="28"/>
      <c r="I34" s="31"/>
    </row>
    <row r="35" spans="6:9" ht="15" customHeight="1" x14ac:dyDescent="0.25">
      <c r="F35" s="28"/>
      <c r="G35" s="28"/>
      <c r="H35" s="28"/>
      <c r="I35" s="31"/>
    </row>
    <row r="36" spans="6:9" ht="15" customHeight="1" x14ac:dyDescent="0.25">
      <c r="F36" s="28"/>
      <c r="G36" s="28"/>
      <c r="H36" s="28"/>
      <c r="I36" s="31"/>
    </row>
    <row r="37" spans="6:9" ht="15" customHeight="1" x14ac:dyDescent="0.25">
      <c r="F37" s="28"/>
      <c r="G37" s="28"/>
      <c r="H37" s="28"/>
      <c r="I37" s="31"/>
    </row>
    <row r="38" spans="6:9" ht="15" customHeight="1" x14ac:dyDescent="0.25">
      <c r="F38" s="28"/>
      <c r="G38" s="28"/>
      <c r="H38" s="28"/>
      <c r="I38" s="31"/>
    </row>
    <row r="39" spans="6:9" ht="15" customHeight="1" x14ac:dyDescent="0.25">
      <c r="F39" s="28"/>
      <c r="G39" s="28"/>
      <c r="H39" s="28"/>
      <c r="I39" s="31"/>
    </row>
    <row r="40" spans="6:9" ht="15" customHeight="1" x14ac:dyDescent="0.25">
      <c r="F40" s="28"/>
      <c r="G40" s="28"/>
      <c r="H40" s="28"/>
      <c r="I40" s="31"/>
    </row>
    <row r="41" spans="6:9" ht="15" customHeight="1" x14ac:dyDescent="0.25">
      <c r="F41" s="28"/>
      <c r="G41" s="28"/>
      <c r="H41" s="28"/>
      <c r="I41" s="31"/>
    </row>
    <row r="42" spans="6:9" ht="15" customHeight="1" x14ac:dyDescent="0.25">
      <c r="F42" s="28"/>
      <c r="G42" s="28"/>
      <c r="H42" s="28"/>
      <c r="I42" s="31"/>
    </row>
    <row r="43" spans="6:9" ht="15" customHeight="1" x14ac:dyDescent="0.25">
      <c r="F43" s="28"/>
      <c r="G43" s="28"/>
      <c r="H43" s="28"/>
      <c r="I43" s="31"/>
    </row>
    <row r="44" spans="6:9" ht="15" customHeight="1" x14ac:dyDescent="0.25">
      <c r="F44" s="28"/>
      <c r="G44" s="28"/>
      <c r="H44" s="28"/>
      <c r="I44" s="31"/>
    </row>
    <row r="45" spans="6:9" ht="15" customHeight="1" x14ac:dyDescent="0.25">
      <c r="F45" s="28"/>
      <c r="G45" s="28"/>
      <c r="H45" s="28"/>
      <c r="I45" s="31"/>
    </row>
    <row r="46" spans="6:9" ht="15" customHeight="1" x14ac:dyDescent="0.25">
      <c r="F46" s="28"/>
      <c r="G46" s="28"/>
      <c r="H46" s="28"/>
      <c r="I46" s="31"/>
    </row>
    <row r="47" spans="6:9" ht="15" customHeight="1" x14ac:dyDescent="0.25">
      <c r="F47" s="28"/>
      <c r="G47" s="28"/>
      <c r="H47" s="28"/>
      <c r="I47" s="31"/>
    </row>
    <row r="48" spans="6:9" ht="15" customHeight="1" x14ac:dyDescent="0.25">
      <c r="F48" s="28"/>
      <c r="G48" s="28"/>
      <c r="H48" s="28"/>
      <c r="I48" s="31"/>
    </row>
    <row r="49" spans="6:9" ht="15" customHeight="1" x14ac:dyDescent="0.25">
      <c r="F49" s="28"/>
      <c r="G49" s="28"/>
      <c r="H49" s="28"/>
      <c r="I49" s="31"/>
    </row>
    <row r="50" spans="6:9" ht="15" customHeight="1" x14ac:dyDescent="0.25">
      <c r="F50" s="28"/>
      <c r="G50" s="28"/>
      <c r="H50" s="28"/>
      <c r="I50" s="31"/>
    </row>
    <row r="51" spans="6:9" ht="15" customHeight="1" x14ac:dyDescent="0.25">
      <c r="F51" s="28"/>
      <c r="G51" s="28"/>
      <c r="H51" s="28"/>
      <c r="I51" s="31"/>
    </row>
    <row r="52" spans="6:9" ht="15" customHeight="1" x14ac:dyDescent="0.25">
      <c r="I52" s="31"/>
    </row>
    <row r="53" spans="6:9" ht="15" customHeight="1" x14ac:dyDescent="0.25">
      <c r="I53" s="31"/>
    </row>
    <row r="54" spans="6:9" ht="15" customHeight="1" x14ac:dyDescent="0.25">
      <c r="I54" s="31"/>
    </row>
    <row r="55" spans="6:9" ht="15" customHeight="1" x14ac:dyDescent="0.25">
      <c r="I55" s="31"/>
    </row>
  </sheetData>
  <autoFilter ref="F1:V54"/>
  <conditionalFormatting sqref="R1:R54 R56:R1048576">
    <cfRule type="cellIs" dxfId="67" priority="77" operator="equal">
      <formula>1</formula>
    </cfRule>
  </conditionalFormatting>
  <conditionalFormatting sqref="U1:U54 U56:U1048576">
    <cfRule type="cellIs" dxfId="66" priority="76" operator="equal">
      <formula>1</formula>
    </cfRule>
  </conditionalFormatting>
  <conditionalFormatting sqref="N23:N1048576 K23:K1048576">
    <cfRule type="cellIs" dxfId="65" priority="85" operator="notEqual">
      <formula>OR($C$1,0)</formula>
    </cfRule>
  </conditionalFormatting>
  <conditionalFormatting sqref="J23:J1048576 M23:M1048576">
    <cfRule type="cellIs" dxfId="64" priority="87" operator="notEqual">
      <formula>OR($B$1,0)</formula>
    </cfRule>
  </conditionalFormatting>
  <conditionalFormatting sqref="N23:N1048576 K23:K1048576">
    <cfRule type="cellIs" dxfId="63" priority="84" operator="equal">
      <formula>$C$1</formula>
    </cfRule>
  </conditionalFormatting>
  <conditionalFormatting sqref="T1:T54 T56:T1048576">
    <cfRule type="cellIs" dxfId="62" priority="75" operator="equal">
      <formula>1</formula>
    </cfRule>
  </conditionalFormatting>
  <conditionalFormatting sqref="L23:L1048576">
    <cfRule type="cellIs" dxfId="61" priority="29" operator="greaterThanOrEqual">
      <formula>$B$12</formula>
    </cfRule>
    <cfRule type="cellIs" dxfId="60" priority="30" operator="between">
      <formula>$B$13</formula>
      <formula>"&lt;$B$12"</formula>
    </cfRule>
    <cfRule type="cellIs" dxfId="59" priority="31" operator="between">
      <formula>0.0001</formula>
      <formula>1.699</formula>
    </cfRule>
  </conditionalFormatting>
  <conditionalFormatting sqref="O23:O1048576">
    <cfRule type="cellIs" dxfId="58" priority="27" operator="between">
      <formula>$B$13</formula>
      <formula>"&lt;$B$12"</formula>
    </cfRule>
    <cfRule type="cellIs" dxfId="57" priority="28" operator="between">
      <formula>0.0001</formula>
      <formula>"&lt;$B$13"</formula>
    </cfRule>
  </conditionalFormatting>
  <conditionalFormatting sqref="O23:O1048576">
    <cfRule type="cellIs" dxfId="56" priority="26" operator="greaterThanOrEqual">
      <formula>$B$12</formula>
    </cfRule>
  </conditionalFormatting>
  <conditionalFormatting sqref="P2:P1048576">
    <cfRule type="containsText" dxfId="55" priority="54" operator="containsText" text="C">
      <formula>NOT(ISERROR(SEARCH("C",P2)))</formula>
    </cfRule>
    <cfRule type="containsText" dxfId="54" priority="55" operator="containsText" text="B">
      <formula>NOT(ISERROR(SEARCH("B",P2)))</formula>
    </cfRule>
    <cfRule type="containsText" dxfId="53" priority="57" operator="containsText" text="A">
      <formula>NOT(ISERROR(SEARCH("A",P2)))</formula>
    </cfRule>
  </conditionalFormatting>
  <conditionalFormatting sqref="L2:L7 L9:L22">
    <cfRule type="cellIs" dxfId="52" priority="20" operator="greaterThanOrEqual">
      <formula>$B$20</formula>
    </cfRule>
    <cfRule type="cellIs" dxfId="51" priority="21" operator="between">
      <formula>$B$21</formula>
      <formula>"&lt;$B$20"</formula>
    </cfRule>
    <cfRule type="cellIs" dxfId="50" priority="22" operator="between">
      <formula>0.0001</formula>
      <formula>"&lt;$B$21"</formula>
    </cfRule>
  </conditionalFormatting>
  <conditionalFormatting sqref="K2:K22 N2:N22">
    <cfRule type="cellIs" dxfId="49" priority="17" operator="notEqual">
      <formula>OR($K2,0)</formula>
    </cfRule>
  </conditionalFormatting>
  <conditionalFormatting sqref="J2:J22 M2:M22">
    <cfRule type="cellIs" dxfId="48" priority="19" operator="notEqual">
      <formula>OR($J2,0)</formula>
    </cfRule>
  </conditionalFormatting>
  <conditionalFormatting sqref="L2:L22">
    <cfRule type="cellIs" dxfId="47" priority="7" operator="greaterThanOrEqual">
      <formula>$B$12</formula>
    </cfRule>
    <cfRule type="cellIs" dxfId="46" priority="8" operator="between">
      <formula>$B$13</formula>
      <formula>"&lt;$B$12"</formula>
    </cfRule>
    <cfRule type="cellIs" dxfId="45" priority="9" operator="between">
      <formula>0.0001</formula>
      <formula>"&lt;$B$13"</formula>
    </cfRule>
  </conditionalFormatting>
  <conditionalFormatting sqref="O2:O7 O9:O22">
    <cfRule type="cellIs" dxfId="44" priority="4" operator="greaterThanOrEqual">
      <formula>$B$20</formula>
    </cfRule>
    <cfRule type="cellIs" dxfId="43" priority="5" operator="between">
      <formula>$B$21</formula>
      <formula>"&lt;$B$20"</formula>
    </cfRule>
    <cfRule type="cellIs" dxfId="42" priority="6" operator="between">
      <formula>0.0001</formula>
      <formula>"&lt;$B$21"</formula>
    </cfRule>
  </conditionalFormatting>
  <conditionalFormatting sqref="O2:O22">
    <cfRule type="cellIs" dxfId="41" priority="1" operator="greaterThanOrEqual">
      <formula>$B$12</formula>
    </cfRule>
    <cfRule type="cellIs" dxfId="40" priority="2" operator="between">
      <formula>$B$13</formula>
      <formula>"&lt;$B$12"</formula>
    </cfRule>
    <cfRule type="cellIs" dxfId="39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279"/>
  <sheetViews>
    <sheetView zoomScale="80" zoomScaleNormal="80" workbookViewId="0">
      <pane ySplit="1" topLeftCell="A2" activePane="bottomLeft" state="frozen"/>
      <selection pane="bottomLeft" activeCell="T31" sqref="T31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7" customWidth="1"/>
    <col min="5" max="5" width="7.875" style="177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28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2" bestFit="1" customWidth="1"/>
    <col min="19" max="19" width="12.875" style="32" customWidth="1"/>
    <col min="20" max="20" width="11.25" style="175" bestFit="1" customWidth="1"/>
    <col min="21" max="21" width="13.375" style="175" customWidth="1"/>
    <col min="22" max="22" width="19.375" style="175" customWidth="1"/>
    <col min="23" max="23" width="23.25" style="175" customWidth="1"/>
    <col min="24" max="25" width="21.75" style="175" bestFit="1" customWidth="1"/>
    <col min="26" max="26" width="20.375" style="175" customWidth="1"/>
    <col min="27" max="28" width="11.25" style="125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Staphylococcus haemolyticus</v>
      </c>
      <c r="C1" s="9"/>
      <c r="D1" s="9" t="s">
        <v>88</v>
      </c>
      <c r="E1" s="9" t="s">
        <v>89</v>
      </c>
      <c r="F1" s="176" t="s">
        <v>1</v>
      </c>
      <c r="G1" s="176" t="s">
        <v>2</v>
      </c>
      <c r="H1" s="176" t="s">
        <v>15</v>
      </c>
      <c r="I1" s="176" t="s">
        <v>14</v>
      </c>
      <c r="J1" s="176" t="s">
        <v>34</v>
      </c>
      <c r="K1" s="176" t="s">
        <v>35</v>
      </c>
      <c r="L1" s="6" t="s">
        <v>16</v>
      </c>
      <c r="M1" s="6" t="s">
        <v>17</v>
      </c>
      <c r="N1" s="6" t="s">
        <v>3</v>
      </c>
      <c r="O1" s="6" t="s">
        <v>16</v>
      </c>
      <c r="P1" s="6" t="s">
        <v>17</v>
      </c>
      <c r="Q1" s="6" t="s">
        <v>3</v>
      </c>
      <c r="R1" s="171" t="s">
        <v>4</v>
      </c>
      <c r="S1" s="173" t="s">
        <v>69</v>
      </c>
      <c r="T1" s="174" t="s">
        <v>45</v>
      </c>
      <c r="U1" s="174" t="s">
        <v>44</v>
      </c>
      <c r="V1" s="174" t="s">
        <v>36</v>
      </c>
      <c r="W1" s="174" t="s">
        <v>37</v>
      </c>
      <c r="X1" s="174" t="s">
        <v>38</v>
      </c>
      <c r="Y1" s="174" t="s">
        <v>39</v>
      </c>
      <c r="Z1" s="174" t="s">
        <v>43</v>
      </c>
      <c r="AA1" s="174" t="s">
        <v>95</v>
      </c>
      <c r="AB1" s="178"/>
    </row>
    <row r="2" spans="1:28" ht="15" customHeight="1" x14ac:dyDescent="0.25">
      <c r="D2" s="170">
        <v>1</v>
      </c>
      <c r="E2" s="170">
        <f>D2*S2</f>
        <v>1</v>
      </c>
      <c r="F2" s="28" t="s">
        <v>163</v>
      </c>
      <c r="G2" s="28" t="s">
        <v>50</v>
      </c>
      <c r="H2" s="28" t="s">
        <v>54</v>
      </c>
      <c r="I2" s="31" t="s">
        <v>164</v>
      </c>
      <c r="J2" s="28" t="s">
        <v>165</v>
      </c>
      <c r="K2" s="28" t="s">
        <v>166</v>
      </c>
      <c r="L2" s="28" t="s">
        <v>165</v>
      </c>
      <c r="M2" s="28" t="s">
        <v>166</v>
      </c>
      <c r="N2" s="29">
        <v>2.452</v>
      </c>
      <c r="O2" s="28" t="s">
        <v>167</v>
      </c>
      <c r="P2" s="28" t="s">
        <v>168</v>
      </c>
      <c r="Q2" s="29">
        <v>1.6830000000000001</v>
      </c>
      <c r="R2" s="172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5">
        <f t="shared" ref="S2" si="0">1-U2+Z2</f>
        <v>1</v>
      </c>
      <c r="T2" s="175">
        <f>IF(AND(L2=J2,M2=K2,N2&gt;=$B$20,R2="A"),1,0)</f>
        <v>1</v>
      </c>
      <c r="U2" s="175">
        <f>IF(T2=1,0,1)</f>
        <v>0</v>
      </c>
      <c r="V2" s="179" t="str">
        <f t="shared" ref="V2" si="1">L2&amp;" "&amp;M2</f>
        <v>Jeotgalicoccus halophilus</v>
      </c>
      <c r="W2" s="179" t="str">
        <f t="shared" ref="W2" si="2">O2&amp;" "&amp;P2</f>
        <v>Listeria innocua</v>
      </c>
      <c r="X2" s="175">
        <f>IF(AND(V2=$B$1,N2&gt;=$B$20),1,0)</f>
        <v>0</v>
      </c>
      <c r="Y2" s="175">
        <f>IF(AND(W2=$B$1,Q2&gt;=$B$20),1,0)</f>
        <v>0</v>
      </c>
      <c r="Z2" s="175">
        <f>IF(AND(V2=$B$1,N2&gt;=$B$20,R2="A"),1,0)</f>
        <v>0</v>
      </c>
      <c r="AA2" s="175">
        <f>IF(1-(X2+Y2)&gt;0,0,1)</f>
        <v>0</v>
      </c>
    </row>
    <row r="3" spans="1:28" ht="15" customHeight="1" x14ac:dyDescent="0.25">
      <c r="A3" s="5" t="s">
        <v>7</v>
      </c>
      <c r="B3" s="129">
        <f>COUNT(S:S)</f>
        <v>278</v>
      </c>
      <c r="D3" s="170">
        <v>1</v>
      </c>
      <c r="E3" s="170">
        <f t="shared" ref="E3:E66" si="3">D3*S3</f>
        <v>1</v>
      </c>
      <c r="F3" s="28" t="s">
        <v>169</v>
      </c>
      <c r="G3" s="28" t="s">
        <v>50</v>
      </c>
      <c r="H3" s="28" t="s">
        <v>54</v>
      </c>
      <c r="I3" s="31" t="s">
        <v>170</v>
      </c>
      <c r="J3" s="28" t="s">
        <v>165</v>
      </c>
      <c r="K3" s="28" t="s">
        <v>171</v>
      </c>
      <c r="L3" s="28" t="s">
        <v>165</v>
      </c>
      <c r="M3" s="28" t="s">
        <v>171</v>
      </c>
      <c r="N3" s="29">
        <v>2.6</v>
      </c>
      <c r="O3" s="28" t="s">
        <v>172</v>
      </c>
      <c r="P3" s="28" t="s">
        <v>173</v>
      </c>
      <c r="Q3" s="29">
        <v>1.37</v>
      </c>
      <c r="R3" s="172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5">
        <f t="shared" ref="S3:S66" si="5">1-U3+Z3</f>
        <v>1</v>
      </c>
      <c r="T3" s="175">
        <f t="shared" ref="T3:T66" si="6">IF(AND(L3=J3,M3=K3,N3&gt;=$B$20,R3="A"),1,0)</f>
        <v>1</v>
      </c>
      <c r="U3" s="175">
        <f t="shared" ref="U3:U66" si="7">IF(T3=1,0,1)</f>
        <v>0</v>
      </c>
      <c r="V3" s="179" t="str">
        <f t="shared" ref="V3:V66" si="8">L3&amp;" "&amp;M3</f>
        <v>Jeotgalicoccus huakuii</v>
      </c>
      <c r="W3" s="179" t="str">
        <f t="shared" ref="W3:W66" si="9">O3&amp;" "&amp;P3</f>
        <v>Macrococcus canis</v>
      </c>
      <c r="X3" s="175">
        <f t="shared" ref="X3:X66" si="10">IF(AND(V3=$B$1,N3&gt;=$B$20),1,0)</f>
        <v>0</v>
      </c>
      <c r="Y3" s="175">
        <f t="shared" ref="Y3:Y66" si="11">IF(AND(W3=$B$1,Q3&gt;=$B$20),1,0)</f>
        <v>0</v>
      </c>
      <c r="Z3" s="175">
        <f t="shared" ref="Z3:Z66" si="12">IF(AND(V3=$B$1,N3&gt;=$B$20,R3="A"),1,0)</f>
        <v>0</v>
      </c>
      <c r="AA3" s="175">
        <f t="shared" ref="AA3:AA66" si="13">IF(1-(X3+Y3)&gt;0,0,1)</f>
        <v>0</v>
      </c>
    </row>
    <row r="4" spans="1:28" ht="15" customHeight="1" x14ac:dyDescent="0.25">
      <c r="A4" s="119" t="s">
        <v>70</v>
      </c>
      <c r="B4" s="124">
        <f>SUM(S:S)</f>
        <v>261</v>
      </c>
      <c r="C4" s="43"/>
      <c r="D4" s="170">
        <v>1</v>
      </c>
      <c r="E4" s="170">
        <f t="shared" si="3"/>
        <v>1</v>
      </c>
      <c r="F4" s="28" t="s">
        <v>174</v>
      </c>
      <c r="G4" s="28" t="s">
        <v>50</v>
      </c>
      <c r="H4" s="28" t="s">
        <v>54</v>
      </c>
      <c r="I4" s="31" t="s">
        <v>175</v>
      </c>
      <c r="J4" s="28" t="s">
        <v>165</v>
      </c>
      <c r="K4" s="28" t="s">
        <v>176</v>
      </c>
      <c r="L4" s="28" t="s">
        <v>165</v>
      </c>
      <c r="M4" s="28" t="s">
        <v>176</v>
      </c>
      <c r="N4" s="29">
        <v>2.3730000000000002</v>
      </c>
      <c r="O4" s="28" t="s">
        <v>177</v>
      </c>
      <c r="P4" s="28" t="s">
        <v>178</v>
      </c>
      <c r="Q4" s="29">
        <v>1.399</v>
      </c>
      <c r="R4" s="172" t="str">
        <f t="shared" si="4"/>
        <v>A</v>
      </c>
      <c r="S4" s="175">
        <f t="shared" si="5"/>
        <v>1</v>
      </c>
      <c r="T4" s="175">
        <f t="shared" si="6"/>
        <v>1</v>
      </c>
      <c r="U4" s="175">
        <f t="shared" si="7"/>
        <v>0</v>
      </c>
      <c r="V4" s="179" t="str">
        <f t="shared" si="8"/>
        <v>Jeotgalicoccus psychrophilus</v>
      </c>
      <c r="W4" s="179" t="str">
        <f t="shared" si="9"/>
        <v>Lactobacillus vini</v>
      </c>
      <c r="X4" s="175">
        <f t="shared" si="10"/>
        <v>0</v>
      </c>
      <c r="Y4" s="175">
        <f t="shared" si="11"/>
        <v>0</v>
      </c>
      <c r="Z4" s="175">
        <f t="shared" si="12"/>
        <v>0</v>
      </c>
      <c r="AA4" s="175">
        <f t="shared" si="13"/>
        <v>0</v>
      </c>
    </row>
    <row r="5" spans="1:28" ht="15" customHeight="1" x14ac:dyDescent="0.25">
      <c r="A5" s="1" t="s">
        <v>93</v>
      </c>
      <c r="D5" s="170">
        <v>1</v>
      </c>
      <c r="E5" s="170">
        <f t="shared" si="3"/>
        <v>1</v>
      </c>
      <c r="F5" s="28" t="s">
        <v>179</v>
      </c>
      <c r="G5" s="28" t="s">
        <v>53</v>
      </c>
      <c r="H5" s="28" t="s">
        <v>943</v>
      </c>
      <c r="I5" s="31" t="s">
        <v>180</v>
      </c>
      <c r="J5" s="28" t="s">
        <v>172</v>
      </c>
      <c r="K5" s="28" t="s">
        <v>181</v>
      </c>
      <c r="L5" s="28" t="s">
        <v>172</v>
      </c>
      <c r="M5" s="28" t="s">
        <v>181</v>
      </c>
      <c r="N5" s="29">
        <v>2.593</v>
      </c>
      <c r="O5" s="28" t="s">
        <v>116</v>
      </c>
      <c r="P5" s="28" t="s">
        <v>182</v>
      </c>
      <c r="Q5" s="29">
        <v>1.401</v>
      </c>
      <c r="R5" s="172" t="str">
        <f t="shared" si="4"/>
        <v>A</v>
      </c>
      <c r="S5" s="175">
        <f t="shared" si="5"/>
        <v>1</v>
      </c>
      <c r="T5" s="175">
        <f t="shared" si="6"/>
        <v>1</v>
      </c>
      <c r="U5" s="175">
        <f t="shared" si="7"/>
        <v>0</v>
      </c>
      <c r="V5" s="179" t="str">
        <f t="shared" si="8"/>
        <v>Macrococcus carouselicus</v>
      </c>
      <c r="W5" s="179" t="str">
        <f t="shared" si="9"/>
        <v>Staphylococcus simulans</v>
      </c>
      <c r="X5" s="175">
        <f t="shared" si="10"/>
        <v>0</v>
      </c>
      <c r="Y5" s="175">
        <f t="shared" si="11"/>
        <v>0</v>
      </c>
      <c r="Z5" s="175">
        <f t="shared" si="12"/>
        <v>0</v>
      </c>
      <c r="AA5" s="175">
        <f t="shared" si="13"/>
        <v>0</v>
      </c>
    </row>
    <row r="6" spans="1:28" ht="15" customHeight="1" x14ac:dyDescent="0.25">
      <c r="A6" s="7" t="s">
        <v>45</v>
      </c>
      <c r="B6" s="126">
        <f>SUM(T:T)</f>
        <v>261</v>
      </c>
      <c r="D6" s="170">
        <v>1</v>
      </c>
      <c r="E6" s="170">
        <f t="shared" si="3"/>
        <v>1</v>
      </c>
      <c r="F6" s="28" t="s">
        <v>183</v>
      </c>
      <c r="G6" s="28" t="s">
        <v>944</v>
      </c>
      <c r="H6" s="28" t="s">
        <v>13</v>
      </c>
      <c r="I6" s="31" t="s">
        <v>184</v>
      </c>
      <c r="J6" s="28" t="s">
        <v>172</v>
      </c>
      <c r="K6" s="28" t="s">
        <v>185</v>
      </c>
      <c r="L6" s="28" t="s">
        <v>172</v>
      </c>
      <c r="M6" s="28" t="s">
        <v>185</v>
      </c>
      <c r="N6" s="29">
        <v>2.08</v>
      </c>
      <c r="O6" s="28" t="s">
        <v>172</v>
      </c>
      <c r="P6" s="28" t="s">
        <v>185</v>
      </c>
      <c r="Q6" s="29">
        <v>1.75</v>
      </c>
      <c r="R6" s="172" t="str">
        <f t="shared" si="4"/>
        <v>A</v>
      </c>
      <c r="S6" s="175">
        <f t="shared" si="5"/>
        <v>1</v>
      </c>
      <c r="T6" s="175">
        <f t="shared" si="6"/>
        <v>1</v>
      </c>
      <c r="U6" s="175">
        <f t="shared" si="7"/>
        <v>0</v>
      </c>
      <c r="V6" s="179" t="str">
        <f t="shared" si="8"/>
        <v>Macrococcus caseolyticus</v>
      </c>
      <c r="W6" s="179" t="str">
        <f t="shared" si="9"/>
        <v>Macrococcus caseolyticus</v>
      </c>
      <c r="X6" s="175">
        <f t="shared" si="10"/>
        <v>0</v>
      </c>
      <c r="Y6" s="175">
        <f t="shared" si="11"/>
        <v>0</v>
      </c>
      <c r="Z6" s="175">
        <f t="shared" si="12"/>
        <v>0</v>
      </c>
      <c r="AA6" s="175">
        <f t="shared" si="13"/>
        <v>0</v>
      </c>
    </row>
    <row r="7" spans="1:28" ht="15" customHeight="1" x14ac:dyDescent="0.25">
      <c r="A7" s="194" t="s">
        <v>43</v>
      </c>
      <c r="B7" s="121">
        <f>SUM(Z:Z)</f>
        <v>0</v>
      </c>
      <c r="D7" s="170">
        <v>1</v>
      </c>
      <c r="E7" s="170">
        <f t="shared" si="3"/>
        <v>1</v>
      </c>
      <c r="F7" s="28" t="s">
        <v>186</v>
      </c>
      <c r="G7" s="28" t="s">
        <v>944</v>
      </c>
      <c r="H7" s="28" t="s">
        <v>13</v>
      </c>
      <c r="I7" s="31" t="s">
        <v>187</v>
      </c>
      <c r="J7" s="28" t="s">
        <v>172</v>
      </c>
      <c r="K7" s="28" t="s">
        <v>185</v>
      </c>
      <c r="L7" s="28" t="s">
        <v>172</v>
      </c>
      <c r="M7" s="28" t="s">
        <v>185</v>
      </c>
      <c r="N7" s="29">
        <v>2.1880000000000002</v>
      </c>
      <c r="O7" s="28" t="s">
        <v>172</v>
      </c>
      <c r="P7" s="28" t="s">
        <v>185</v>
      </c>
      <c r="Q7" s="29">
        <v>1.871</v>
      </c>
      <c r="R7" s="172" t="str">
        <f t="shared" si="4"/>
        <v>A</v>
      </c>
      <c r="S7" s="175">
        <f t="shared" si="5"/>
        <v>1</v>
      </c>
      <c r="T7" s="175">
        <f t="shared" si="6"/>
        <v>1</v>
      </c>
      <c r="U7" s="175">
        <f t="shared" si="7"/>
        <v>0</v>
      </c>
      <c r="V7" s="179" t="str">
        <f t="shared" si="8"/>
        <v>Macrococcus caseolyticus</v>
      </c>
      <c r="W7" s="179" t="str">
        <f t="shared" si="9"/>
        <v>Macrococcus caseolyticus</v>
      </c>
      <c r="X7" s="175">
        <f t="shared" si="10"/>
        <v>0</v>
      </c>
      <c r="Y7" s="175">
        <f t="shared" si="11"/>
        <v>0</v>
      </c>
      <c r="Z7" s="175">
        <f t="shared" si="12"/>
        <v>0</v>
      </c>
      <c r="AA7" s="175">
        <f t="shared" si="13"/>
        <v>0</v>
      </c>
    </row>
    <row r="8" spans="1:28" ht="15" customHeight="1" x14ac:dyDescent="0.25">
      <c r="A8" s="195"/>
      <c r="B8" s="122"/>
      <c r="D8" s="170">
        <v>1</v>
      </c>
      <c r="E8" s="170">
        <f t="shared" si="3"/>
        <v>1</v>
      </c>
      <c r="F8" s="28" t="s">
        <v>188</v>
      </c>
      <c r="G8" s="28" t="s">
        <v>944</v>
      </c>
      <c r="H8" s="28" t="s">
        <v>13</v>
      </c>
      <c r="I8" s="31" t="s">
        <v>189</v>
      </c>
      <c r="J8" s="28" t="s">
        <v>172</v>
      </c>
      <c r="K8" s="28" t="s">
        <v>185</v>
      </c>
      <c r="L8" s="28" t="s">
        <v>172</v>
      </c>
      <c r="M8" s="28" t="s">
        <v>185</v>
      </c>
      <c r="N8" s="29">
        <v>2.4009999999999998</v>
      </c>
      <c r="O8" s="28" t="s">
        <v>172</v>
      </c>
      <c r="P8" s="28" t="s">
        <v>185</v>
      </c>
      <c r="Q8" s="29">
        <v>1.8640000000000001</v>
      </c>
      <c r="R8" s="172" t="str">
        <f t="shared" si="4"/>
        <v>A</v>
      </c>
      <c r="S8" s="175">
        <f t="shared" si="5"/>
        <v>1</v>
      </c>
      <c r="T8" s="175">
        <f t="shared" si="6"/>
        <v>1</v>
      </c>
      <c r="U8" s="175">
        <f t="shared" si="7"/>
        <v>0</v>
      </c>
      <c r="V8" s="179" t="str">
        <f t="shared" si="8"/>
        <v>Macrococcus caseolyticus</v>
      </c>
      <c r="W8" s="179" t="str">
        <f t="shared" si="9"/>
        <v>Macrococcus caseolyticus</v>
      </c>
      <c r="X8" s="175">
        <f t="shared" si="10"/>
        <v>0</v>
      </c>
      <c r="Y8" s="175">
        <f t="shared" si="11"/>
        <v>0</v>
      </c>
      <c r="Z8" s="175">
        <f t="shared" si="12"/>
        <v>0</v>
      </c>
      <c r="AA8" s="175">
        <f t="shared" si="13"/>
        <v>0</v>
      </c>
    </row>
    <row r="9" spans="1:28" ht="15" customHeight="1" x14ac:dyDescent="0.25">
      <c r="D9" s="170">
        <v>1</v>
      </c>
      <c r="E9" s="170">
        <f t="shared" si="3"/>
        <v>1</v>
      </c>
      <c r="F9" s="28" t="s">
        <v>190</v>
      </c>
      <c r="G9" s="28" t="s">
        <v>944</v>
      </c>
      <c r="H9" s="28" t="s">
        <v>13</v>
      </c>
      <c r="I9" s="31" t="s">
        <v>191</v>
      </c>
      <c r="J9" s="28" t="s">
        <v>172</v>
      </c>
      <c r="K9" s="28" t="s">
        <v>185</v>
      </c>
      <c r="L9" s="28" t="s">
        <v>172</v>
      </c>
      <c r="M9" s="28" t="s">
        <v>185</v>
      </c>
      <c r="N9" s="29">
        <v>2.2040000000000002</v>
      </c>
      <c r="O9" s="28" t="s">
        <v>172</v>
      </c>
      <c r="P9" s="28" t="s">
        <v>185</v>
      </c>
      <c r="Q9" s="29">
        <v>1.76</v>
      </c>
      <c r="R9" s="172" t="str">
        <f t="shared" si="4"/>
        <v>A</v>
      </c>
      <c r="S9" s="175">
        <f t="shared" si="5"/>
        <v>1</v>
      </c>
      <c r="T9" s="175">
        <f t="shared" si="6"/>
        <v>1</v>
      </c>
      <c r="U9" s="175">
        <f t="shared" si="7"/>
        <v>0</v>
      </c>
      <c r="V9" s="179" t="str">
        <f t="shared" si="8"/>
        <v>Macrococcus caseolyticus</v>
      </c>
      <c r="W9" s="179" t="str">
        <f t="shared" si="9"/>
        <v>Macrococcus caseolyticus</v>
      </c>
      <c r="X9" s="175">
        <f t="shared" si="10"/>
        <v>0</v>
      </c>
      <c r="Y9" s="175">
        <f t="shared" si="11"/>
        <v>0</v>
      </c>
      <c r="Z9" s="175">
        <f t="shared" si="12"/>
        <v>0</v>
      </c>
      <c r="AA9" s="175">
        <f t="shared" si="13"/>
        <v>0</v>
      </c>
    </row>
    <row r="10" spans="1:28" ht="15" customHeight="1" x14ac:dyDescent="0.25">
      <c r="D10" s="170">
        <v>1</v>
      </c>
      <c r="E10" s="170">
        <f t="shared" si="3"/>
        <v>1</v>
      </c>
      <c r="F10" s="28" t="s">
        <v>192</v>
      </c>
      <c r="G10" s="28" t="s">
        <v>944</v>
      </c>
      <c r="H10" s="28" t="s">
        <v>13</v>
      </c>
      <c r="I10" s="31" t="s">
        <v>193</v>
      </c>
      <c r="J10" s="28" t="s">
        <v>172</v>
      </c>
      <c r="K10" s="28" t="s">
        <v>185</v>
      </c>
      <c r="L10" s="28" t="s">
        <v>172</v>
      </c>
      <c r="M10" s="28" t="s">
        <v>185</v>
      </c>
      <c r="N10" s="29">
        <v>2.343</v>
      </c>
      <c r="O10" s="28" t="s">
        <v>172</v>
      </c>
      <c r="P10" s="28" t="s">
        <v>185</v>
      </c>
      <c r="Q10" s="29">
        <v>1.6950000000000001</v>
      </c>
      <c r="R10" s="172" t="str">
        <f t="shared" si="4"/>
        <v>A</v>
      </c>
      <c r="S10" s="175">
        <f t="shared" si="5"/>
        <v>1</v>
      </c>
      <c r="T10" s="175">
        <f t="shared" si="6"/>
        <v>1</v>
      </c>
      <c r="U10" s="175">
        <f t="shared" si="7"/>
        <v>0</v>
      </c>
      <c r="V10" s="179" t="str">
        <f t="shared" si="8"/>
        <v>Macrococcus caseolyticus</v>
      </c>
      <c r="W10" s="179" t="str">
        <f t="shared" si="9"/>
        <v>Macrococcus caseolyticus</v>
      </c>
      <c r="X10" s="175">
        <f t="shared" si="10"/>
        <v>0</v>
      </c>
      <c r="Y10" s="175">
        <f t="shared" si="11"/>
        <v>0</v>
      </c>
      <c r="Z10" s="175">
        <f t="shared" si="12"/>
        <v>0</v>
      </c>
      <c r="AA10" s="175">
        <f t="shared" si="13"/>
        <v>0</v>
      </c>
    </row>
    <row r="11" spans="1:28" ht="15" customHeight="1" x14ac:dyDescent="0.25">
      <c r="D11" s="170">
        <v>1</v>
      </c>
      <c r="E11" s="170">
        <f t="shared" si="3"/>
        <v>1</v>
      </c>
      <c r="F11" s="28" t="s">
        <v>194</v>
      </c>
      <c r="G11" s="28" t="s">
        <v>944</v>
      </c>
      <c r="H11" s="28" t="s">
        <v>13</v>
      </c>
      <c r="I11" s="31" t="s">
        <v>195</v>
      </c>
      <c r="J11" s="28" t="s">
        <v>172</v>
      </c>
      <c r="K11" s="28" t="s">
        <v>185</v>
      </c>
      <c r="L11" s="28" t="s">
        <v>172</v>
      </c>
      <c r="M11" s="28" t="s">
        <v>185</v>
      </c>
      <c r="N11" s="29">
        <v>2.42</v>
      </c>
      <c r="O11" s="28" t="s">
        <v>172</v>
      </c>
      <c r="P11" s="28" t="s">
        <v>185</v>
      </c>
      <c r="Q11" s="29">
        <v>1.8160000000000001</v>
      </c>
      <c r="R11" s="172" t="str">
        <f t="shared" si="4"/>
        <v>A</v>
      </c>
      <c r="S11" s="175">
        <f t="shared" si="5"/>
        <v>1</v>
      </c>
      <c r="T11" s="175">
        <f t="shared" si="6"/>
        <v>1</v>
      </c>
      <c r="U11" s="175">
        <f t="shared" si="7"/>
        <v>0</v>
      </c>
      <c r="V11" s="179" t="str">
        <f t="shared" si="8"/>
        <v>Macrococcus caseolyticus</v>
      </c>
      <c r="W11" s="179" t="str">
        <f t="shared" si="9"/>
        <v>Macrococcus caseolyticus</v>
      </c>
      <c r="X11" s="175">
        <f t="shared" si="10"/>
        <v>0</v>
      </c>
      <c r="Y11" s="175">
        <f t="shared" si="11"/>
        <v>0</v>
      </c>
      <c r="Z11" s="175">
        <f t="shared" si="12"/>
        <v>0</v>
      </c>
      <c r="AA11" s="175">
        <f t="shared" si="13"/>
        <v>0</v>
      </c>
    </row>
    <row r="12" spans="1:28" ht="15" customHeight="1" x14ac:dyDescent="0.25">
      <c r="A12" s="34" t="s">
        <v>40</v>
      </c>
      <c r="B12" s="35"/>
      <c r="D12" s="170">
        <v>1</v>
      </c>
      <c r="E12" s="170">
        <f t="shared" si="3"/>
        <v>1</v>
      </c>
      <c r="F12" s="28" t="s">
        <v>196</v>
      </c>
      <c r="G12" s="28" t="s">
        <v>944</v>
      </c>
      <c r="H12" s="28" t="s">
        <v>13</v>
      </c>
      <c r="I12" s="31" t="s">
        <v>197</v>
      </c>
      <c r="J12" s="28" t="s">
        <v>172</v>
      </c>
      <c r="K12" s="28" t="s">
        <v>185</v>
      </c>
      <c r="L12" s="28" t="s">
        <v>172</v>
      </c>
      <c r="M12" s="28" t="s">
        <v>185</v>
      </c>
      <c r="N12" s="29">
        <v>2.2410000000000001</v>
      </c>
      <c r="O12" s="28" t="s">
        <v>172</v>
      </c>
      <c r="P12" s="28" t="s">
        <v>185</v>
      </c>
      <c r="Q12" s="29">
        <v>1.8919999999999999</v>
      </c>
      <c r="R12" s="172" t="str">
        <f t="shared" si="4"/>
        <v>A</v>
      </c>
      <c r="S12" s="175">
        <f t="shared" si="5"/>
        <v>1</v>
      </c>
      <c r="T12" s="175">
        <f t="shared" si="6"/>
        <v>1</v>
      </c>
      <c r="U12" s="175">
        <f t="shared" si="7"/>
        <v>0</v>
      </c>
      <c r="V12" s="179" t="str">
        <f t="shared" si="8"/>
        <v>Macrococcus caseolyticus</v>
      </c>
      <c r="W12" s="179" t="str">
        <f t="shared" si="9"/>
        <v>Macrococcus caseolyticus</v>
      </c>
      <c r="X12" s="175">
        <f t="shared" si="10"/>
        <v>0</v>
      </c>
      <c r="Y12" s="175">
        <f t="shared" si="11"/>
        <v>0</v>
      </c>
      <c r="Z12" s="175">
        <f t="shared" si="12"/>
        <v>0</v>
      </c>
      <c r="AA12" s="175">
        <f t="shared" si="13"/>
        <v>0</v>
      </c>
    </row>
    <row r="13" spans="1:28" ht="15" customHeight="1" x14ac:dyDescent="0.25">
      <c r="A13" s="36"/>
      <c r="B13" s="37"/>
      <c r="D13" s="170">
        <v>1</v>
      </c>
      <c r="E13" s="170">
        <f t="shared" si="3"/>
        <v>1</v>
      </c>
      <c r="F13" s="28" t="s">
        <v>198</v>
      </c>
      <c r="G13" s="28" t="s">
        <v>944</v>
      </c>
      <c r="H13" s="28" t="s">
        <v>13</v>
      </c>
      <c r="I13" s="31" t="s">
        <v>199</v>
      </c>
      <c r="J13" s="28" t="s">
        <v>172</v>
      </c>
      <c r="K13" s="28" t="s">
        <v>185</v>
      </c>
      <c r="L13" s="28" t="s">
        <v>172</v>
      </c>
      <c r="M13" s="28" t="s">
        <v>185</v>
      </c>
      <c r="N13" s="29">
        <v>2.0270000000000001</v>
      </c>
      <c r="O13" s="28" t="s">
        <v>172</v>
      </c>
      <c r="P13" s="28" t="s">
        <v>185</v>
      </c>
      <c r="Q13" s="29">
        <v>1.581</v>
      </c>
      <c r="R13" s="172" t="str">
        <f t="shared" si="4"/>
        <v>A</v>
      </c>
      <c r="S13" s="175">
        <f t="shared" si="5"/>
        <v>1</v>
      </c>
      <c r="T13" s="175">
        <f t="shared" si="6"/>
        <v>1</v>
      </c>
      <c r="U13" s="175">
        <f t="shared" si="7"/>
        <v>0</v>
      </c>
      <c r="V13" s="179" t="str">
        <f t="shared" si="8"/>
        <v>Macrococcus caseolyticus</v>
      </c>
      <c r="W13" s="179" t="str">
        <f t="shared" si="9"/>
        <v>Macrococcus caseolyticus</v>
      </c>
      <c r="X13" s="175">
        <f t="shared" si="10"/>
        <v>0</v>
      </c>
      <c r="Y13" s="175">
        <f t="shared" si="11"/>
        <v>0</v>
      </c>
      <c r="Z13" s="175">
        <f t="shared" si="12"/>
        <v>0</v>
      </c>
      <c r="AA13" s="175">
        <f t="shared" si="13"/>
        <v>0</v>
      </c>
    </row>
    <row r="14" spans="1:28" ht="15" customHeight="1" x14ac:dyDescent="0.25">
      <c r="A14" s="39" t="str">
        <f>X1</f>
        <v>1. Hit Treffer Parameter</v>
      </c>
      <c r="B14" s="130">
        <f>SUM(X:X)</f>
        <v>0</v>
      </c>
      <c r="D14" s="170">
        <v>1</v>
      </c>
      <c r="E14" s="170">
        <f t="shared" si="3"/>
        <v>1</v>
      </c>
      <c r="F14" s="28" t="s">
        <v>200</v>
      </c>
      <c r="G14" s="28" t="s">
        <v>944</v>
      </c>
      <c r="H14" s="28" t="s">
        <v>13</v>
      </c>
      <c r="I14" s="31" t="s">
        <v>201</v>
      </c>
      <c r="J14" s="28" t="s">
        <v>172</v>
      </c>
      <c r="K14" s="28" t="s">
        <v>185</v>
      </c>
      <c r="L14" s="28" t="s">
        <v>172</v>
      </c>
      <c r="M14" s="28" t="s">
        <v>185</v>
      </c>
      <c r="N14" s="29">
        <v>2.25</v>
      </c>
      <c r="O14" s="28" t="s">
        <v>172</v>
      </c>
      <c r="P14" s="28" t="s">
        <v>185</v>
      </c>
      <c r="Q14" s="29">
        <v>1.601</v>
      </c>
      <c r="R14" s="172" t="str">
        <f t="shared" si="4"/>
        <v>A</v>
      </c>
      <c r="S14" s="175">
        <f t="shared" si="5"/>
        <v>1</v>
      </c>
      <c r="T14" s="175">
        <f t="shared" si="6"/>
        <v>1</v>
      </c>
      <c r="U14" s="175">
        <f t="shared" si="7"/>
        <v>0</v>
      </c>
      <c r="V14" s="179" t="str">
        <f t="shared" si="8"/>
        <v>Macrococcus caseolyticus</v>
      </c>
      <c r="W14" s="179" t="str">
        <f t="shared" si="9"/>
        <v>Macrococcus caseolyticus</v>
      </c>
      <c r="X14" s="175">
        <f t="shared" si="10"/>
        <v>0</v>
      </c>
      <c r="Y14" s="175">
        <f t="shared" si="11"/>
        <v>0</v>
      </c>
      <c r="Z14" s="175">
        <f t="shared" si="12"/>
        <v>0</v>
      </c>
      <c r="AA14" s="175">
        <f t="shared" si="13"/>
        <v>0</v>
      </c>
    </row>
    <row r="15" spans="1:28" ht="15" customHeight="1" x14ac:dyDescent="0.25">
      <c r="A15" s="40" t="str">
        <f>Y1</f>
        <v>2. Hit Treffer Parameter</v>
      </c>
      <c r="B15" s="131">
        <f>SUM(Y:Y)</f>
        <v>0</v>
      </c>
      <c r="D15" s="170">
        <v>1</v>
      </c>
      <c r="E15" s="170">
        <f t="shared" si="3"/>
        <v>1</v>
      </c>
      <c r="F15" s="28" t="s">
        <v>202</v>
      </c>
      <c r="G15" s="28" t="s">
        <v>944</v>
      </c>
      <c r="H15" s="28" t="s">
        <v>13</v>
      </c>
      <c r="I15" s="31" t="s">
        <v>203</v>
      </c>
      <c r="J15" s="28" t="s">
        <v>172</v>
      </c>
      <c r="K15" s="28" t="s">
        <v>185</v>
      </c>
      <c r="L15" s="28" t="s">
        <v>172</v>
      </c>
      <c r="M15" s="28" t="s">
        <v>185</v>
      </c>
      <c r="N15" s="29">
        <v>2.3250000000000002</v>
      </c>
      <c r="O15" s="28" t="s">
        <v>172</v>
      </c>
      <c r="P15" s="28" t="s">
        <v>185</v>
      </c>
      <c r="Q15" s="29">
        <v>1.931</v>
      </c>
      <c r="R15" s="172" t="str">
        <f t="shared" si="4"/>
        <v>A</v>
      </c>
      <c r="S15" s="175">
        <f t="shared" si="5"/>
        <v>1</v>
      </c>
      <c r="T15" s="175">
        <f t="shared" si="6"/>
        <v>1</v>
      </c>
      <c r="U15" s="175">
        <f t="shared" si="7"/>
        <v>0</v>
      </c>
      <c r="V15" s="179" t="str">
        <f t="shared" si="8"/>
        <v>Macrococcus caseolyticus</v>
      </c>
      <c r="W15" s="179" t="str">
        <f t="shared" si="9"/>
        <v>Macrococcus caseolyticus</v>
      </c>
      <c r="X15" s="175">
        <f t="shared" si="10"/>
        <v>0</v>
      </c>
      <c r="Y15" s="175">
        <f t="shared" si="11"/>
        <v>0</v>
      </c>
      <c r="Z15" s="175">
        <f t="shared" si="12"/>
        <v>0</v>
      </c>
      <c r="AA15" s="175">
        <f t="shared" si="13"/>
        <v>0</v>
      </c>
    </row>
    <row r="16" spans="1:28" ht="15" customHeight="1" x14ac:dyDescent="0.25">
      <c r="A16" s="132" t="s">
        <v>95</v>
      </c>
      <c r="B16" s="133">
        <f>SUM(AA:AA)</f>
        <v>0</v>
      </c>
      <c r="D16" s="170">
        <v>1</v>
      </c>
      <c r="E16" s="170">
        <f t="shared" si="3"/>
        <v>1</v>
      </c>
      <c r="F16" s="28" t="s">
        <v>204</v>
      </c>
      <c r="G16" s="28" t="s">
        <v>118</v>
      </c>
      <c r="H16" s="28" t="s">
        <v>13</v>
      </c>
      <c r="I16" s="31" t="s">
        <v>205</v>
      </c>
      <c r="J16" s="28" t="s">
        <v>206</v>
      </c>
      <c r="K16" s="28" t="s">
        <v>207</v>
      </c>
      <c r="L16" s="28" t="s">
        <v>206</v>
      </c>
      <c r="M16" s="28" t="s">
        <v>207</v>
      </c>
      <c r="N16" s="29">
        <v>2.4049999999999998</v>
      </c>
      <c r="O16" s="28" t="s">
        <v>116</v>
      </c>
      <c r="P16" s="28" t="s">
        <v>207</v>
      </c>
      <c r="Q16" s="29">
        <v>1.4850000000000001</v>
      </c>
      <c r="R16" s="172" t="str">
        <f t="shared" si="4"/>
        <v>A</v>
      </c>
      <c r="S16" s="175">
        <f t="shared" si="5"/>
        <v>1</v>
      </c>
      <c r="T16" s="238">
        <f t="shared" si="6"/>
        <v>1</v>
      </c>
      <c r="U16" s="175">
        <f t="shared" si="7"/>
        <v>0</v>
      </c>
      <c r="V16" s="179" t="str">
        <f t="shared" si="8"/>
        <v>Mammaliicoccus lentus</v>
      </c>
      <c r="W16" s="179" t="str">
        <f t="shared" si="9"/>
        <v>Staphylococcus lentus</v>
      </c>
      <c r="X16" s="175">
        <f t="shared" si="10"/>
        <v>0</v>
      </c>
      <c r="Y16" s="175">
        <f t="shared" si="11"/>
        <v>0</v>
      </c>
      <c r="Z16" s="175">
        <f t="shared" si="12"/>
        <v>0</v>
      </c>
      <c r="AA16" s="175">
        <f t="shared" si="13"/>
        <v>0</v>
      </c>
    </row>
    <row r="17" spans="1:27" ht="15" customHeight="1" x14ac:dyDescent="0.25">
      <c r="A17" s="136" t="s">
        <v>98</v>
      </c>
      <c r="B17" s="137">
        <f>B16/B4</f>
        <v>0</v>
      </c>
      <c r="D17" s="170">
        <v>1</v>
      </c>
      <c r="E17" s="170">
        <f t="shared" si="3"/>
        <v>0</v>
      </c>
      <c r="F17" s="28" t="s">
        <v>208</v>
      </c>
      <c r="G17" s="28" t="s">
        <v>945</v>
      </c>
      <c r="H17" s="28" t="s">
        <v>13</v>
      </c>
      <c r="I17" s="31" t="s">
        <v>209</v>
      </c>
      <c r="J17" s="28" t="s">
        <v>206</v>
      </c>
      <c r="K17" s="28" t="s">
        <v>210</v>
      </c>
      <c r="L17" s="28" t="s">
        <v>206</v>
      </c>
      <c r="M17" s="28" t="s">
        <v>210</v>
      </c>
      <c r="N17" s="29">
        <v>1.889</v>
      </c>
      <c r="O17" s="28" t="s">
        <v>116</v>
      </c>
      <c r="P17" s="28" t="s">
        <v>210</v>
      </c>
      <c r="Q17" s="29">
        <v>1.7170000000000001</v>
      </c>
      <c r="R17" s="172" t="str">
        <f t="shared" si="4"/>
        <v>C</v>
      </c>
      <c r="S17" s="175">
        <f t="shared" si="5"/>
        <v>0</v>
      </c>
      <c r="T17" s="175">
        <f t="shared" si="6"/>
        <v>0</v>
      </c>
      <c r="U17" s="175">
        <f t="shared" si="7"/>
        <v>1</v>
      </c>
      <c r="V17" s="179" t="str">
        <f t="shared" si="8"/>
        <v>Mammaliicoccus sciuri</v>
      </c>
      <c r="W17" s="179" t="str">
        <f t="shared" si="9"/>
        <v>Staphylococcus sciuri</v>
      </c>
      <c r="X17" s="175">
        <f t="shared" si="10"/>
        <v>0</v>
      </c>
      <c r="Y17" s="175">
        <f t="shared" si="11"/>
        <v>0</v>
      </c>
      <c r="Z17" s="175">
        <f t="shared" si="12"/>
        <v>0</v>
      </c>
      <c r="AA17" s="175">
        <f t="shared" si="13"/>
        <v>0</v>
      </c>
    </row>
    <row r="18" spans="1:27" ht="15" customHeight="1" x14ac:dyDescent="0.25">
      <c r="D18" s="170">
        <v>1</v>
      </c>
      <c r="E18" s="170">
        <f t="shared" si="3"/>
        <v>0</v>
      </c>
      <c r="F18" s="28" t="s">
        <v>211</v>
      </c>
      <c r="G18" s="28" t="s">
        <v>945</v>
      </c>
      <c r="H18" s="28" t="s">
        <v>13</v>
      </c>
      <c r="I18" s="31" t="s">
        <v>212</v>
      </c>
      <c r="J18" s="28" t="s">
        <v>206</v>
      </c>
      <c r="K18" s="28" t="s">
        <v>210</v>
      </c>
      <c r="L18" s="28" t="s">
        <v>116</v>
      </c>
      <c r="M18" s="28" t="s">
        <v>210</v>
      </c>
      <c r="N18" s="29">
        <v>1.9750000000000001</v>
      </c>
      <c r="O18" s="28" t="s">
        <v>116</v>
      </c>
      <c r="P18" s="28" t="s">
        <v>210</v>
      </c>
      <c r="Q18" s="29">
        <v>1.835</v>
      </c>
      <c r="R18" s="172" t="str">
        <f t="shared" si="4"/>
        <v>B</v>
      </c>
      <c r="S18" s="175">
        <f t="shared" si="5"/>
        <v>0</v>
      </c>
      <c r="T18" s="175">
        <f t="shared" si="6"/>
        <v>0</v>
      </c>
      <c r="U18" s="175">
        <f t="shared" si="7"/>
        <v>1</v>
      </c>
      <c r="V18" s="179" t="str">
        <f t="shared" si="8"/>
        <v>Staphylococcus sciuri</v>
      </c>
      <c r="W18" s="179" t="str">
        <f t="shared" si="9"/>
        <v>Staphylococcus sciuri</v>
      </c>
      <c r="X18" s="175">
        <f t="shared" si="10"/>
        <v>0</v>
      </c>
      <c r="Y18" s="175">
        <f t="shared" si="11"/>
        <v>0</v>
      </c>
      <c r="Z18" s="175">
        <f t="shared" si="12"/>
        <v>0</v>
      </c>
      <c r="AA18" s="175">
        <f t="shared" si="13"/>
        <v>0</v>
      </c>
    </row>
    <row r="19" spans="1:27" ht="15" customHeight="1" x14ac:dyDescent="0.25">
      <c r="D19" s="170">
        <v>1</v>
      </c>
      <c r="E19" s="170">
        <f t="shared" si="3"/>
        <v>0</v>
      </c>
      <c r="F19" s="28" t="s">
        <v>213</v>
      </c>
      <c r="G19" s="28" t="s">
        <v>945</v>
      </c>
      <c r="H19" s="28" t="s">
        <v>13</v>
      </c>
      <c r="I19" s="31" t="s">
        <v>214</v>
      </c>
      <c r="J19" s="28" t="s">
        <v>206</v>
      </c>
      <c r="K19" s="28" t="s">
        <v>210</v>
      </c>
      <c r="L19" s="28" t="s">
        <v>116</v>
      </c>
      <c r="M19" s="28" t="s">
        <v>210</v>
      </c>
      <c r="N19" s="29">
        <v>1.885</v>
      </c>
      <c r="O19" s="28" t="s">
        <v>116</v>
      </c>
      <c r="P19" s="28" t="s">
        <v>210</v>
      </c>
      <c r="Q19" s="29">
        <v>1.7210000000000001</v>
      </c>
      <c r="R19" s="172" t="str">
        <f t="shared" si="4"/>
        <v>B</v>
      </c>
      <c r="S19" s="175">
        <f t="shared" si="5"/>
        <v>0</v>
      </c>
      <c r="T19" s="175">
        <f t="shared" si="6"/>
        <v>0</v>
      </c>
      <c r="U19" s="175">
        <f t="shared" si="7"/>
        <v>1</v>
      </c>
      <c r="V19" s="179" t="str">
        <f t="shared" si="8"/>
        <v>Staphylococcus sciuri</v>
      </c>
      <c r="W19" s="179" t="str">
        <f t="shared" si="9"/>
        <v>Staphylococcus sciuri</v>
      </c>
      <c r="X19" s="175">
        <f t="shared" si="10"/>
        <v>0</v>
      </c>
      <c r="Y19" s="175">
        <f t="shared" si="11"/>
        <v>0</v>
      </c>
      <c r="Z19" s="175">
        <f t="shared" si="12"/>
        <v>0</v>
      </c>
      <c r="AA19" s="175">
        <f t="shared" si="13"/>
        <v>0</v>
      </c>
    </row>
    <row r="20" spans="1:27" ht="15" customHeight="1" x14ac:dyDescent="0.25">
      <c r="A20" s="145" t="s">
        <v>100</v>
      </c>
      <c r="B20" s="162">
        <f>Settings!F10</f>
        <v>2</v>
      </c>
      <c r="C20" s="1" t="s">
        <v>101</v>
      </c>
      <c r="D20" s="170">
        <v>1</v>
      </c>
      <c r="E20" s="170">
        <f t="shared" si="3"/>
        <v>1</v>
      </c>
      <c r="F20" s="28" t="s">
        <v>215</v>
      </c>
      <c r="G20" s="28" t="s">
        <v>118</v>
      </c>
      <c r="H20" s="28" t="s">
        <v>13</v>
      </c>
      <c r="I20" s="31" t="s">
        <v>216</v>
      </c>
      <c r="J20" s="28" t="s">
        <v>206</v>
      </c>
      <c r="K20" s="28" t="s">
        <v>210</v>
      </c>
      <c r="L20" s="28" t="s">
        <v>116</v>
      </c>
      <c r="M20" s="28" t="s">
        <v>210</v>
      </c>
      <c r="N20" s="29">
        <v>2.0259999999999998</v>
      </c>
      <c r="O20" s="28" t="s">
        <v>116</v>
      </c>
      <c r="P20" s="28" t="s">
        <v>210</v>
      </c>
      <c r="Q20" s="29">
        <v>1.837</v>
      </c>
      <c r="R20" s="172" t="str">
        <f t="shared" si="4"/>
        <v>A</v>
      </c>
      <c r="S20" s="175">
        <f t="shared" si="5"/>
        <v>1</v>
      </c>
      <c r="T20" s="238">
        <v>1</v>
      </c>
      <c r="U20" s="175">
        <f t="shared" si="7"/>
        <v>0</v>
      </c>
      <c r="V20" s="179" t="str">
        <f t="shared" si="8"/>
        <v>Staphylococcus sciuri</v>
      </c>
      <c r="W20" s="179" t="str">
        <f t="shared" si="9"/>
        <v>Staphylococcus sciuri</v>
      </c>
      <c r="X20" s="175">
        <f t="shared" si="10"/>
        <v>0</v>
      </c>
      <c r="Y20" s="175">
        <f t="shared" si="11"/>
        <v>0</v>
      </c>
      <c r="Z20" s="175">
        <f t="shared" si="12"/>
        <v>0</v>
      </c>
      <c r="AA20" s="175">
        <f t="shared" si="13"/>
        <v>0</v>
      </c>
    </row>
    <row r="21" spans="1:27" ht="15" customHeight="1" x14ac:dyDescent="0.25">
      <c r="A21" s="147"/>
      <c r="B21" s="163">
        <f>Settings!D10</f>
        <v>1.7</v>
      </c>
      <c r="C21" s="1" t="s">
        <v>102</v>
      </c>
      <c r="D21" s="170">
        <v>1</v>
      </c>
      <c r="E21" s="170">
        <f t="shared" si="3"/>
        <v>1</v>
      </c>
      <c r="F21" s="28" t="s">
        <v>217</v>
      </c>
      <c r="G21" s="28" t="s">
        <v>118</v>
      </c>
      <c r="H21" s="28" t="s">
        <v>54</v>
      </c>
      <c r="I21" s="31" t="s">
        <v>218</v>
      </c>
      <c r="J21" s="28" t="s">
        <v>206</v>
      </c>
      <c r="K21" s="28" t="s">
        <v>210</v>
      </c>
      <c r="L21" s="28" t="s">
        <v>206</v>
      </c>
      <c r="M21" s="28" t="s">
        <v>210</v>
      </c>
      <c r="N21" s="29">
        <v>2.758</v>
      </c>
      <c r="O21" s="28" t="s">
        <v>116</v>
      </c>
      <c r="P21" s="28" t="s">
        <v>210</v>
      </c>
      <c r="Q21" s="29">
        <v>2.363</v>
      </c>
      <c r="R21" s="172" t="str">
        <f t="shared" si="4"/>
        <v>C</v>
      </c>
      <c r="S21" s="175">
        <f t="shared" si="5"/>
        <v>1</v>
      </c>
      <c r="T21" s="238">
        <v>1</v>
      </c>
      <c r="U21" s="175">
        <f t="shared" si="7"/>
        <v>0</v>
      </c>
      <c r="V21" s="179" t="str">
        <f t="shared" si="8"/>
        <v>Mammaliicoccus sciuri</v>
      </c>
      <c r="W21" s="179" t="str">
        <f t="shared" si="9"/>
        <v>Staphylococcus sciuri</v>
      </c>
      <c r="X21" s="175">
        <f t="shared" si="10"/>
        <v>0</v>
      </c>
      <c r="Y21" s="175">
        <f t="shared" si="11"/>
        <v>0</v>
      </c>
      <c r="Z21" s="175">
        <f t="shared" si="12"/>
        <v>0</v>
      </c>
      <c r="AA21" s="175">
        <f t="shared" si="13"/>
        <v>0</v>
      </c>
    </row>
    <row r="22" spans="1:27" ht="15" customHeight="1" x14ac:dyDescent="0.25">
      <c r="A22" s="1" t="s">
        <v>115</v>
      </c>
      <c r="D22" s="170">
        <v>1</v>
      </c>
      <c r="E22" s="170">
        <f t="shared" si="3"/>
        <v>1</v>
      </c>
      <c r="F22" s="28" t="s">
        <v>219</v>
      </c>
      <c r="G22" s="28" t="s">
        <v>118</v>
      </c>
      <c r="H22" s="28" t="s">
        <v>13</v>
      </c>
      <c r="I22" s="31" t="s">
        <v>220</v>
      </c>
      <c r="J22" s="28" t="s">
        <v>206</v>
      </c>
      <c r="K22" s="28" t="s">
        <v>210</v>
      </c>
      <c r="L22" s="28" t="s">
        <v>116</v>
      </c>
      <c r="M22" s="28" t="s">
        <v>210</v>
      </c>
      <c r="N22" s="29">
        <v>2</v>
      </c>
      <c r="O22" s="28" t="s">
        <v>116</v>
      </c>
      <c r="P22" s="28" t="s">
        <v>210</v>
      </c>
      <c r="Q22" s="29">
        <v>1.6659999999999999</v>
      </c>
      <c r="R22" s="172" t="str">
        <f t="shared" si="4"/>
        <v>A</v>
      </c>
      <c r="S22" s="175">
        <f t="shared" si="5"/>
        <v>1</v>
      </c>
      <c r="T22" s="238">
        <v>1</v>
      </c>
      <c r="U22" s="175">
        <f t="shared" si="7"/>
        <v>0</v>
      </c>
      <c r="V22" s="179" t="str">
        <f t="shared" si="8"/>
        <v>Staphylococcus sciuri</v>
      </c>
      <c r="W22" s="179" t="str">
        <f t="shared" si="9"/>
        <v>Staphylococcus sciuri</v>
      </c>
      <c r="X22" s="175">
        <f t="shared" si="10"/>
        <v>0</v>
      </c>
      <c r="Y22" s="175">
        <f t="shared" si="11"/>
        <v>0</v>
      </c>
      <c r="Z22" s="175">
        <f t="shared" si="12"/>
        <v>0</v>
      </c>
      <c r="AA22" s="175">
        <f t="shared" si="13"/>
        <v>0</v>
      </c>
    </row>
    <row r="23" spans="1:27" ht="15" customHeight="1" x14ac:dyDescent="0.25">
      <c r="D23" s="170">
        <v>1</v>
      </c>
      <c r="E23" s="170">
        <f t="shared" si="3"/>
        <v>1</v>
      </c>
      <c r="F23" s="28" t="s">
        <v>221</v>
      </c>
      <c r="G23" s="28" t="s">
        <v>118</v>
      </c>
      <c r="H23" s="28" t="s">
        <v>946</v>
      </c>
      <c r="I23" s="31" t="s">
        <v>222</v>
      </c>
      <c r="J23" s="28" t="s">
        <v>206</v>
      </c>
      <c r="K23" s="28" t="s">
        <v>223</v>
      </c>
      <c r="L23" s="28" t="s">
        <v>206</v>
      </c>
      <c r="M23" s="28" t="s">
        <v>223</v>
      </c>
      <c r="N23" s="29">
        <v>2.242</v>
      </c>
      <c r="O23" s="28" t="s">
        <v>206</v>
      </c>
      <c r="P23" s="28" t="s">
        <v>223</v>
      </c>
      <c r="Q23" s="29">
        <v>2.2240000000000002</v>
      </c>
      <c r="R23" s="172" t="str">
        <f t="shared" si="4"/>
        <v>A</v>
      </c>
      <c r="S23" s="175">
        <f t="shared" si="5"/>
        <v>1</v>
      </c>
      <c r="T23" s="175">
        <f t="shared" si="6"/>
        <v>1</v>
      </c>
      <c r="U23" s="175">
        <f t="shared" si="7"/>
        <v>0</v>
      </c>
      <c r="V23" s="179" t="str">
        <f t="shared" si="8"/>
        <v>Mammaliicoccus vitulinus</v>
      </c>
      <c r="W23" s="179" t="str">
        <f t="shared" si="9"/>
        <v>Mammaliicoccus vitulinus</v>
      </c>
      <c r="X23" s="175">
        <f t="shared" si="10"/>
        <v>0</v>
      </c>
      <c r="Y23" s="175">
        <f t="shared" si="11"/>
        <v>0</v>
      </c>
      <c r="Z23" s="175">
        <f t="shared" si="12"/>
        <v>0</v>
      </c>
      <c r="AA23" s="175">
        <f t="shared" si="13"/>
        <v>0</v>
      </c>
    </row>
    <row r="24" spans="1:27" ht="15" customHeight="1" x14ac:dyDescent="0.25">
      <c r="A24" s="52" t="s">
        <v>78</v>
      </c>
      <c r="B24" s="48">
        <f>B4</f>
        <v>261</v>
      </c>
      <c r="D24" s="170">
        <v>1</v>
      </c>
      <c r="E24" s="170">
        <f t="shared" si="3"/>
        <v>1</v>
      </c>
      <c r="F24" s="28" t="s">
        <v>224</v>
      </c>
      <c r="G24" s="28" t="s">
        <v>118</v>
      </c>
      <c r="H24" s="28" t="s">
        <v>13</v>
      </c>
      <c r="I24" s="31" t="s">
        <v>225</v>
      </c>
      <c r="J24" s="28" t="s">
        <v>206</v>
      </c>
      <c r="K24" s="28" t="s">
        <v>223</v>
      </c>
      <c r="L24" s="28" t="s">
        <v>206</v>
      </c>
      <c r="M24" s="28" t="s">
        <v>223</v>
      </c>
      <c r="N24" s="29">
        <v>2.2639999999999998</v>
      </c>
      <c r="O24" s="28" t="s">
        <v>206</v>
      </c>
      <c r="P24" s="28" t="s">
        <v>223</v>
      </c>
      <c r="Q24" s="29">
        <v>1.7609999999999999</v>
      </c>
      <c r="R24" s="172" t="str">
        <f t="shared" si="4"/>
        <v>A</v>
      </c>
      <c r="S24" s="175">
        <f t="shared" si="5"/>
        <v>1</v>
      </c>
      <c r="T24" s="175">
        <f t="shared" si="6"/>
        <v>1</v>
      </c>
      <c r="U24" s="175">
        <f t="shared" si="7"/>
        <v>0</v>
      </c>
      <c r="V24" s="179" t="str">
        <f t="shared" si="8"/>
        <v>Mammaliicoccus vitulinus</v>
      </c>
      <c r="W24" s="179" t="str">
        <f t="shared" si="9"/>
        <v>Mammaliicoccus vitulinus</v>
      </c>
      <c r="X24" s="175">
        <f t="shared" si="10"/>
        <v>0</v>
      </c>
      <c r="Y24" s="175">
        <f t="shared" si="11"/>
        <v>0</v>
      </c>
      <c r="Z24" s="175">
        <f t="shared" si="12"/>
        <v>0</v>
      </c>
      <c r="AA24" s="175">
        <f t="shared" si="13"/>
        <v>0</v>
      </c>
    </row>
    <row r="25" spans="1:27" ht="15" customHeight="1" x14ac:dyDescent="0.25">
      <c r="A25" s="61" t="s">
        <v>87</v>
      </c>
      <c r="B25" s="101">
        <f>B6</f>
        <v>261</v>
      </c>
      <c r="D25" s="170">
        <v>1</v>
      </c>
      <c r="E25" s="170">
        <f t="shared" si="3"/>
        <v>1</v>
      </c>
      <c r="F25" s="28" t="s">
        <v>224</v>
      </c>
      <c r="G25" s="28" t="s">
        <v>118</v>
      </c>
      <c r="H25" s="28" t="s">
        <v>13</v>
      </c>
      <c r="I25" s="31" t="s">
        <v>226</v>
      </c>
      <c r="J25" s="28" t="s">
        <v>206</v>
      </c>
      <c r="K25" s="28" t="s">
        <v>223</v>
      </c>
      <c r="L25" s="28" t="s">
        <v>206</v>
      </c>
      <c r="M25" s="28" t="s">
        <v>223</v>
      </c>
      <c r="N25" s="29">
        <v>2.3090000000000002</v>
      </c>
      <c r="O25" s="28" t="s">
        <v>116</v>
      </c>
      <c r="P25" s="28" t="s">
        <v>223</v>
      </c>
      <c r="Q25" s="29">
        <v>1.877</v>
      </c>
      <c r="R25" s="172" t="str">
        <f t="shared" si="4"/>
        <v>C</v>
      </c>
      <c r="S25" s="175">
        <f t="shared" si="5"/>
        <v>1</v>
      </c>
      <c r="T25" s="238">
        <v>1</v>
      </c>
      <c r="U25" s="175">
        <f t="shared" si="7"/>
        <v>0</v>
      </c>
      <c r="V25" s="179" t="str">
        <f t="shared" si="8"/>
        <v>Mammaliicoccus vitulinus</v>
      </c>
      <c r="W25" s="179" t="str">
        <f t="shared" si="9"/>
        <v>Staphylococcus vitulinus</v>
      </c>
      <c r="X25" s="175">
        <f t="shared" si="10"/>
        <v>0</v>
      </c>
      <c r="Y25" s="175">
        <f t="shared" si="11"/>
        <v>0</v>
      </c>
      <c r="Z25" s="175">
        <f t="shared" si="12"/>
        <v>0</v>
      </c>
      <c r="AA25" s="175">
        <f t="shared" si="13"/>
        <v>0</v>
      </c>
    </row>
    <row r="26" spans="1:27" ht="15" customHeight="1" x14ac:dyDescent="0.25">
      <c r="A26" s="65" t="s">
        <v>85</v>
      </c>
      <c r="B26" s="98">
        <f>B7</f>
        <v>0</v>
      </c>
      <c r="D26" s="170">
        <v>1</v>
      </c>
      <c r="E26" s="170">
        <f t="shared" si="3"/>
        <v>1</v>
      </c>
      <c r="F26" s="28" t="s">
        <v>227</v>
      </c>
      <c r="G26" s="28" t="s">
        <v>50</v>
      </c>
      <c r="H26" s="28" t="s">
        <v>13</v>
      </c>
      <c r="I26" s="31" t="s">
        <v>228</v>
      </c>
      <c r="J26" s="28" t="s">
        <v>116</v>
      </c>
      <c r="K26" s="28" t="s">
        <v>229</v>
      </c>
      <c r="L26" s="28" t="s">
        <v>116</v>
      </c>
      <c r="M26" s="28" t="s">
        <v>229</v>
      </c>
      <c r="N26" s="29">
        <v>2.13</v>
      </c>
      <c r="O26" s="28" t="s">
        <v>116</v>
      </c>
      <c r="P26" s="28" t="s">
        <v>230</v>
      </c>
      <c r="Q26" s="29">
        <v>1.913</v>
      </c>
      <c r="R26" s="172" t="str">
        <f t="shared" si="4"/>
        <v>A</v>
      </c>
      <c r="S26" s="175">
        <f t="shared" si="5"/>
        <v>1</v>
      </c>
      <c r="T26" s="175">
        <f t="shared" si="6"/>
        <v>1</v>
      </c>
      <c r="U26" s="175">
        <f t="shared" si="7"/>
        <v>0</v>
      </c>
      <c r="V26" s="179" t="str">
        <f t="shared" si="8"/>
        <v>Staphylococcus agnetis</v>
      </c>
      <c r="W26" s="179" t="str">
        <f t="shared" si="9"/>
        <v>Staphylococcus hyicus</v>
      </c>
      <c r="X26" s="175">
        <f t="shared" si="10"/>
        <v>0</v>
      </c>
      <c r="Y26" s="175">
        <f t="shared" si="11"/>
        <v>0</v>
      </c>
      <c r="Z26" s="175">
        <f t="shared" si="12"/>
        <v>0</v>
      </c>
      <c r="AA26" s="175">
        <f t="shared" si="13"/>
        <v>0</v>
      </c>
    </row>
    <row r="27" spans="1:27" ht="15" customHeight="1" x14ac:dyDescent="0.25">
      <c r="D27" s="170">
        <v>1</v>
      </c>
      <c r="E27" s="170">
        <f t="shared" si="3"/>
        <v>1</v>
      </c>
      <c r="F27" s="28" t="s">
        <v>231</v>
      </c>
      <c r="G27" s="28" t="s">
        <v>52</v>
      </c>
      <c r="H27" s="28" t="s">
        <v>13</v>
      </c>
      <c r="I27" s="31" t="s">
        <v>232</v>
      </c>
      <c r="J27" s="28" t="s">
        <v>116</v>
      </c>
      <c r="K27" s="28" t="s">
        <v>229</v>
      </c>
      <c r="L27" s="28" t="s">
        <v>116</v>
      </c>
      <c r="M27" s="28" t="s">
        <v>229</v>
      </c>
      <c r="N27" s="29">
        <v>2.5009999999999999</v>
      </c>
      <c r="O27" s="28" t="s">
        <v>116</v>
      </c>
      <c r="P27" s="28" t="s">
        <v>230</v>
      </c>
      <c r="Q27" s="29">
        <v>1.9890000000000001</v>
      </c>
      <c r="R27" s="172" t="str">
        <f t="shared" si="4"/>
        <v>A</v>
      </c>
      <c r="S27" s="175">
        <f t="shared" si="5"/>
        <v>1</v>
      </c>
      <c r="T27" s="175">
        <f t="shared" si="6"/>
        <v>1</v>
      </c>
      <c r="U27" s="175">
        <f t="shared" si="7"/>
        <v>0</v>
      </c>
      <c r="V27" s="179" t="str">
        <f t="shared" si="8"/>
        <v>Staphylococcus agnetis</v>
      </c>
      <c r="W27" s="179" t="str">
        <f t="shared" si="9"/>
        <v>Staphylococcus hyicus</v>
      </c>
      <c r="X27" s="175">
        <f t="shared" si="10"/>
        <v>0</v>
      </c>
      <c r="Y27" s="175">
        <f t="shared" si="11"/>
        <v>0</v>
      </c>
      <c r="Z27" s="175">
        <f t="shared" si="12"/>
        <v>0</v>
      </c>
      <c r="AA27" s="175">
        <f t="shared" si="13"/>
        <v>0</v>
      </c>
    </row>
    <row r="28" spans="1:27" ht="15" customHeight="1" x14ac:dyDescent="0.25">
      <c r="A28" s="1" t="s">
        <v>96</v>
      </c>
      <c r="B28" s="44">
        <f>1-(B4/B3)</f>
        <v>6.11510791366906E-2</v>
      </c>
      <c r="D28" s="170">
        <v>1</v>
      </c>
      <c r="E28" s="170">
        <f t="shared" si="3"/>
        <v>0</v>
      </c>
      <c r="F28" s="28" t="s">
        <v>233</v>
      </c>
      <c r="G28" s="28" t="s">
        <v>947</v>
      </c>
      <c r="H28" s="28" t="s">
        <v>13</v>
      </c>
      <c r="I28" s="31" t="s">
        <v>234</v>
      </c>
      <c r="J28" s="28" t="s">
        <v>116</v>
      </c>
      <c r="K28" s="28" t="s">
        <v>229</v>
      </c>
      <c r="L28" s="28" t="s">
        <v>116</v>
      </c>
      <c r="M28" s="28" t="s">
        <v>230</v>
      </c>
      <c r="N28" s="29">
        <v>1.954</v>
      </c>
      <c r="O28" s="28" t="s">
        <v>116</v>
      </c>
      <c r="P28" s="28" t="s">
        <v>235</v>
      </c>
      <c r="Q28" s="29">
        <v>1.7709999999999999</v>
      </c>
      <c r="R28" s="172" t="str">
        <f t="shared" si="4"/>
        <v>B</v>
      </c>
      <c r="S28" s="175">
        <f t="shared" si="5"/>
        <v>0</v>
      </c>
      <c r="T28" s="175">
        <f t="shared" si="6"/>
        <v>0</v>
      </c>
      <c r="U28" s="175">
        <f t="shared" si="7"/>
        <v>1</v>
      </c>
      <c r="V28" s="179" t="str">
        <f t="shared" si="8"/>
        <v>Staphylococcus hyicus</v>
      </c>
      <c r="W28" s="179" t="str">
        <f t="shared" si="9"/>
        <v>Staphylococcus chromogenes</v>
      </c>
      <c r="X28" s="175">
        <f t="shared" si="10"/>
        <v>0</v>
      </c>
      <c r="Y28" s="175">
        <f t="shared" si="11"/>
        <v>0</v>
      </c>
      <c r="Z28" s="175">
        <f t="shared" si="12"/>
        <v>0</v>
      </c>
      <c r="AA28" s="175">
        <f t="shared" si="13"/>
        <v>0</v>
      </c>
    </row>
    <row r="29" spans="1:27" ht="15" customHeight="1" x14ac:dyDescent="0.25">
      <c r="A29" s="134" t="s">
        <v>97</v>
      </c>
      <c r="B29" s="135">
        <f>B26/B4</f>
        <v>0</v>
      </c>
      <c r="D29" s="170">
        <v>0</v>
      </c>
      <c r="E29" s="170">
        <f t="shared" si="3"/>
        <v>0</v>
      </c>
      <c r="F29" s="28" t="s">
        <v>942</v>
      </c>
      <c r="G29" s="28" t="s">
        <v>948</v>
      </c>
      <c r="H29" s="28" t="s">
        <v>13</v>
      </c>
      <c r="I29" s="31" t="s">
        <v>236</v>
      </c>
      <c r="J29" s="28" t="s">
        <v>116</v>
      </c>
      <c r="K29" s="28" t="s">
        <v>237</v>
      </c>
      <c r="L29" s="28" t="s">
        <v>116</v>
      </c>
      <c r="M29" s="28" t="s">
        <v>237</v>
      </c>
      <c r="N29" s="29">
        <v>2.3889999999999998</v>
      </c>
      <c r="O29" s="28" t="s">
        <v>116</v>
      </c>
      <c r="P29" s="28" t="s">
        <v>237</v>
      </c>
      <c r="Q29" s="29">
        <v>2.3780000000000001</v>
      </c>
      <c r="R29" s="172" t="str">
        <f t="shared" si="4"/>
        <v>A</v>
      </c>
      <c r="S29" s="175">
        <f t="shared" si="5"/>
        <v>1</v>
      </c>
      <c r="T29" s="175">
        <f t="shared" si="6"/>
        <v>1</v>
      </c>
      <c r="U29" s="175">
        <f t="shared" si="7"/>
        <v>0</v>
      </c>
      <c r="V29" s="179" t="str">
        <f t="shared" si="8"/>
        <v>Staphylococcus argenteus</v>
      </c>
      <c r="W29" s="179" t="str">
        <f t="shared" si="9"/>
        <v>Staphylococcus argenteus</v>
      </c>
      <c r="X29" s="175">
        <f t="shared" si="10"/>
        <v>0</v>
      </c>
      <c r="Y29" s="175">
        <f t="shared" si="11"/>
        <v>0</v>
      </c>
      <c r="Z29" s="175">
        <f t="shared" si="12"/>
        <v>0</v>
      </c>
      <c r="AA29" s="175">
        <f t="shared" si="13"/>
        <v>0</v>
      </c>
    </row>
    <row r="30" spans="1:27" ht="15" customHeight="1" x14ac:dyDescent="0.25">
      <c r="D30" s="170">
        <v>1</v>
      </c>
      <c r="E30" s="170">
        <f t="shared" si="3"/>
        <v>1</v>
      </c>
      <c r="F30" s="28" t="s">
        <v>238</v>
      </c>
      <c r="G30" s="28" t="s">
        <v>52</v>
      </c>
      <c r="H30" s="28" t="s">
        <v>13</v>
      </c>
      <c r="I30" s="31" t="s">
        <v>239</v>
      </c>
      <c r="J30" s="28" t="s">
        <v>116</v>
      </c>
      <c r="K30" s="28" t="s">
        <v>237</v>
      </c>
      <c r="L30" s="28" t="s">
        <v>116</v>
      </c>
      <c r="M30" s="28" t="s">
        <v>237</v>
      </c>
      <c r="N30" s="29">
        <v>2.37</v>
      </c>
      <c r="O30" s="28" t="s">
        <v>116</v>
      </c>
      <c r="P30" s="28" t="s">
        <v>237</v>
      </c>
      <c r="Q30" s="29">
        <v>2.2869999999999999</v>
      </c>
      <c r="R30" s="172" t="str">
        <f t="shared" si="4"/>
        <v>A</v>
      </c>
      <c r="S30" s="175">
        <f t="shared" si="5"/>
        <v>1</v>
      </c>
      <c r="T30" s="175">
        <f t="shared" si="6"/>
        <v>1</v>
      </c>
      <c r="U30" s="175">
        <f t="shared" si="7"/>
        <v>0</v>
      </c>
      <c r="V30" s="179" t="str">
        <f t="shared" si="8"/>
        <v>Staphylococcus argenteus</v>
      </c>
      <c r="W30" s="179" t="str">
        <f t="shared" si="9"/>
        <v>Staphylococcus argenteus</v>
      </c>
      <c r="X30" s="175">
        <f t="shared" si="10"/>
        <v>0</v>
      </c>
      <c r="Y30" s="175">
        <f t="shared" si="11"/>
        <v>0</v>
      </c>
      <c r="Z30" s="175">
        <f t="shared" si="12"/>
        <v>0</v>
      </c>
      <c r="AA30" s="175">
        <f t="shared" si="13"/>
        <v>0</v>
      </c>
    </row>
    <row r="31" spans="1:27" ht="15" customHeight="1" x14ac:dyDescent="0.25">
      <c r="D31" s="170">
        <v>1</v>
      </c>
      <c r="E31" s="170">
        <f t="shared" si="3"/>
        <v>1</v>
      </c>
      <c r="F31" s="28" t="s">
        <v>240</v>
      </c>
      <c r="G31" s="28" t="s">
        <v>50</v>
      </c>
      <c r="H31" s="28" t="s">
        <v>162</v>
      </c>
      <c r="I31" s="31" t="s">
        <v>241</v>
      </c>
      <c r="J31" s="28" t="s">
        <v>116</v>
      </c>
      <c r="K31" s="28" t="s">
        <v>242</v>
      </c>
      <c r="L31" s="28" t="s">
        <v>116</v>
      </c>
      <c r="M31" s="28" t="s">
        <v>242</v>
      </c>
      <c r="N31" s="29">
        <v>2.0169999999999999</v>
      </c>
      <c r="O31" s="28" t="s">
        <v>116</v>
      </c>
      <c r="P31" s="28" t="s">
        <v>242</v>
      </c>
      <c r="Q31" s="29">
        <v>1.708</v>
      </c>
      <c r="R31" s="172" t="str">
        <f t="shared" si="4"/>
        <v>A</v>
      </c>
      <c r="S31" s="175">
        <f t="shared" si="5"/>
        <v>1</v>
      </c>
      <c r="T31" s="175">
        <f t="shared" si="6"/>
        <v>1</v>
      </c>
      <c r="U31" s="175">
        <f t="shared" si="7"/>
        <v>0</v>
      </c>
      <c r="V31" s="179" t="str">
        <f t="shared" si="8"/>
        <v>Staphylococcus arlettae</v>
      </c>
      <c r="W31" s="179" t="str">
        <f t="shared" si="9"/>
        <v>Staphylococcus arlettae</v>
      </c>
      <c r="X31" s="175">
        <f t="shared" si="10"/>
        <v>0</v>
      </c>
      <c r="Y31" s="175">
        <f t="shared" si="11"/>
        <v>0</v>
      </c>
      <c r="Z31" s="175">
        <f t="shared" si="12"/>
        <v>0</v>
      </c>
      <c r="AA31" s="175">
        <f t="shared" si="13"/>
        <v>0</v>
      </c>
    </row>
    <row r="32" spans="1:27" ht="15" customHeight="1" x14ac:dyDescent="0.25">
      <c r="D32" s="170">
        <v>1</v>
      </c>
      <c r="E32" s="170">
        <f t="shared" si="3"/>
        <v>1</v>
      </c>
      <c r="F32" s="28" t="s">
        <v>243</v>
      </c>
      <c r="G32" s="28" t="s">
        <v>55</v>
      </c>
      <c r="H32" s="28" t="s">
        <v>13</v>
      </c>
      <c r="I32" s="31" t="s">
        <v>244</v>
      </c>
      <c r="J32" s="28" t="s">
        <v>116</v>
      </c>
      <c r="K32" s="28" t="s">
        <v>242</v>
      </c>
      <c r="L32" s="28" t="s">
        <v>116</v>
      </c>
      <c r="M32" s="28" t="s">
        <v>242</v>
      </c>
      <c r="N32" s="29">
        <v>2.024</v>
      </c>
      <c r="O32" s="28" t="s">
        <v>116</v>
      </c>
      <c r="P32" s="28" t="s">
        <v>242</v>
      </c>
      <c r="Q32" s="29">
        <v>1.7270000000000001</v>
      </c>
      <c r="R32" s="172" t="str">
        <f t="shared" si="4"/>
        <v>A</v>
      </c>
      <c r="S32" s="175">
        <f t="shared" si="5"/>
        <v>1</v>
      </c>
      <c r="T32" s="175">
        <f t="shared" si="6"/>
        <v>1</v>
      </c>
      <c r="U32" s="175">
        <f t="shared" si="7"/>
        <v>0</v>
      </c>
      <c r="V32" s="179" t="str">
        <f t="shared" si="8"/>
        <v>Staphylococcus arlettae</v>
      </c>
      <c r="W32" s="179" t="str">
        <f t="shared" si="9"/>
        <v>Staphylococcus arlettae</v>
      </c>
      <c r="X32" s="175">
        <f t="shared" si="10"/>
        <v>0</v>
      </c>
      <c r="Y32" s="175">
        <f t="shared" si="11"/>
        <v>0</v>
      </c>
      <c r="Z32" s="175">
        <f t="shared" si="12"/>
        <v>0</v>
      </c>
      <c r="AA32" s="175">
        <f t="shared" si="13"/>
        <v>0</v>
      </c>
    </row>
    <row r="33" spans="4:27" ht="15" customHeight="1" x14ac:dyDescent="0.25">
      <c r="D33" s="170">
        <v>1</v>
      </c>
      <c r="E33" s="170">
        <f t="shared" si="3"/>
        <v>1</v>
      </c>
      <c r="F33" s="28" t="s">
        <v>245</v>
      </c>
      <c r="G33" s="28" t="s">
        <v>949</v>
      </c>
      <c r="H33" s="28" t="s">
        <v>13</v>
      </c>
      <c r="I33" s="31" t="s">
        <v>246</v>
      </c>
      <c r="J33" s="28" t="s">
        <v>116</v>
      </c>
      <c r="K33" s="28" t="s">
        <v>242</v>
      </c>
      <c r="L33" s="28" t="s">
        <v>116</v>
      </c>
      <c r="M33" s="28" t="s">
        <v>242</v>
      </c>
      <c r="N33" s="29">
        <v>2.4239999999999999</v>
      </c>
      <c r="O33" s="28" t="s">
        <v>116</v>
      </c>
      <c r="P33" s="28" t="s">
        <v>247</v>
      </c>
      <c r="Q33" s="29">
        <v>1.4770000000000001</v>
      </c>
      <c r="R33" s="172" t="str">
        <f t="shared" si="4"/>
        <v>A</v>
      </c>
      <c r="S33" s="175">
        <f t="shared" si="5"/>
        <v>1</v>
      </c>
      <c r="T33" s="175">
        <f t="shared" si="6"/>
        <v>1</v>
      </c>
      <c r="U33" s="175">
        <f t="shared" si="7"/>
        <v>0</v>
      </c>
      <c r="V33" s="179" t="str">
        <f t="shared" si="8"/>
        <v>Staphylococcus arlettae</v>
      </c>
      <c r="W33" s="179" t="str">
        <f t="shared" si="9"/>
        <v>Staphylococcus saprophyticus</v>
      </c>
      <c r="X33" s="175">
        <f t="shared" si="10"/>
        <v>0</v>
      </c>
      <c r="Y33" s="175">
        <f t="shared" si="11"/>
        <v>0</v>
      </c>
      <c r="Z33" s="175">
        <f t="shared" si="12"/>
        <v>0</v>
      </c>
      <c r="AA33" s="175">
        <f t="shared" si="13"/>
        <v>0</v>
      </c>
    </row>
    <row r="34" spans="4:27" ht="15" customHeight="1" x14ac:dyDescent="0.25">
      <c r="D34" s="170">
        <v>1</v>
      </c>
      <c r="E34" s="170">
        <f t="shared" si="3"/>
        <v>1</v>
      </c>
      <c r="F34" s="28" t="s">
        <v>248</v>
      </c>
      <c r="G34" s="28" t="s">
        <v>50</v>
      </c>
      <c r="H34" s="28" t="s">
        <v>13</v>
      </c>
      <c r="I34" s="31" t="s">
        <v>249</v>
      </c>
      <c r="J34" s="28" t="s">
        <v>116</v>
      </c>
      <c r="K34" s="28" t="s">
        <v>242</v>
      </c>
      <c r="L34" s="28" t="s">
        <v>116</v>
      </c>
      <c r="M34" s="28" t="s">
        <v>242</v>
      </c>
      <c r="N34" s="29">
        <v>2.1139999999999999</v>
      </c>
      <c r="O34" s="28" t="s">
        <v>116</v>
      </c>
      <c r="P34" s="28" t="s">
        <v>242</v>
      </c>
      <c r="Q34" s="29">
        <v>1.613</v>
      </c>
      <c r="R34" s="172" t="str">
        <f t="shared" si="4"/>
        <v>A</v>
      </c>
      <c r="S34" s="175">
        <f t="shared" si="5"/>
        <v>1</v>
      </c>
      <c r="T34" s="175">
        <f t="shared" si="6"/>
        <v>1</v>
      </c>
      <c r="U34" s="175">
        <f t="shared" si="7"/>
        <v>0</v>
      </c>
      <c r="V34" s="179" t="str">
        <f t="shared" si="8"/>
        <v>Staphylococcus arlettae</v>
      </c>
      <c r="W34" s="179" t="str">
        <f t="shared" si="9"/>
        <v>Staphylococcus arlettae</v>
      </c>
      <c r="X34" s="175">
        <f t="shared" si="10"/>
        <v>0</v>
      </c>
      <c r="Y34" s="175">
        <f t="shared" si="11"/>
        <v>0</v>
      </c>
      <c r="Z34" s="175">
        <f t="shared" si="12"/>
        <v>0</v>
      </c>
      <c r="AA34" s="175">
        <f t="shared" si="13"/>
        <v>0</v>
      </c>
    </row>
    <row r="35" spans="4:27" ht="15" customHeight="1" x14ac:dyDescent="0.25">
      <c r="D35" s="170">
        <v>1</v>
      </c>
      <c r="E35" s="170">
        <f t="shared" si="3"/>
        <v>1</v>
      </c>
      <c r="F35" s="28" t="s">
        <v>250</v>
      </c>
      <c r="G35" s="28" t="s">
        <v>52</v>
      </c>
      <c r="H35" s="28" t="s">
        <v>13</v>
      </c>
      <c r="I35" s="31" t="s">
        <v>251</v>
      </c>
      <c r="J35" s="28" t="s">
        <v>116</v>
      </c>
      <c r="K35" s="28" t="s">
        <v>242</v>
      </c>
      <c r="L35" s="28" t="s">
        <v>116</v>
      </c>
      <c r="M35" s="28" t="s">
        <v>242</v>
      </c>
      <c r="N35" s="29">
        <v>2.2080000000000002</v>
      </c>
      <c r="O35" s="28" t="s">
        <v>116</v>
      </c>
      <c r="P35" s="28" t="s">
        <v>242</v>
      </c>
      <c r="Q35" s="29">
        <v>1.962</v>
      </c>
      <c r="R35" s="172" t="str">
        <f t="shared" si="4"/>
        <v>A</v>
      </c>
      <c r="S35" s="175">
        <f t="shared" si="5"/>
        <v>1</v>
      </c>
      <c r="T35" s="175">
        <f t="shared" si="6"/>
        <v>1</v>
      </c>
      <c r="U35" s="175">
        <f t="shared" si="7"/>
        <v>0</v>
      </c>
      <c r="V35" s="179" t="str">
        <f t="shared" si="8"/>
        <v>Staphylococcus arlettae</v>
      </c>
      <c r="W35" s="179" t="str">
        <f t="shared" si="9"/>
        <v>Staphylococcus arlettae</v>
      </c>
      <c r="X35" s="175">
        <f t="shared" si="10"/>
        <v>0</v>
      </c>
      <c r="Y35" s="175">
        <f t="shared" si="11"/>
        <v>0</v>
      </c>
      <c r="Z35" s="175">
        <f t="shared" si="12"/>
        <v>0</v>
      </c>
      <c r="AA35" s="175">
        <f t="shared" si="13"/>
        <v>0</v>
      </c>
    </row>
    <row r="36" spans="4:27" ht="15" customHeight="1" x14ac:dyDescent="0.25">
      <c r="D36" s="170">
        <v>1</v>
      </c>
      <c r="E36" s="170">
        <f t="shared" si="3"/>
        <v>1</v>
      </c>
      <c r="F36" s="28" t="s">
        <v>252</v>
      </c>
      <c r="G36" s="28" t="s">
        <v>950</v>
      </c>
      <c r="H36" s="28" t="s">
        <v>13</v>
      </c>
      <c r="I36" s="31" t="s">
        <v>253</v>
      </c>
      <c r="J36" s="28" t="s">
        <v>116</v>
      </c>
      <c r="K36" s="28" t="s">
        <v>242</v>
      </c>
      <c r="L36" s="28" t="s">
        <v>116</v>
      </c>
      <c r="M36" s="28" t="s">
        <v>242</v>
      </c>
      <c r="N36" s="29">
        <v>2.1760000000000002</v>
      </c>
      <c r="O36" s="28" t="s">
        <v>116</v>
      </c>
      <c r="P36" s="28" t="s">
        <v>242</v>
      </c>
      <c r="Q36" s="29">
        <v>1.5860000000000001</v>
      </c>
      <c r="R36" s="172" t="str">
        <f t="shared" si="4"/>
        <v>A</v>
      </c>
      <c r="S36" s="175">
        <f t="shared" si="5"/>
        <v>1</v>
      </c>
      <c r="T36" s="175">
        <f t="shared" si="6"/>
        <v>1</v>
      </c>
      <c r="U36" s="175">
        <f t="shared" si="7"/>
        <v>0</v>
      </c>
      <c r="V36" s="179" t="str">
        <f t="shared" si="8"/>
        <v>Staphylococcus arlettae</v>
      </c>
      <c r="W36" s="179" t="str">
        <f t="shared" si="9"/>
        <v>Staphylococcus arlettae</v>
      </c>
      <c r="X36" s="175">
        <f t="shared" si="10"/>
        <v>0</v>
      </c>
      <c r="Y36" s="175">
        <f t="shared" si="11"/>
        <v>0</v>
      </c>
      <c r="Z36" s="175">
        <f t="shared" si="12"/>
        <v>0</v>
      </c>
      <c r="AA36" s="175">
        <f t="shared" si="13"/>
        <v>0</v>
      </c>
    </row>
    <row r="37" spans="4:27" ht="15" customHeight="1" x14ac:dyDescent="0.25">
      <c r="D37" s="170">
        <v>1</v>
      </c>
      <c r="E37" s="170">
        <f t="shared" si="3"/>
        <v>0</v>
      </c>
      <c r="F37" s="28" t="s">
        <v>254</v>
      </c>
      <c r="G37" s="28" t="s">
        <v>50</v>
      </c>
      <c r="H37" s="28" t="s">
        <v>13</v>
      </c>
      <c r="I37" s="31" t="s">
        <v>255</v>
      </c>
      <c r="J37" s="28" t="s">
        <v>116</v>
      </c>
      <c r="K37" s="28" t="s">
        <v>242</v>
      </c>
      <c r="L37" s="28" t="s">
        <v>116</v>
      </c>
      <c r="M37" s="28" t="s">
        <v>242</v>
      </c>
      <c r="N37" s="29">
        <v>1.9510000000000001</v>
      </c>
      <c r="O37" s="28" t="s">
        <v>116</v>
      </c>
      <c r="P37" s="28" t="s">
        <v>242</v>
      </c>
      <c r="Q37" s="29">
        <v>1.7010000000000001</v>
      </c>
      <c r="R37" s="172" t="str">
        <f t="shared" si="4"/>
        <v>B</v>
      </c>
      <c r="S37" s="175">
        <f t="shared" si="5"/>
        <v>0</v>
      </c>
      <c r="T37" s="175">
        <f t="shared" si="6"/>
        <v>0</v>
      </c>
      <c r="U37" s="175">
        <f t="shared" si="7"/>
        <v>1</v>
      </c>
      <c r="V37" s="179" t="str">
        <f t="shared" si="8"/>
        <v>Staphylococcus arlettae</v>
      </c>
      <c r="W37" s="179" t="str">
        <f t="shared" si="9"/>
        <v>Staphylococcus arlettae</v>
      </c>
      <c r="X37" s="175">
        <f t="shared" si="10"/>
        <v>0</v>
      </c>
      <c r="Y37" s="175">
        <f t="shared" si="11"/>
        <v>0</v>
      </c>
      <c r="Z37" s="175">
        <f t="shared" si="12"/>
        <v>0</v>
      </c>
      <c r="AA37" s="175">
        <f t="shared" si="13"/>
        <v>0</v>
      </c>
    </row>
    <row r="38" spans="4:27" ht="15" customHeight="1" x14ac:dyDescent="0.25">
      <c r="D38" s="170">
        <v>0</v>
      </c>
      <c r="E38" s="170">
        <f t="shared" si="3"/>
        <v>0</v>
      </c>
      <c r="F38" s="28" t="s">
        <v>256</v>
      </c>
      <c r="G38" s="28" t="s">
        <v>968</v>
      </c>
      <c r="H38" s="28" t="s">
        <v>961</v>
      </c>
      <c r="I38" s="31" t="s">
        <v>257</v>
      </c>
      <c r="J38" s="28" t="s">
        <v>116</v>
      </c>
      <c r="K38" s="28" t="s">
        <v>258</v>
      </c>
      <c r="L38" s="28" t="s">
        <v>116</v>
      </c>
      <c r="M38" s="28" t="s">
        <v>258</v>
      </c>
      <c r="N38" s="29">
        <v>2.3780000000000001</v>
      </c>
      <c r="O38" s="28" t="s">
        <v>116</v>
      </c>
      <c r="P38" s="28" t="s">
        <v>258</v>
      </c>
      <c r="Q38" s="29">
        <v>2.3170000000000002</v>
      </c>
      <c r="R38" s="172" t="str">
        <f t="shared" si="4"/>
        <v>A</v>
      </c>
      <c r="S38" s="175">
        <f t="shared" si="5"/>
        <v>1</v>
      </c>
      <c r="T38" s="175">
        <f t="shared" si="6"/>
        <v>1</v>
      </c>
      <c r="U38" s="175">
        <f t="shared" si="7"/>
        <v>0</v>
      </c>
      <c r="V38" s="179" t="str">
        <f t="shared" si="8"/>
        <v>Staphylococcus aureus</v>
      </c>
      <c r="W38" s="179" t="str">
        <f t="shared" si="9"/>
        <v>Staphylococcus aureus</v>
      </c>
      <c r="X38" s="175">
        <f t="shared" si="10"/>
        <v>0</v>
      </c>
      <c r="Y38" s="175">
        <f t="shared" si="11"/>
        <v>0</v>
      </c>
      <c r="Z38" s="175">
        <f t="shared" si="12"/>
        <v>0</v>
      </c>
      <c r="AA38" s="175">
        <f t="shared" si="13"/>
        <v>0</v>
      </c>
    </row>
    <row r="39" spans="4:27" ht="15" customHeight="1" x14ac:dyDescent="0.25">
      <c r="D39" s="170">
        <v>0</v>
      </c>
      <c r="E39" s="170">
        <f t="shared" si="3"/>
        <v>0</v>
      </c>
      <c r="F39" s="28" t="s">
        <v>259</v>
      </c>
      <c r="G39" s="28" t="s">
        <v>968</v>
      </c>
      <c r="H39" s="28" t="s">
        <v>961</v>
      </c>
      <c r="I39" s="31" t="s">
        <v>260</v>
      </c>
      <c r="J39" s="28" t="s">
        <v>116</v>
      </c>
      <c r="K39" s="28" t="s">
        <v>258</v>
      </c>
      <c r="L39" s="28" t="s">
        <v>116</v>
      </c>
      <c r="M39" s="28" t="s">
        <v>258</v>
      </c>
      <c r="N39" s="29">
        <v>2.4380000000000002</v>
      </c>
      <c r="O39" s="28" t="s">
        <v>116</v>
      </c>
      <c r="P39" s="28" t="s">
        <v>258</v>
      </c>
      <c r="Q39" s="29">
        <v>2.4049999999999998</v>
      </c>
      <c r="R39" s="172" t="str">
        <f t="shared" si="4"/>
        <v>A</v>
      </c>
      <c r="S39" s="175">
        <f t="shared" si="5"/>
        <v>1</v>
      </c>
      <c r="T39" s="175">
        <f t="shared" si="6"/>
        <v>1</v>
      </c>
      <c r="U39" s="175">
        <f t="shared" si="7"/>
        <v>0</v>
      </c>
      <c r="V39" s="179" t="str">
        <f t="shared" si="8"/>
        <v>Staphylococcus aureus</v>
      </c>
      <c r="W39" s="179" t="str">
        <f t="shared" si="9"/>
        <v>Staphylococcus aureus</v>
      </c>
      <c r="X39" s="175">
        <f t="shared" si="10"/>
        <v>0</v>
      </c>
      <c r="Y39" s="175">
        <f t="shared" si="11"/>
        <v>0</v>
      </c>
      <c r="Z39" s="175">
        <f t="shared" si="12"/>
        <v>0</v>
      </c>
      <c r="AA39" s="175">
        <f t="shared" si="13"/>
        <v>0</v>
      </c>
    </row>
    <row r="40" spans="4:27" ht="15" customHeight="1" x14ac:dyDescent="0.25">
      <c r="D40" s="170">
        <v>0</v>
      </c>
      <c r="E40" s="170">
        <f t="shared" si="3"/>
        <v>0</v>
      </c>
      <c r="F40" s="28" t="s">
        <v>261</v>
      </c>
      <c r="G40" s="28" t="s">
        <v>968</v>
      </c>
      <c r="H40" s="28" t="s">
        <v>961</v>
      </c>
      <c r="I40" s="31" t="s">
        <v>262</v>
      </c>
      <c r="J40" s="28" t="s">
        <v>116</v>
      </c>
      <c r="K40" s="28" t="s">
        <v>258</v>
      </c>
      <c r="L40" s="28" t="s">
        <v>116</v>
      </c>
      <c r="M40" s="28" t="s">
        <v>258</v>
      </c>
      <c r="N40" s="29">
        <v>2.3860000000000001</v>
      </c>
      <c r="O40" s="28" t="s">
        <v>116</v>
      </c>
      <c r="P40" s="28" t="s">
        <v>258</v>
      </c>
      <c r="Q40" s="29">
        <v>2.3279999999999998</v>
      </c>
      <c r="R40" s="172" t="str">
        <f t="shared" si="4"/>
        <v>A</v>
      </c>
      <c r="S40" s="175">
        <f t="shared" si="5"/>
        <v>1</v>
      </c>
      <c r="T40" s="175">
        <f t="shared" si="6"/>
        <v>1</v>
      </c>
      <c r="U40" s="175">
        <f t="shared" si="7"/>
        <v>0</v>
      </c>
      <c r="V40" s="179" t="str">
        <f t="shared" si="8"/>
        <v>Staphylococcus aureus</v>
      </c>
      <c r="W40" s="179" t="str">
        <f t="shared" si="9"/>
        <v>Staphylococcus aureus</v>
      </c>
      <c r="X40" s="175">
        <f t="shared" si="10"/>
        <v>0</v>
      </c>
      <c r="Y40" s="175">
        <f t="shared" si="11"/>
        <v>0</v>
      </c>
      <c r="Z40" s="175">
        <f t="shared" si="12"/>
        <v>0</v>
      </c>
      <c r="AA40" s="175">
        <f t="shared" si="13"/>
        <v>0</v>
      </c>
    </row>
    <row r="41" spans="4:27" ht="15" customHeight="1" x14ac:dyDescent="0.25">
      <c r="D41" s="170">
        <v>0</v>
      </c>
      <c r="E41" s="170">
        <f t="shared" si="3"/>
        <v>0</v>
      </c>
      <c r="F41" s="28" t="s">
        <v>263</v>
      </c>
      <c r="G41" s="28" t="s">
        <v>968</v>
      </c>
      <c r="H41" s="28" t="s">
        <v>961</v>
      </c>
      <c r="I41" s="31" t="s">
        <v>264</v>
      </c>
      <c r="J41" s="28" t="s">
        <v>116</v>
      </c>
      <c r="K41" s="28" t="s">
        <v>258</v>
      </c>
      <c r="L41" s="28" t="s">
        <v>116</v>
      </c>
      <c r="M41" s="28" t="s">
        <v>258</v>
      </c>
      <c r="N41" s="29">
        <v>2.4079999999999999</v>
      </c>
      <c r="O41" s="28" t="s">
        <v>116</v>
      </c>
      <c r="P41" s="28" t="s">
        <v>258</v>
      </c>
      <c r="Q41" s="29">
        <v>2.3730000000000002</v>
      </c>
      <c r="R41" s="172" t="str">
        <f t="shared" si="4"/>
        <v>A</v>
      </c>
      <c r="S41" s="175">
        <f t="shared" si="5"/>
        <v>1</v>
      </c>
      <c r="T41" s="175">
        <f t="shared" si="6"/>
        <v>1</v>
      </c>
      <c r="U41" s="175">
        <f t="shared" si="7"/>
        <v>0</v>
      </c>
      <c r="V41" s="179" t="str">
        <f t="shared" si="8"/>
        <v>Staphylococcus aureus</v>
      </c>
      <c r="W41" s="179" t="str">
        <f t="shared" si="9"/>
        <v>Staphylococcus aureus</v>
      </c>
      <c r="X41" s="175">
        <f t="shared" si="10"/>
        <v>0</v>
      </c>
      <c r="Y41" s="175">
        <f t="shared" si="11"/>
        <v>0</v>
      </c>
      <c r="Z41" s="175">
        <f t="shared" si="12"/>
        <v>0</v>
      </c>
      <c r="AA41" s="175">
        <f t="shared" si="13"/>
        <v>0</v>
      </c>
    </row>
    <row r="42" spans="4:27" ht="15" customHeight="1" x14ac:dyDescent="0.25">
      <c r="D42" s="170">
        <v>0</v>
      </c>
      <c r="E42" s="170">
        <f t="shared" si="3"/>
        <v>0</v>
      </c>
      <c r="F42" s="28" t="s">
        <v>265</v>
      </c>
      <c r="G42" s="28" t="s">
        <v>968</v>
      </c>
      <c r="H42" s="28" t="s">
        <v>961</v>
      </c>
      <c r="I42" s="31" t="s">
        <v>266</v>
      </c>
      <c r="J42" s="28" t="s">
        <v>116</v>
      </c>
      <c r="K42" s="28" t="s">
        <v>258</v>
      </c>
      <c r="L42" s="28" t="s">
        <v>116</v>
      </c>
      <c r="M42" s="28" t="s">
        <v>258</v>
      </c>
      <c r="N42" s="29">
        <v>2.4169999999999998</v>
      </c>
      <c r="O42" s="28" t="s">
        <v>116</v>
      </c>
      <c r="P42" s="28" t="s">
        <v>258</v>
      </c>
      <c r="Q42" s="29">
        <v>2.403</v>
      </c>
      <c r="R42" s="172" t="str">
        <f t="shared" si="4"/>
        <v>A</v>
      </c>
      <c r="S42" s="175">
        <f t="shared" si="5"/>
        <v>1</v>
      </c>
      <c r="T42" s="175">
        <f t="shared" si="6"/>
        <v>1</v>
      </c>
      <c r="U42" s="175">
        <f t="shared" si="7"/>
        <v>0</v>
      </c>
      <c r="V42" s="179" t="str">
        <f t="shared" si="8"/>
        <v>Staphylococcus aureus</v>
      </c>
      <c r="W42" s="179" t="str">
        <f t="shared" si="9"/>
        <v>Staphylococcus aureus</v>
      </c>
      <c r="X42" s="175">
        <f t="shared" si="10"/>
        <v>0</v>
      </c>
      <c r="Y42" s="175">
        <f t="shared" si="11"/>
        <v>0</v>
      </c>
      <c r="Z42" s="175">
        <f t="shared" si="12"/>
        <v>0</v>
      </c>
      <c r="AA42" s="175">
        <f t="shared" si="13"/>
        <v>0</v>
      </c>
    </row>
    <row r="43" spans="4:27" ht="15" customHeight="1" x14ac:dyDescent="0.25">
      <c r="D43" s="170">
        <v>0</v>
      </c>
      <c r="E43" s="170">
        <f t="shared" si="3"/>
        <v>0</v>
      </c>
      <c r="F43" s="28" t="s">
        <v>267</v>
      </c>
      <c r="G43" s="28" t="s">
        <v>968</v>
      </c>
      <c r="H43" s="28" t="s">
        <v>961</v>
      </c>
      <c r="I43" s="31" t="s">
        <v>268</v>
      </c>
      <c r="J43" s="28" t="s">
        <v>116</v>
      </c>
      <c r="K43" s="28" t="s">
        <v>258</v>
      </c>
      <c r="L43" s="28" t="s">
        <v>116</v>
      </c>
      <c r="M43" s="28" t="s">
        <v>258</v>
      </c>
      <c r="N43" s="29">
        <v>2.5489999999999999</v>
      </c>
      <c r="O43" s="28" t="s">
        <v>116</v>
      </c>
      <c r="P43" s="28" t="s">
        <v>258</v>
      </c>
      <c r="Q43" s="29">
        <v>2.488</v>
      </c>
      <c r="R43" s="172" t="str">
        <f t="shared" si="4"/>
        <v>A</v>
      </c>
      <c r="S43" s="175">
        <f t="shared" si="5"/>
        <v>1</v>
      </c>
      <c r="T43" s="175">
        <f t="shared" si="6"/>
        <v>1</v>
      </c>
      <c r="U43" s="175">
        <f t="shared" si="7"/>
        <v>0</v>
      </c>
      <c r="V43" s="179" t="str">
        <f t="shared" si="8"/>
        <v>Staphylococcus aureus</v>
      </c>
      <c r="W43" s="179" t="str">
        <f t="shared" si="9"/>
        <v>Staphylococcus aureus</v>
      </c>
      <c r="X43" s="175">
        <f t="shared" si="10"/>
        <v>0</v>
      </c>
      <c r="Y43" s="175">
        <f t="shared" si="11"/>
        <v>0</v>
      </c>
      <c r="Z43" s="175">
        <f t="shared" si="12"/>
        <v>0</v>
      </c>
      <c r="AA43" s="175">
        <f t="shared" si="13"/>
        <v>0</v>
      </c>
    </row>
    <row r="44" spans="4:27" ht="15" customHeight="1" x14ac:dyDescent="0.25">
      <c r="D44" s="170">
        <v>0</v>
      </c>
      <c r="E44" s="170">
        <f t="shared" si="3"/>
        <v>0</v>
      </c>
      <c r="F44" s="28" t="s">
        <v>269</v>
      </c>
      <c r="G44" s="28" t="s">
        <v>968</v>
      </c>
      <c r="H44" s="28" t="s">
        <v>961</v>
      </c>
      <c r="I44" s="31" t="s">
        <v>270</v>
      </c>
      <c r="J44" s="28" t="s">
        <v>116</v>
      </c>
      <c r="K44" s="28" t="s">
        <v>258</v>
      </c>
      <c r="L44" s="28" t="s">
        <v>116</v>
      </c>
      <c r="M44" s="28" t="s">
        <v>258</v>
      </c>
      <c r="N44" s="29">
        <v>2.5289999999999999</v>
      </c>
      <c r="O44" s="28" t="s">
        <v>116</v>
      </c>
      <c r="P44" s="28" t="s">
        <v>258</v>
      </c>
      <c r="Q44" s="29">
        <v>2.4790000000000001</v>
      </c>
      <c r="R44" s="172" t="str">
        <f t="shared" si="4"/>
        <v>A</v>
      </c>
      <c r="S44" s="175">
        <f t="shared" si="5"/>
        <v>1</v>
      </c>
      <c r="T44" s="175">
        <f t="shared" si="6"/>
        <v>1</v>
      </c>
      <c r="U44" s="175">
        <f t="shared" si="7"/>
        <v>0</v>
      </c>
      <c r="V44" s="179" t="str">
        <f t="shared" si="8"/>
        <v>Staphylococcus aureus</v>
      </c>
      <c r="W44" s="179" t="str">
        <f t="shared" si="9"/>
        <v>Staphylococcus aureus</v>
      </c>
      <c r="X44" s="175">
        <f t="shared" si="10"/>
        <v>0</v>
      </c>
      <c r="Y44" s="175">
        <f t="shared" si="11"/>
        <v>0</v>
      </c>
      <c r="Z44" s="175">
        <f t="shared" si="12"/>
        <v>0</v>
      </c>
      <c r="AA44" s="175">
        <f t="shared" si="13"/>
        <v>0</v>
      </c>
    </row>
    <row r="45" spans="4:27" ht="15" customHeight="1" x14ac:dyDescent="0.25">
      <c r="D45" s="170">
        <v>0</v>
      </c>
      <c r="E45" s="170">
        <f t="shared" si="3"/>
        <v>0</v>
      </c>
      <c r="F45" s="28" t="s">
        <v>271</v>
      </c>
      <c r="G45" s="28" t="s">
        <v>968</v>
      </c>
      <c r="H45" s="28" t="s">
        <v>961</v>
      </c>
      <c r="I45" s="31" t="s">
        <v>272</v>
      </c>
      <c r="J45" s="28" t="s">
        <v>116</v>
      </c>
      <c r="K45" s="28" t="s">
        <v>258</v>
      </c>
      <c r="L45" s="28" t="s">
        <v>116</v>
      </c>
      <c r="M45" s="28" t="s">
        <v>258</v>
      </c>
      <c r="N45" s="29">
        <v>2.5110000000000001</v>
      </c>
      <c r="O45" s="28" t="s">
        <v>116</v>
      </c>
      <c r="P45" s="28" t="s">
        <v>258</v>
      </c>
      <c r="Q45" s="29">
        <v>2.452</v>
      </c>
      <c r="R45" s="172" t="str">
        <f t="shared" si="4"/>
        <v>A</v>
      </c>
      <c r="S45" s="175">
        <f t="shared" si="5"/>
        <v>1</v>
      </c>
      <c r="T45" s="175">
        <f t="shared" si="6"/>
        <v>1</v>
      </c>
      <c r="U45" s="175">
        <f t="shared" si="7"/>
        <v>0</v>
      </c>
      <c r="V45" s="179" t="str">
        <f t="shared" si="8"/>
        <v>Staphylococcus aureus</v>
      </c>
      <c r="W45" s="179" t="str">
        <f t="shared" si="9"/>
        <v>Staphylococcus aureus</v>
      </c>
      <c r="X45" s="175">
        <f t="shared" si="10"/>
        <v>0</v>
      </c>
      <c r="Y45" s="175">
        <f t="shared" si="11"/>
        <v>0</v>
      </c>
      <c r="Z45" s="175">
        <f t="shared" si="12"/>
        <v>0</v>
      </c>
      <c r="AA45" s="175">
        <f t="shared" si="13"/>
        <v>0</v>
      </c>
    </row>
    <row r="46" spans="4:27" ht="15" customHeight="1" x14ac:dyDescent="0.25">
      <c r="D46" s="170">
        <v>0</v>
      </c>
      <c r="E46" s="170">
        <f t="shared" si="3"/>
        <v>0</v>
      </c>
      <c r="F46" s="28" t="s">
        <v>273</v>
      </c>
      <c r="G46" s="28" t="s">
        <v>968</v>
      </c>
      <c r="H46" s="28" t="s">
        <v>961</v>
      </c>
      <c r="I46" s="31" t="s">
        <v>274</v>
      </c>
      <c r="J46" s="28" t="s">
        <v>116</v>
      </c>
      <c r="K46" s="28" t="s">
        <v>258</v>
      </c>
      <c r="L46" s="28" t="s">
        <v>116</v>
      </c>
      <c r="M46" s="28" t="s">
        <v>258</v>
      </c>
      <c r="N46" s="29">
        <v>2.5009999999999999</v>
      </c>
      <c r="O46" s="28" t="s">
        <v>116</v>
      </c>
      <c r="P46" s="28" t="s">
        <v>258</v>
      </c>
      <c r="Q46" s="29">
        <v>2.476</v>
      </c>
      <c r="R46" s="172" t="str">
        <f t="shared" si="4"/>
        <v>A</v>
      </c>
      <c r="S46" s="175">
        <f t="shared" si="5"/>
        <v>1</v>
      </c>
      <c r="T46" s="175">
        <f t="shared" si="6"/>
        <v>1</v>
      </c>
      <c r="U46" s="175">
        <f t="shared" si="7"/>
        <v>0</v>
      </c>
      <c r="V46" s="179" t="str">
        <f t="shared" si="8"/>
        <v>Staphylococcus aureus</v>
      </c>
      <c r="W46" s="179" t="str">
        <f t="shared" si="9"/>
        <v>Staphylococcus aureus</v>
      </c>
      <c r="X46" s="175">
        <f t="shared" si="10"/>
        <v>0</v>
      </c>
      <c r="Y46" s="175">
        <f t="shared" si="11"/>
        <v>0</v>
      </c>
      <c r="Z46" s="175">
        <f t="shared" si="12"/>
        <v>0</v>
      </c>
      <c r="AA46" s="175">
        <f t="shared" si="13"/>
        <v>0</v>
      </c>
    </row>
    <row r="47" spans="4:27" ht="15" customHeight="1" x14ac:dyDescent="0.25">
      <c r="D47" s="170">
        <v>0</v>
      </c>
      <c r="E47" s="170">
        <f t="shared" si="3"/>
        <v>0</v>
      </c>
      <c r="F47" s="28" t="s">
        <v>275</v>
      </c>
      <c r="G47" s="28" t="s">
        <v>968</v>
      </c>
      <c r="H47" s="28" t="s">
        <v>961</v>
      </c>
      <c r="I47" s="31" t="s">
        <v>276</v>
      </c>
      <c r="J47" s="28" t="s">
        <v>116</v>
      </c>
      <c r="K47" s="28" t="s">
        <v>258</v>
      </c>
      <c r="L47" s="28" t="s">
        <v>116</v>
      </c>
      <c r="M47" s="28" t="s">
        <v>258</v>
      </c>
      <c r="N47" s="29">
        <v>2.359</v>
      </c>
      <c r="O47" s="28" t="s">
        <v>116</v>
      </c>
      <c r="P47" s="28" t="s">
        <v>258</v>
      </c>
      <c r="Q47" s="29">
        <v>2.2919999999999998</v>
      </c>
      <c r="R47" s="172" t="str">
        <f t="shared" si="4"/>
        <v>A</v>
      </c>
      <c r="S47" s="175">
        <f t="shared" si="5"/>
        <v>1</v>
      </c>
      <c r="T47" s="175">
        <f t="shared" si="6"/>
        <v>1</v>
      </c>
      <c r="U47" s="175">
        <f t="shared" si="7"/>
        <v>0</v>
      </c>
      <c r="V47" s="179" t="str">
        <f t="shared" si="8"/>
        <v>Staphylococcus aureus</v>
      </c>
      <c r="W47" s="179" t="str">
        <f t="shared" si="9"/>
        <v>Staphylococcus aureus</v>
      </c>
      <c r="X47" s="175">
        <f t="shared" si="10"/>
        <v>0</v>
      </c>
      <c r="Y47" s="175">
        <f t="shared" si="11"/>
        <v>0</v>
      </c>
      <c r="Z47" s="175">
        <f t="shared" si="12"/>
        <v>0</v>
      </c>
      <c r="AA47" s="175">
        <f t="shared" si="13"/>
        <v>0</v>
      </c>
    </row>
    <row r="48" spans="4:27" ht="15" customHeight="1" x14ac:dyDescent="0.25">
      <c r="D48" s="170">
        <v>0</v>
      </c>
      <c r="E48" s="170">
        <f t="shared" si="3"/>
        <v>0</v>
      </c>
      <c r="F48" s="28" t="s">
        <v>277</v>
      </c>
      <c r="G48" s="28" t="s">
        <v>968</v>
      </c>
      <c r="H48" s="28" t="s">
        <v>961</v>
      </c>
      <c r="I48" s="31" t="s">
        <v>278</v>
      </c>
      <c r="J48" s="28" t="s">
        <v>116</v>
      </c>
      <c r="K48" s="28" t="s">
        <v>258</v>
      </c>
      <c r="L48" s="28" t="s">
        <v>116</v>
      </c>
      <c r="M48" s="28" t="s">
        <v>258</v>
      </c>
      <c r="N48" s="29">
        <v>2.3879999999999999</v>
      </c>
      <c r="O48" s="28" t="s">
        <v>116</v>
      </c>
      <c r="P48" s="28" t="s">
        <v>258</v>
      </c>
      <c r="Q48" s="29">
        <v>2.2389999999999999</v>
      </c>
      <c r="R48" s="172" t="str">
        <f t="shared" si="4"/>
        <v>A</v>
      </c>
      <c r="S48" s="175">
        <f t="shared" si="5"/>
        <v>1</v>
      </c>
      <c r="T48" s="175">
        <f t="shared" si="6"/>
        <v>1</v>
      </c>
      <c r="U48" s="175">
        <f t="shared" si="7"/>
        <v>0</v>
      </c>
      <c r="V48" s="179" t="str">
        <f t="shared" si="8"/>
        <v>Staphylococcus aureus</v>
      </c>
      <c r="W48" s="179" t="str">
        <f t="shared" si="9"/>
        <v>Staphylococcus aureus</v>
      </c>
      <c r="X48" s="175">
        <f t="shared" si="10"/>
        <v>0</v>
      </c>
      <c r="Y48" s="175">
        <f t="shared" si="11"/>
        <v>0</v>
      </c>
      <c r="Z48" s="175">
        <f t="shared" si="12"/>
        <v>0</v>
      </c>
      <c r="AA48" s="175">
        <f t="shared" si="13"/>
        <v>0</v>
      </c>
    </row>
    <row r="49" spans="4:27" ht="15" customHeight="1" x14ac:dyDescent="0.25">
      <c r="D49" s="170">
        <v>0</v>
      </c>
      <c r="E49" s="170">
        <f t="shared" si="3"/>
        <v>0</v>
      </c>
      <c r="F49" s="28" t="s">
        <v>279</v>
      </c>
      <c r="G49" s="28" t="s">
        <v>968</v>
      </c>
      <c r="H49" s="28" t="s">
        <v>961</v>
      </c>
      <c r="I49" s="31" t="s">
        <v>280</v>
      </c>
      <c r="J49" s="28" t="s">
        <v>116</v>
      </c>
      <c r="K49" s="28" t="s">
        <v>258</v>
      </c>
      <c r="L49" s="28" t="s">
        <v>116</v>
      </c>
      <c r="M49" s="28" t="s">
        <v>258</v>
      </c>
      <c r="N49" s="29">
        <v>2.38</v>
      </c>
      <c r="O49" s="28" t="s">
        <v>116</v>
      </c>
      <c r="P49" s="28" t="s">
        <v>258</v>
      </c>
      <c r="Q49" s="29">
        <v>2.3380000000000001</v>
      </c>
      <c r="R49" s="172" t="str">
        <f t="shared" si="4"/>
        <v>A</v>
      </c>
      <c r="S49" s="175">
        <f t="shared" si="5"/>
        <v>1</v>
      </c>
      <c r="T49" s="175">
        <f t="shared" si="6"/>
        <v>1</v>
      </c>
      <c r="U49" s="175">
        <f t="shared" si="7"/>
        <v>0</v>
      </c>
      <c r="V49" s="179" t="str">
        <f t="shared" si="8"/>
        <v>Staphylococcus aureus</v>
      </c>
      <c r="W49" s="179" t="str">
        <f t="shared" si="9"/>
        <v>Staphylococcus aureus</v>
      </c>
      <c r="X49" s="175">
        <f t="shared" si="10"/>
        <v>0</v>
      </c>
      <c r="Y49" s="175">
        <f t="shared" si="11"/>
        <v>0</v>
      </c>
      <c r="Z49" s="175">
        <f t="shared" si="12"/>
        <v>0</v>
      </c>
      <c r="AA49" s="175">
        <f t="shared" si="13"/>
        <v>0</v>
      </c>
    </row>
    <row r="50" spans="4:27" ht="15" customHeight="1" x14ac:dyDescent="0.25">
      <c r="D50" s="170">
        <v>0</v>
      </c>
      <c r="E50" s="170">
        <f t="shared" si="3"/>
        <v>0</v>
      </c>
      <c r="F50" s="28" t="s">
        <v>281</v>
      </c>
      <c r="G50" s="28" t="s">
        <v>968</v>
      </c>
      <c r="H50" s="28" t="s">
        <v>961</v>
      </c>
      <c r="I50" s="31" t="s">
        <v>282</v>
      </c>
      <c r="J50" s="28" t="s">
        <v>116</v>
      </c>
      <c r="K50" s="28" t="s">
        <v>258</v>
      </c>
      <c r="L50" s="28" t="s">
        <v>116</v>
      </c>
      <c r="M50" s="28" t="s">
        <v>258</v>
      </c>
      <c r="N50" s="29">
        <v>2.3919999999999999</v>
      </c>
      <c r="O50" s="28" t="s">
        <v>116</v>
      </c>
      <c r="P50" s="28" t="s">
        <v>258</v>
      </c>
      <c r="Q50" s="29">
        <v>2.2919999999999998</v>
      </c>
      <c r="R50" s="172" t="str">
        <f t="shared" si="4"/>
        <v>A</v>
      </c>
      <c r="S50" s="175">
        <f t="shared" si="5"/>
        <v>1</v>
      </c>
      <c r="T50" s="175">
        <f t="shared" si="6"/>
        <v>1</v>
      </c>
      <c r="U50" s="175">
        <f t="shared" si="7"/>
        <v>0</v>
      </c>
      <c r="V50" s="179" t="str">
        <f t="shared" si="8"/>
        <v>Staphylococcus aureus</v>
      </c>
      <c r="W50" s="179" t="str">
        <f t="shared" si="9"/>
        <v>Staphylococcus aureus</v>
      </c>
      <c r="X50" s="175">
        <f t="shared" si="10"/>
        <v>0</v>
      </c>
      <c r="Y50" s="175">
        <f t="shared" si="11"/>
        <v>0</v>
      </c>
      <c r="Z50" s="175">
        <f t="shared" si="12"/>
        <v>0</v>
      </c>
      <c r="AA50" s="175">
        <f t="shared" si="13"/>
        <v>0</v>
      </c>
    </row>
    <row r="51" spans="4:27" ht="15" customHeight="1" x14ac:dyDescent="0.25">
      <c r="D51" s="170">
        <v>0</v>
      </c>
      <c r="E51" s="170">
        <f t="shared" si="3"/>
        <v>0</v>
      </c>
      <c r="F51" s="28" t="s">
        <v>283</v>
      </c>
      <c r="G51" s="28" t="s">
        <v>968</v>
      </c>
      <c r="H51" s="28" t="s">
        <v>961</v>
      </c>
      <c r="I51" s="31" t="s">
        <v>284</v>
      </c>
      <c r="J51" s="28" t="s">
        <v>116</v>
      </c>
      <c r="K51" s="28" t="s">
        <v>258</v>
      </c>
      <c r="L51" s="28" t="s">
        <v>116</v>
      </c>
      <c r="M51" s="28" t="s">
        <v>258</v>
      </c>
      <c r="N51" s="29">
        <v>2.3370000000000002</v>
      </c>
      <c r="O51" s="28" t="s">
        <v>116</v>
      </c>
      <c r="P51" s="28" t="s">
        <v>258</v>
      </c>
      <c r="Q51" s="29">
        <v>2.1920000000000002</v>
      </c>
      <c r="R51" s="172" t="str">
        <f t="shared" si="4"/>
        <v>A</v>
      </c>
      <c r="S51" s="175">
        <f t="shared" si="5"/>
        <v>1</v>
      </c>
      <c r="T51" s="175">
        <f t="shared" si="6"/>
        <v>1</v>
      </c>
      <c r="U51" s="175">
        <f t="shared" si="7"/>
        <v>0</v>
      </c>
      <c r="V51" s="179" t="str">
        <f t="shared" si="8"/>
        <v>Staphylococcus aureus</v>
      </c>
      <c r="W51" s="179" t="str">
        <f t="shared" si="9"/>
        <v>Staphylococcus aureus</v>
      </c>
      <c r="X51" s="175">
        <f t="shared" si="10"/>
        <v>0</v>
      </c>
      <c r="Y51" s="175">
        <f t="shared" si="11"/>
        <v>0</v>
      </c>
      <c r="Z51" s="175">
        <f t="shared" si="12"/>
        <v>0</v>
      </c>
      <c r="AA51" s="175">
        <f t="shared" si="13"/>
        <v>0</v>
      </c>
    </row>
    <row r="52" spans="4:27" ht="15" customHeight="1" x14ac:dyDescent="0.25">
      <c r="D52" s="170">
        <v>0</v>
      </c>
      <c r="E52" s="170">
        <f t="shared" si="3"/>
        <v>0</v>
      </c>
      <c r="F52" s="28" t="s">
        <v>285</v>
      </c>
      <c r="G52" s="28" t="s">
        <v>968</v>
      </c>
      <c r="H52" s="28" t="s">
        <v>961</v>
      </c>
      <c r="I52" s="31" t="s">
        <v>286</v>
      </c>
      <c r="J52" s="28" t="s">
        <v>116</v>
      </c>
      <c r="K52" s="28" t="s">
        <v>258</v>
      </c>
      <c r="L52" s="28" t="s">
        <v>116</v>
      </c>
      <c r="M52" s="28" t="s">
        <v>258</v>
      </c>
      <c r="N52" s="29">
        <v>2.3140000000000001</v>
      </c>
      <c r="O52" s="28" t="s">
        <v>116</v>
      </c>
      <c r="P52" s="28" t="s">
        <v>258</v>
      </c>
      <c r="Q52" s="29">
        <v>2.298</v>
      </c>
      <c r="R52" s="172" t="str">
        <f t="shared" si="4"/>
        <v>A</v>
      </c>
      <c r="S52" s="175">
        <f t="shared" si="5"/>
        <v>1</v>
      </c>
      <c r="T52" s="175">
        <f t="shared" si="6"/>
        <v>1</v>
      </c>
      <c r="U52" s="175">
        <f t="shared" si="7"/>
        <v>0</v>
      </c>
      <c r="V52" s="179" t="str">
        <f t="shared" si="8"/>
        <v>Staphylococcus aureus</v>
      </c>
      <c r="W52" s="179" t="str">
        <f t="shared" si="9"/>
        <v>Staphylococcus aureus</v>
      </c>
      <c r="X52" s="175">
        <f t="shared" si="10"/>
        <v>0</v>
      </c>
      <c r="Y52" s="175">
        <f t="shared" si="11"/>
        <v>0</v>
      </c>
      <c r="Z52" s="175">
        <f t="shared" si="12"/>
        <v>0</v>
      </c>
      <c r="AA52" s="175">
        <f t="shared" si="13"/>
        <v>0</v>
      </c>
    </row>
    <row r="53" spans="4:27" ht="15" customHeight="1" x14ac:dyDescent="0.25">
      <c r="D53" s="170">
        <v>0</v>
      </c>
      <c r="E53" s="170">
        <f t="shared" si="3"/>
        <v>0</v>
      </c>
      <c r="F53" s="28" t="s">
        <v>287</v>
      </c>
      <c r="G53" s="28" t="s">
        <v>968</v>
      </c>
      <c r="H53" s="28" t="s">
        <v>961</v>
      </c>
      <c r="I53" s="31" t="s">
        <v>288</v>
      </c>
      <c r="J53" s="28" t="s">
        <v>116</v>
      </c>
      <c r="K53" s="28" t="s">
        <v>258</v>
      </c>
      <c r="L53" s="28" t="s">
        <v>116</v>
      </c>
      <c r="M53" s="28" t="s">
        <v>258</v>
      </c>
      <c r="N53" s="29">
        <v>2.3580000000000001</v>
      </c>
      <c r="O53" s="28" t="s">
        <v>116</v>
      </c>
      <c r="P53" s="28" t="s">
        <v>258</v>
      </c>
      <c r="Q53" s="29">
        <v>2.3170000000000002</v>
      </c>
      <c r="R53" s="172" t="str">
        <f t="shared" si="4"/>
        <v>A</v>
      </c>
      <c r="S53" s="175">
        <f t="shared" si="5"/>
        <v>1</v>
      </c>
      <c r="T53" s="175">
        <f t="shared" si="6"/>
        <v>1</v>
      </c>
      <c r="U53" s="175">
        <f t="shared" si="7"/>
        <v>0</v>
      </c>
      <c r="V53" s="179" t="str">
        <f t="shared" si="8"/>
        <v>Staphylococcus aureus</v>
      </c>
      <c r="W53" s="179" t="str">
        <f t="shared" si="9"/>
        <v>Staphylococcus aureus</v>
      </c>
      <c r="X53" s="175">
        <f t="shared" si="10"/>
        <v>0</v>
      </c>
      <c r="Y53" s="175">
        <f t="shared" si="11"/>
        <v>0</v>
      </c>
      <c r="Z53" s="175">
        <f t="shared" si="12"/>
        <v>0</v>
      </c>
      <c r="AA53" s="175">
        <f t="shared" si="13"/>
        <v>0</v>
      </c>
    </row>
    <row r="54" spans="4:27" ht="15" customHeight="1" x14ac:dyDescent="0.25">
      <c r="D54" s="170">
        <v>0</v>
      </c>
      <c r="E54" s="170">
        <f t="shared" si="3"/>
        <v>0</v>
      </c>
      <c r="F54" s="28" t="s">
        <v>289</v>
      </c>
      <c r="G54" s="28" t="s">
        <v>968</v>
      </c>
      <c r="H54" s="28" t="s">
        <v>961</v>
      </c>
      <c r="I54" s="31" t="s">
        <v>290</v>
      </c>
      <c r="J54" s="28" t="s">
        <v>116</v>
      </c>
      <c r="K54" s="28" t="s">
        <v>258</v>
      </c>
      <c r="L54" s="28" t="s">
        <v>116</v>
      </c>
      <c r="M54" s="28" t="s">
        <v>258</v>
      </c>
      <c r="N54" s="29">
        <v>2.383</v>
      </c>
      <c r="O54" s="28" t="s">
        <v>116</v>
      </c>
      <c r="P54" s="28" t="s">
        <v>258</v>
      </c>
      <c r="Q54" s="29">
        <v>2.3740000000000001</v>
      </c>
      <c r="R54" s="172" t="str">
        <f t="shared" si="4"/>
        <v>A</v>
      </c>
      <c r="S54" s="175">
        <f t="shared" si="5"/>
        <v>1</v>
      </c>
      <c r="T54" s="175">
        <f t="shared" si="6"/>
        <v>1</v>
      </c>
      <c r="U54" s="175">
        <f t="shared" si="7"/>
        <v>0</v>
      </c>
      <c r="V54" s="179" t="str">
        <f t="shared" si="8"/>
        <v>Staphylococcus aureus</v>
      </c>
      <c r="W54" s="179" t="str">
        <f t="shared" si="9"/>
        <v>Staphylococcus aureus</v>
      </c>
      <c r="X54" s="175">
        <f t="shared" si="10"/>
        <v>0</v>
      </c>
      <c r="Y54" s="175">
        <f t="shared" si="11"/>
        <v>0</v>
      </c>
      <c r="Z54" s="175">
        <f t="shared" si="12"/>
        <v>0</v>
      </c>
      <c r="AA54" s="175">
        <f t="shared" si="13"/>
        <v>0</v>
      </c>
    </row>
    <row r="55" spans="4:27" ht="15" customHeight="1" x14ac:dyDescent="0.25">
      <c r="D55" s="170">
        <v>0</v>
      </c>
      <c r="E55" s="170">
        <f t="shared" si="3"/>
        <v>0</v>
      </c>
      <c r="F55" s="28" t="s">
        <v>291</v>
      </c>
      <c r="G55" s="28" t="s">
        <v>968</v>
      </c>
      <c r="H55" s="28" t="s">
        <v>961</v>
      </c>
      <c r="I55" s="31" t="s">
        <v>292</v>
      </c>
      <c r="J55" s="28" t="s">
        <v>116</v>
      </c>
      <c r="K55" s="28" t="s">
        <v>258</v>
      </c>
      <c r="L55" s="28" t="s">
        <v>116</v>
      </c>
      <c r="M55" s="28" t="s">
        <v>258</v>
      </c>
      <c r="N55" s="29">
        <v>2.4239999999999999</v>
      </c>
      <c r="O55" s="28" t="s">
        <v>116</v>
      </c>
      <c r="P55" s="28" t="s">
        <v>258</v>
      </c>
      <c r="Q55" s="29">
        <v>2.3980000000000001</v>
      </c>
      <c r="R55" s="172" t="str">
        <f t="shared" si="4"/>
        <v>A</v>
      </c>
      <c r="S55" s="175">
        <f t="shared" si="5"/>
        <v>1</v>
      </c>
      <c r="T55" s="175">
        <f t="shared" si="6"/>
        <v>1</v>
      </c>
      <c r="U55" s="175">
        <f t="shared" si="7"/>
        <v>0</v>
      </c>
      <c r="V55" s="179" t="str">
        <f t="shared" si="8"/>
        <v>Staphylococcus aureus</v>
      </c>
      <c r="W55" s="179" t="str">
        <f t="shared" si="9"/>
        <v>Staphylococcus aureus</v>
      </c>
      <c r="X55" s="175">
        <f t="shared" si="10"/>
        <v>0</v>
      </c>
      <c r="Y55" s="175">
        <f t="shared" si="11"/>
        <v>0</v>
      </c>
      <c r="Z55" s="175">
        <f t="shared" si="12"/>
        <v>0</v>
      </c>
      <c r="AA55" s="175">
        <f t="shared" si="13"/>
        <v>0</v>
      </c>
    </row>
    <row r="56" spans="4:27" ht="15" customHeight="1" x14ac:dyDescent="0.25">
      <c r="D56" s="170">
        <v>0</v>
      </c>
      <c r="E56" s="170">
        <f t="shared" si="3"/>
        <v>0</v>
      </c>
      <c r="F56" s="28" t="s">
        <v>293</v>
      </c>
      <c r="G56" s="28" t="s">
        <v>968</v>
      </c>
      <c r="H56" s="28" t="s">
        <v>961</v>
      </c>
      <c r="I56" s="31" t="s">
        <v>294</v>
      </c>
      <c r="J56" s="28" t="s">
        <v>116</v>
      </c>
      <c r="K56" s="28" t="s">
        <v>258</v>
      </c>
      <c r="L56" s="28" t="s">
        <v>116</v>
      </c>
      <c r="M56" s="28" t="s">
        <v>258</v>
      </c>
      <c r="N56" s="29">
        <v>2.3839999999999999</v>
      </c>
      <c r="O56" s="28" t="s">
        <v>116</v>
      </c>
      <c r="P56" s="28" t="s">
        <v>258</v>
      </c>
      <c r="Q56" s="29">
        <v>2.37</v>
      </c>
      <c r="R56" s="172" t="str">
        <f t="shared" si="4"/>
        <v>A</v>
      </c>
      <c r="S56" s="175">
        <f t="shared" si="5"/>
        <v>1</v>
      </c>
      <c r="T56" s="175">
        <f t="shared" si="6"/>
        <v>1</v>
      </c>
      <c r="U56" s="175">
        <f t="shared" si="7"/>
        <v>0</v>
      </c>
      <c r="V56" s="179" t="str">
        <f t="shared" si="8"/>
        <v>Staphylococcus aureus</v>
      </c>
      <c r="W56" s="179" t="str">
        <f t="shared" si="9"/>
        <v>Staphylococcus aureus</v>
      </c>
      <c r="X56" s="175">
        <f t="shared" si="10"/>
        <v>0</v>
      </c>
      <c r="Y56" s="175">
        <f t="shared" si="11"/>
        <v>0</v>
      </c>
      <c r="Z56" s="175">
        <f t="shared" si="12"/>
        <v>0</v>
      </c>
      <c r="AA56" s="175">
        <f t="shared" si="13"/>
        <v>0</v>
      </c>
    </row>
    <row r="57" spans="4:27" ht="15" customHeight="1" x14ac:dyDescent="0.25">
      <c r="D57" s="170">
        <v>0</v>
      </c>
      <c r="E57" s="170">
        <f t="shared" si="3"/>
        <v>0</v>
      </c>
      <c r="F57" s="28" t="s">
        <v>295</v>
      </c>
      <c r="G57" s="28" t="s">
        <v>968</v>
      </c>
      <c r="H57" s="28" t="s">
        <v>961</v>
      </c>
      <c r="I57" s="31" t="s">
        <v>296</v>
      </c>
      <c r="J57" s="28" t="s">
        <v>116</v>
      </c>
      <c r="K57" s="28" t="s">
        <v>258</v>
      </c>
      <c r="L57" s="28" t="s">
        <v>116</v>
      </c>
      <c r="M57" s="28" t="s">
        <v>258</v>
      </c>
      <c r="N57" s="29">
        <v>2.3410000000000002</v>
      </c>
      <c r="O57" s="28" t="s">
        <v>116</v>
      </c>
      <c r="P57" s="28" t="s">
        <v>258</v>
      </c>
      <c r="Q57" s="29">
        <v>2.2120000000000002</v>
      </c>
      <c r="R57" s="172" t="str">
        <f t="shared" si="4"/>
        <v>A</v>
      </c>
      <c r="S57" s="175">
        <f t="shared" si="5"/>
        <v>1</v>
      </c>
      <c r="T57" s="175">
        <f t="shared" si="6"/>
        <v>1</v>
      </c>
      <c r="U57" s="175">
        <f t="shared" si="7"/>
        <v>0</v>
      </c>
      <c r="V57" s="179" t="str">
        <f t="shared" si="8"/>
        <v>Staphylococcus aureus</v>
      </c>
      <c r="W57" s="179" t="str">
        <f t="shared" si="9"/>
        <v>Staphylococcus aureus</v>
      </c>
      <c r="X57" s="175">
        <f t="shared" si="10"/>
        <v>0</v>
      </c>
      <c r="Y57" s="175">
        <f t="shared" si="11"/>
        <v>0</v>
      </c>
      <c r="Z57" s="175">
        <f t="shared" si="12"/>
        <v>0</v>
      </c>
      <c r="AA57" s="175">
        <f t="shared" si="13"/>
        <v>0</v>
      </c>
    </row>
    <row r="58" spans="4:27" ht="15" customHeight="1" x14ac:dyDescent="0.25">
      <c r="D58" s="170">
        <v>0</v>
      </c>
      <c r="E58" s="170">
        <f t="shared" si="3"/>
        <v>0</v>
      </c>
      <c r="F58" s="28" t="s">
        <v>297</v>
      </c>
      <c r="G58" s="28" t="s">
        <v>968</v>
      </c>
      <c r="H58" s="28" t="s">
        <v>961</v>
      </c>
      <c r="I58" s="31" t="s">
        <v>298</v>
      </c>
      <c r="J58" s="28" t="s">
        <v>116</v>
      </c>
      <c r="K58" s="28" t="s">
        <v>258</v>
      </c>
      <c r="L58" s="28" t="s">
        <v>116</v>
      </c>
      <c r="M58" s="28" t="s">
        <v>258</v>
      </c>
      <c r="N58" s="29">
        <v>2.3929999999999998</v>
      </c>
      <c r="O58" s="28" t="s">
        <v>116</v>
      </c>
      <c r="P58" s="28" t="s">
        <v>258</v>
      </c>
      <c r="Q58" s="29">
        <v>2.282</v>
      </c>
      <c r="R58" s="172" t="str">
        <f t="shared" si="4"/>
        <v>A</v>
      </c>
      <c r="S58" s="175">
        <f t="shared" si="5"/>
        <v>1</v>
      </c>
      <c r="T58" s="175">
        <f t="shared" si="6"/>
        <v>1</v>
      </c>
      <c r="U58" s="175">
        <f t="shared" si="7"/>
        <v>0</v>
      </c>
      <c r="V58" s="179" t="str">
        <f t="shared" si="8"/>
        <v>Staphylococcus aureus</v>
      </c>
      <c r="W58" s="179" t="str">
        <f t="shared" si="9"/>
        <v>Staphylococcus aureus</v>
      </c>
      <c r="X58" s="175">
        <f t="shared" si="10"/>
        <v>0</v>
      </c>
      <c r="Y58" s="175">
        <f t="shared" si="11"/>
        <v>0</v>
      </c>
      <c r="Z58" s="175">
        <f t="shared" si="12"/>
        <v>0</v>
      </c>
      <c r="AA58" s="175">
        <f t="shared" si="13"/>
        <v>0</v>
      </c>
    </row>
    <row r="59" spans="4:27" ht="15" customHeight="1" x14ac:dyDescent="0.25">
      <c r="D59" s="170">
        <v>0</v>
      </c>
      <c r="E59" s="170">
        <f t="shared" si="3"/>
        <v>0</v>
      </c>
      <c r="F59" s="28" t="s">
        <v>299</v>
      </c>
      <c r="G59" s="28" t="s">
        <v>968</v>
      </c>
      <c r="H59" s="28" t="s">
        <v>961</v>
      </c>
      <c r="I59" s="31" t="s">
        <v>300</v>
      </c>
      <c r="J59" s="28" t="s">
        <v>116</v>
      </c>
      <c r="K59" s="28" t="s">
        <v>258</v>
      </c>
      <c r="L59" s="28" t="s">
        <v>116</v>
      </c>
      <c r="M59" s="28" t="s">
        <v>258</v>
      </c>
      <c r="N59" s="29">
        <v>2.4129999999999998</v>
      </c>
      <c r="O59" s="28" t="s">
        <v>116</v>
      </c>
      <c r="P59" s="28" t="s">
        <v>258</v>
      </c>
      <c r="Q59" s="29">
        <v>2.4039999999999999</v>
      </c>
      <c r="R59" s="172" t="str">
        <f t="shared" si="4"/>
        <v>A</v>
      </c>
      <c r="S59" s="175">
        <f t="shared" si="5"/>
        <v>1</v>
      </c>
      <c r="T59" s="175">
        <f t="shared" si="6"/>
        <v>1</v>
      </c>
      <c r="U59" s="175">
        <f t="shared" si="7"/>
        <v>0</v>
      </c>
      <c r="V59" s="179" t="str">
        <f t="shared" si="8"/>
        <v>Staphylococcus aureus</v>
      </c>
      <c r="W59" s="179" t="str">
        <f t="shared" si="9"/>
        <v>Staphylococcus aureus</v>
      </c>
      <c r="X59" s="175">
        <f t="shared" si="10"/>
        <v>0</v>
      </c>
      <c r="Y59" s="175">
        <f t="shared" si="11"/>
        <v>0</v>
      </c>
      <c r="Z59" s="175">
        <f t="shared" si="12"/>
        <v>0</v>
      </c>
      <c r="AA59" s="175">
        <f t="shared" si="13"/>
        <v>0</v>
      </c>
    </row>
    <row r="60" spans="4:27" ht="15" customHeight="1" x14ac:dyDescent="0.25">
      <c r="D60" s="170">
        <v>0</v>
      </c>
      <c r="E60" s="170">
        <f t="shared" si="3"/>
        <v>0</v>
      </c>
      <c r="F60" s="28" t="s">
        <v>301</v>
      </c>
      <c r="G60" s="28" t="s">
        <v>965</v>
      </c>
      <c r="H60" s="28" t="s">
        <v>961</v>
      </c>
      <c r="I60" s="31" t="s">
        <v>302</v>
      </c>
      <c r="J60" s="28" t="s">
        <v>116</v>
      </c>
      <c r="K60" s="28" t="s">
        <v>258</v>
      </c>
      <c r="L60" s="28" t="s">
        <v>116</v>
      </c>
      <c r="M60" s="28" t="s">
        <v>258</v>
      </c>
      <c r="N60" s="29">
        <v>2.452</v>
      </c>
      <c r="O60" s="28" t="s">
        <v>116</v>
      </c>
      <c r="P60" s="28" t="s">
        <v>258</v>
      </c>
      <c r="Q60" s="29">
        <v>2.4049999999999998</v>
      </c>
      <c r="R60" s="172" t="str">
        <f t="shared" si="4"/>
        <v>A</v>
      </c>
      <c r="S60" s="175">
        <f t="shared" si="5"/>
        <v>1</v>
      </c>
      <c r="T60" s="175">
        <f t="shared" si="6"/>
        <v>1</v>
      </c>
      <c r="U60" s="175">
        <f t="shared" si="7"/>
        <v>0</v>
      </c>
      <c r="V60" s="179" t="str">
        <f t="shared" si="8"/>
        <v>Staphylococcus aureus</v>
      </c>
      <c r="W60" s="179" t="str">
        <f t="shared" si="9"/>
        <v>Staphylococcus aureus</v>
      </c>
      <c r="X60" s="175">
        <f t="shared" si="10"/>
        <v>0</v>
      </c>
      <c r="Y60" s="175">
        <f t="shared" si="11"/>
        <v>0</v>
      </c>
      <c r="Z60" s="175">
        <f t="shared" si="12"/>
        <v>0</v>
      </c>
      <c r="AA60" s="175">
        <f t="shared" si="13"/>
        <v>0</v>
      </c>
    </row>
    <row r="61" spans="4:27" ht="15" customHeight="1" x14ac:dyDescent="0.25">
      <c r="D61" s="170">
        <v>0</v>
      </c>
      <c r="E61" s="170">
        <f t="shared" si="3"/>
        <v>0</v>
      </c>
      <c r="F61" s="28" t="s">
        <v>303</v>
      </c>
      <c r="G61" s="28" t="s">
        <v>965</v>
      </c>
      <c r="H61" s="28" t="s">
        <v>961</v>
      </c>
      <c r="I61" s="31" t="s">
        <v>304</v>
      </c>
      <c r="J61" s="28" t="s">
        <v>116</v>
      </c>
      <c r="K61" s="28" t="s">
        <v>258</v>
      </c>
      <c r="L61" s="28" t="s">
        <v>116</v>
      </c>
      <c r="M61" s="28" t="s">
        <v>258</v>
      </c>
      <c r="N61" s="29">
        <v>2.4790000000000001</v>
      </c>
      <c r="O61" s="28" t="s">
        <v>116</v>
      </c>
      <c r="P61" s="28" t="s">
        <v>258</v>
      </c>
      <c r="Q61" s="29">
        <v>2.4740000000000002</v>
      </c>
      <c r="R61" s="172" t="str">
        <f t="shared" si="4"/>
        <v>A</v>
      </c>
      <c r="S61" s="175">
        <f t="shared" si="5"/>
        <v>1</v>
      </c>
      <c r="T61" s="175">
        <f t="shared" si="6"/>
        <v>1</v>
      </c>
      <c r="U61" s="175">
        <f t="shared" si="7"/>
        <v>0</v>
      </c>
      <c r="V61" s="179" t="str">
        <f t="shared" si="8"/>
        <v>Staphylococcus aureus</v>
      </c>
      <c r="W61" s="179" t="str">
        <f t="shared" si="9"/>
        <v>Staphylococcus aureus</v>
      </c>
      <c r="X61" s="175">
        <f t="shared" si="10"/>
        <v>0</v>
      </c>
      <c r="Y61" s="175">
        <f t="shared" si="11"/>
        <v>0</v>
      </c>
      <c r="Z61" s="175">
        <f t="shared" si="12"/>
        <v>0</v>
      </c>
      <c r="AA61" s="175">
        <f t="shared" si="13"/>
        <v>0</v>
      </c>
    </row>
    <row r="62" spans="4:27" ht="15" customHeight="1" x14ac:dyDescent="0.25">
      <c r="D62" s="170">
        <v>0</v>
      </c>
      <c r="E62" s="170">
        <f t="shared" si="3"/>
        <v>0</v>
      </c>
      <c r="F62" s="28" t="s">
        <v>305</v>
      </c>
      <c r="G62" s="28" t="s">
        <v>965</v>
      </c>
      <c r="H62" s="28" t="s">
        <v>961</v>
      </c>
      <c r="I62" s="31" t="s">
        <v>306</v>
      </c>
      <c r="J62" s="28" t="s">
        <v>116</v>
      </c>
      <c r="K62" s="28" t="s">
        <v>258</v>
      </c>
      <c r="L62" s="28" t="s">
        <v>116</v>
      </c>
      <c r="M62" s="28" t="s">
        <v>258</v>
      </c>
      <c r="N62" s="29">
        <v>2.5630000000000002</v>
      </c>
      <c r="O62" s="28" t="s">
        <v>116</v>
      </c>
      <c r="P62" s="28" t="s">
        <v>258</v>
      </c>
      <c r="Q62" s="29">
        <v>2.214</v>
      </c>
      <c r="R62" s="172" t="str">
        <f t="shared" si="4"/>
        <v>A</v>
      </c>
      <c r="S62" s="175">
        <f t="shared" si="5"/>
        <v>1</v>
      </c>
      <c r="T62" s="175">
        <f t="shared" si="6"/>
        <v>1</v>
      </c>
      <c r="U62" s="175">
        <f t="shared" si="7"/>
        <v>0</v>
      </c>
      <c r="V62" s="179" t="str">
        <f t="shared" si="8"/>
        <v>Staphylococcus aureus</v>
      </c>
      <c r="W62" s="179" t="str">
        <f t="shared" si="9"/>
        <v>Staphylococcus aureus</v>
      </c>
      <c r="X62" s="175">
        <f t="shared" si="10"/>
        <v>0</v>
      </c>
      <c r="Y62" s="175">
        <f t="shared" si="11"/>
        <v>0</v>
      </c>
      <c r="Z62" s="175">
        <f t="shared" si="12"/>
        <v>0</v>
      </c>
      <c r="AA62" s="175">
        <f t="shared" si="13"/>
        <v>0</v>
      </c>
    </row>
    <row r="63" spans="4:27" ht="15" customHeight="1" x14ac:dyDescent="0.25">
      <c r="D63" s="170">
        <v>0</v>
      </c>
      <c r="E63" s="170">
        <f t="shared" si="3"/>
        <v>0</v>
      </c>
      <c r="F63" s="28" t="s">
        <v>307</v>
      </c>
      <c r="G63" s="28" t="s">
        <v>969</v>
      </c>
      <c r="H63" s="28" t="s">
        <v>13</v>
      </c>
      <c r="I63" s="31" t="s">
        <v>308</v>
      </c>
      <c r="J63" s="28" t="s">
        <v>116</v>
      </c>
      <c r="K63" s="28" t="s">
        <v>258</v>
      </c>
      <c r="L63" s="28" t="s">
        <v>116</v>
      </c>
      <c r="M63" s="28" t="s">
        <v>258</v>
      </c>
      <c r="N63" s="29">
        <v>2.464</v>
      </c>
      <c r="O63" s="28" t="s">
        <v>116</v>
      </c>
      <c r="P63" s="28" t="s">
        <v>258</v>
      </c>
      <c r="Q63" s="29">
        <v>2.4039999999999999</v>
      </c>
      <c r="R63" s="172" t="str">
        <f t="shared" si="4"/>
        <v>A</v>
      </c>
      <c r="S63" s="175">
        <f t="shared" si="5"/>
        <v>1</v>
      </c>
      <c r="T63" s="175">
        <f t="shared" si="6"/>
        <v>1</v>
      </c>
      <c r="U63" s="175">
        <f t="shared" si="7"/>
        <v>0</v>
      </c>
      <c r="V63" s="179" t="str">
        <f t="shared" si="8"/>
        <v>Staphylococcus aureus</v>
      </c>
      <c r="W63" s="179" t="str">
        <f t="shared" si="9"/>
        <v>Staphylococcus aureus</v>
      </c>
      <c r="X63" s="175">
        <f t="shared" si="10"/>
        <v>0</v>
      </c>
      <c r="Y63" s="175">
        <f t="shared" si="11"/>
        <v>0</v>
      </c>
      <c r="Z63" s="175">
        <f t="shared" si="12"/>
        <v>0</v>
      </c>
      <c r="AA63" s="175">
        <f t="shared" si="13"/>
        <v>0</v>
      </c>
    </row>
    <row r="64" spans="4:27" ht="15" customHeight="1" x14ac:dyDescent="0.25">
      <c r="D64" s="170">
        <v>0</v>
      </c>
      <c r="E64" s="170">
        <f t="shared" si="3"/>
        <v>0</v>
      </c>
      <c r="F64" s="28" t="s">
        <v>967</v>
      </c>
      <c r="G64" s="28" t="s">
        <v>969</v>
      </c>
      <c r="H64" s="28" t="s">
        <v>13</v>
      </c>
      <c r="I64" s="31" t="s">
        <v>309</v>
      </c>
      <c r="J64" s="28" t="s">
        <v>116</v>
      </c>
      <c r="K64" s="28" t="s">
        <v>258</v>
      </c>
      <c r="L64" s="28" t="s">
        <v>116</v>
      </c>
      <c r="M64" s="28" t="s">
        <v>258</v>
      </c>
      <c r="N64" s="29">
        <v>2.488</v>
      </c>
      <c r="O64" s="28" t="s">
        <v>116</v>
      </c>
      <c r="P64" s="28" t="s">
        <v>258</v>
      </c>
      <c r="Q64" s="29">
        <v>2.4279999999999999</v>
      </c>
      <c r="R64" s="172" t="str">
        <f t="shared" si="4"/>
        <v>A</v>
      </c>
      <c r="S64" s="175">
        <f t="shared" si="5"/>
        <v>1</v>
      </c>
      <c r="T64" s="175">
        <f t="shared" si="6"/>
        <v>1</v>
      </c>
      <c r="U64" s="175">
        <f t="shared" si="7"/>
        <v>0</v>
      </c>
      <c r="V64" s="179" t="str">
        <f t="shared" si="8"/>
        <v>Staphylococcus aureus</v>
      </c>
      <c r="W64" s="179" t="str">
        <f t="shared" si="9"/>
        <v>Staphylococcus aureus</v>
      </c>
      <c r="X64" s="175">
        <f t="shared" si="10"/>
        <v>0</v>
      </c>
      <c r="Y64" s="175">
        <f t="shared" si="11"/>
        <v>0</v>
      </c>
      <c r="Z64" s="175">
        <f t="shared" si="12"/>
        <v>0</v>
      </c>
      <c r="AA64" s="175">
        <f t="shared" si="13"/>
        <v>0</v>
      </c>
    </row>
    <row r="65" spans="4:27" ht="15" customHeight="1" x14ac:dyDescent="0.25">
      <c r="D65" s="170">
        <v>0</v>
      </c>
      <c r="E65" s="170">
        <f t="shared" si="3"/>
        <v>0</v>
      </c>
      <c r="F65" s="28" t="s">
        <v>310</v>
      </c>
      <c r="G65" s="28" t="s">
        <v>969</v>
      </c>
      <c r="H65" s="28" t="s">
        <v>13</v>
      </c>
      <c r="I65" s="31" t="s">
        <v>311</v>
      </c>
      <c r="J65" s="28" t="s">
        <v>116</v>
      </c>
      <c r="K65" s="28" t="s">
        <v>258</v>
      </c>
      <c r="L65" s="28" t="s">
        <v>116</v>
      </c>
      <c r="M65" s="28" t="s">
        <v>258</v>
      </c>
      <c r="N65" s="29">
        <v>2.3220000000000001</v>
      </c>
      <c r="O65" s="28" t="s">
        <v>116</v>
      </c>
      <c r="P65" s="28" t="s">
        <v>258</v>
      </c>
      <c r="Q65" s="29">
        <v>2.1179999999999999</v>
      </c>
      <c r="R65" s="172" t="str">
        <f t="shared" si="4"/>
        <v>A</v>
      </c>
      <c r="S65" s="175">
        <f t="shared" si="5"/>
        <v>1</v>
      </c>
      <c r="T65" s="175">
        <f t="shared" si="6"/>
        <v>1</v>
      </c>
      <c r="U65" s="175">
        <f t="shared" si="7"/>
        <v>0</v>
      </c>
      <c r="V65" s="179" t="str">
        <f t="shared" si="8"/>
        <v>Staphylococcus aureus</v>
      </c>
      <c r="W65" s="179" t="str">
        <f t="shared" si="9"/>
        <v>Staphylococcus aureus</v>
      </c>
      <c r="X65" s="175">
        <f t="shared" si="10"/>
        <v>0</v>
      </c>
      <c r="Y65" s="175">
        <f t="shared" si="11"/>
        <v>0</v>
      </c>
      <c r="Z65" s="175">
        <f t="shared" si="12"/>
        <v>0</v>
      </c>
      <c r="AA65" s="175">
        <f t="shared" si="13"/>
        <v>0</v>
      </c>
    </row>
    <row r="66" spans="4:27" ht="15" customHeight="1" x14ac:dyDescent="0.25">
      <c r="D66" s="170">
        <v>0</v>
      </c>
      <c r="E66" s="170">
        <f t="shared" si="3"/>
        <v>0</v>
      </c>
      <c r="F66" s="28" t="s">
        <v>312</v>
      </c>
      <c r="G66" s="28" t="s">
        <v>969</v>
      </c>
      <c r="H66" s="28" t="s">
        <v>13</v>
      </c>
      <c r="I66" s="31" t="s">
        <v>313</v>
      </c>
      <c r="J66" s="28" t="s">
        <v>116</v>
      </c>
      <c r="K66" s="28" t="s">
        <v>258</v>
      </c>
      <c r="L66" s="28" t="s">
        <v>116</v>
      </c>
      <c r="M66" s="28" t="s">
        <v>258</v>
      </c>
      <c r="N66" s="29">
        <v>2.359</v>
      </c>
      <c r="O66" s="28" t="s">
        <v>116</v>
      </c>
      <c r="P66" s="28" t="s">
        <v>258</v>
      </c>
      <c r="Q66" s="29">
        <v>2.319</v>
      </c>
      <c r="R66" s="172" t="str">
        <f t="shared" si="4"/>
        <v>A</v>
      </c>
      <c r="S66" s="175">
        <f t="shared" si="5"/>
        <v>1</v>
      </c>
      <c r="T66" s="175">
        <f t="shared" si="6"/>
        <v>1</v>
      </c>
      <c r="U66" s="175">
        <f t="shared" si="7"/>
        <v>0</v>
      </c>
      <c r="V66" s="179" t="str">
        <f t="shared" si="8"/>
        <v>Staphylococcus aureus</v>
      </c>
      <c r="W66" s="179" t="str">
        <f t="shared" si="9"/>
        <v>Staphylococcus aureus</v>
      </c>
      <c r="X66" s="175">
        <f t="shared" si="10"/>
        <v>0</v>
      </c>
      <c r="Y66" s="175">
        <f t="shared" si="11"/>
        <v>0</v>
      </c>
      <c r="Z66" s="175">
        <f t="shared" si="12"/>
        <v>0</v>
      </c>
      <c r="AA66" s="175">
        <f t="shared" si="13"/>
        <v>0</v>
      </c>
    </row>
    <row r="67" spans="4:27" ht="15" customHeight="1" x14ac:dyDescent="0.25">
      <c r="D67" s="170">
        <v>0</v>
      </c>
      <c r="E67" s="170">
        <f t="shared" ref="E67:E132" si="14">D67*S67</f>
        <v>0</v>
      </c>
      <c r="F67" s="28" t="s">
        <v>314</v>
      </c>
      <c r="G67" s="28" t="s">
        <v>969</v>
      </c>
      <c r="H67" s="28" t="s">
        <v>13</v>
      </c>
      <c r="I67" s="31" t="s">
        <v>315</v>
      </c>
      <c r="J67" s="28" t="s">
        <v>116</v>
      </c>
      <c r="K67" s="28" t="s">
        <v>258</v>
      </c>
      <c r="L67" s="28" t="s">
        <v>116</v>
      </c>
      <c r="M67" s="28" t="s">
        <v>258</v>
      </c>
      <c r="N67" s="29">
        <v>2.5009999999999999</v>
      </c>
      <c r="O67" s="28" t="s">
        <v>116</v>
      </c>
      <c r="P67" s="28" t="s">
        <v>258</v>
      </c>
      <c r="Q67" s="29">
        <v>2.4660000000000002</v>
      </c>
      <c r="R67" s="172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5">
        <f t="shared" ref="S67:S125" si="16">1-U67+Z67</f>
        <v>1</v>
      </c>
      <c r="T67" s="175">
        <f t="shared" ref="T67:T125" si="17">IF(AND(L67=J67,M67=K67,N67&gt;=$B$20,R67="A"),1,0)</f>
        <v>1</v>
      </c>
      <c r="U67" s="175">
        <f t="shared" ref="U67:U125" si="18">IF(T67=1,0,1)</f>
        <v>0</v>
      </c>
      <c r="V67" s="179" t="str">
        <f t="shared" ref="V67:V125" si="19">L67&amp;" "&amp;M67</f>
        <v>Staphylococcus aureus</v>
      </c>
      <c r="W67" s="179" t="str">
        <f t="shared" ref="W67:W125" si="20">O67&amp;" "&amp;P67</f>
        <v>Staphylococcus aureus</v>
      </c>
      <c r="X67" s="175">
        <f t="shared" ref="X67:X125" si="21">IF(AND(V67=$B$1,N67&gt;=$B$20),1,0)</f>
        <v>0</v>
      </c>
      <c r="Y67" s="175">
        <f t="shared" ref="Y67:Y125" si="22">IF(AND(W67=$B$1,Q67&gt;=$B$20),1,0)</f>
        <v>0</v>
      </c>
      <c r="Z67" s="175">
        <f t="shared" ref="Z67:Z125" si="23">IF(AND(V67=$B$1,N67&gt;=$B$20,R67="A"),1,0)</f>
        <v>0</v>
      </c>
      <c r="AA67" s="175">
        <f t="shared" ref="AA67:AA125" si="24">IF(1-(X67+Y67)&gt;0,0,1)</f>
        <v>0</v>
      </c>
    </row>
    <row r="68" spans="4:27" ht="15" customHeight="1" x14ac:dyDescent="0.25">
      <c r="D68" s="170">
        <v>0</v>
      </c>
      <c r="E68" s="170">
        <f t="shared" si="14"/>
        <v>0</v>
      </c>
      <c r="F68" s="28" t="s">
        <v>316</v>
      </c>
      <c r="G68" s="28" t="s">
        <v>969</v>
      </c>
      <c r="H68" s="28" t="s">
        <v>13</v>
      </c>
      <c r="I68" s="31" t="s">
        <v>317</v>
      </c>
      <c r="J68" s="28" t="s">
        <v>116</v>
      </c>
      <c r="K68" s="28" t="s">
        <v>258</v>
      </c>
      <c r="L68" s="28" t="s">
        <v>116</v>
      </c>
      <c r="M68" s="28" t="s">
        <v>258</v>
      </c>
      <c r="N68" s="29">
        <v>2.4689999999999999</v>
      </c>
      <c r="O68" s="28" t="s">
        <v>116</v>
      </c>
      <c r="P68" s="28" t="s">
        <v>258</v>
      </c>
      <c r="Q68" s="29">
        <v>2.4630000000000001</v>
      </c>
      <c r="R68" s="172" t="str">
        <f t="shared" si="15"/>
        <v>A</v>
      </c>
      <c r="S68" s="175">
        <f t="shared" si="16"/>
        <v>1</v>
      </c>
      <c r="T68" s="175">
        <f t="shared" si="17"/>
        <v>1</v>
      </c>
      <c r="U68" s="175">
        <f t="shared" si="18"/>
        <v>0</v>
      </c>
      <c r="V68" s="179" t="str">
        <f t="shared" si="19"/>
        <v>Staphylococcus aureus</v>
      </c>
      <c r="W68" s="179" t="str">
        <f t="shared" si="20"/>
        <v>Staphylococcus aureus</v>
      </c>
      <c r="X68" s="175">
        <f t="shared" si="21"/>
        <v>0</v>
      </c>
      <c r="Y68" s="175">
        <f t="shared" si="22"/>
        <v>0</v>
      </c>
      <c r="Z68" s="175">
        <f t="shared" si="23"/>
        <v>0</v>
      </c>
      <c r="AA68" s="175">
        <f t="shared" si="24"/>
        <v>0</v>
      </c>
    </row>
    <row r="69" spans="4:27" ht="15" customHeight="1" x14ac:dyDescent="0.25">
      <c r="D69" s="170">
        <v>0</v>
      </c>
      <c r="E69" s="170">
        <f t="shared" si="14"/>
        <v>0</v>
      </c>
      <c r="F69" s="28" t="s">
        <v>318</v>
      </c>
      <c r="G69" s="28" t="s">
        <v>969</v>
      </c>
      <c r="H69" s="28" t="s">
        <v>13</v>
      </c>
      <c r="I69" s="31" t="s">
        <v>319</v>
      </c>
      <c r="J69" s="28" t="s">
        <v>116</v>
      </c>
      <c r="K69" s="28" t="s">
        <v>258</v>
      </c>
      <c r="L69" s="28" t="s">
        <v>116</v>
      </c>
      <c r="M69" s="28" t="s">
        <v>258</v>
      </c>
      <c r="N69" s="29">
        <v>2.4319999999999999</v>
      </c>
      <c r="O69" s="28" t="s">
        <v>116</v>
      </c>
      <c r="P69" s="28" t="s">
        <v>258</v>
      </c>
      <c r="Q69" s="29">
        <v>2.3559999999999999</v>
      </c>
      <c r="R69" s="172" t="str">
        <f t="shared" si="15"/>
        <v>A</v>
      </c>
      <c r="S69" s="175">
        <f t="shared" si="16"/>
        <v>1</v>
      </c>
      <c r="T69" s="175">
        <f t="shared" si="17"/>
        <v>1</v>
      </c>
      <c r="U69" s="175">
        <f t="shared" si="18"/>
        <v>0</v>
      </c>
      <c r="V69" s="179" t="str">
        <f t="shared" si="19"/>
        <v>Staphylococcus aureus</v>
      </c>
      <c r="W69" s="179" t="str">
        <f t="shared" si="20"/>
        <v>Staphylococcus aureus</v>
      </c>
      <c r="X69" s="175">
        <f t="shared" si="21"/>
        <v>0</v>
      </c>
      <c r="Y69" s="175">
        <f t="shared" si="22"/>
        <v>0</v>
      </c>
      <c r="Z69" s="175">
        <f t="shared" si="23"/>
        <v>0</v>
      </c>
      <c r="AA69" s="175">
        <f t="shared" si="24"/>
        <v>0</v>
      </c>
    </row>
    <row r="70" spans="4:27" ht="15" customHeight="1" x14ac:dyDescent="0.25">
      <c r="D70" s="170">
        <v>0</v>
      </c>
      <c r="E70" s="170">
        <f t="shared" si="14"/>
        <v>0</v>
      </c>
      <c r="F70" s="28" t="s">
        <v>320</v>
      </c>
      <c r="G70" s="28" t="s">
        <v>970</v>
      </c>
      <c r="H70" s="28" t="s">
        <v>13</v>
      </c>
      <c r="I70" s="31" t="s">
        <v>321</v>
      </c>
      <c r="J70" s="28" t="s">
        <v>116</v>
      </c>
      <c r="K70" s="28" t="s">
        <v>258</v>
      </c>
      <c r="L70" s="28" t="s">
        <v>116</v>
      </c>
      <c r="M70" s="28" t="s">
        <v>258</v>
      </c>
      <c r="N70" s="29">
        <v>2.472</v>
      </c>
      <c r="O70" s="28" t="s">
        <v>116</v>
      </c>
      <c r="P70" s="28" t="s">
        <v>258</v>
      </c>
      <c r="Q70" s="29">
        <v>2.3969999999999998</v>
      </c>
      <c r="R70" s="172" t="str">
        <f t="shared" si="15"/>
        <v>A</v>
      </c>
      <c r="S70" s="175">
        <f t="shared" si="16"/>
        <v>1</v>
      </c>
      <c r="T70" s="175">
        <f t="shared" si="17"/>
        <v>1</v>
      </c>
      <c r="U70" s="175">
        <f t="shared" si="18"/>
        <v>0</v>
      </c>
      <c r="V70" s="179" t="str">
        <f t="shared" si="19"/>
        <v>Staphylococcus aureus</v>
      </c>
      <c r="W70" s="179" t="str">
        <f t="shared" si="20"/>
        <v>Staphylococcus aureus</v>
      </c>
      <c r="X70" s="175">
        <f t="shared" si="21"/>
        <v>0</v>
      </c>
      <c r="Y70" s="175">
        <f t="shared" si="22"/>
        <v>0</v>
      </c>
      <c r="Z70" s="175">
        <f t="shared" si="23"/>
        <v>0</v>
      </c>
      <c r="AA70" s="175">
        <f t="shared" si="24"/>
        <v>0</v>
      </c>
    </row>
    <row r="71" spans="4:27" ht="15" customHeight="1" x14ac:dyDescent="0.25">
      <c r="D71" s="170">
        <v>0</v>
      </c>
      <c r="E71" s="170">
        <f t="shared" si="14"/>
        <v>0</v>
      </c>
      <c r="F71" s="28" t="s">
        <v>322</v>
      </c>
      <c r="G71" s="28" t="s">
        <v>970</v>
      </c>
      <c r="H71" s="28" t="s">
        <v>13</v>
      </c>
      <c r="I71" s="31" t="s">
        <v>323</v>
      </c>
      <c r="J71" s="28" t="s">
        <v>116</v>
      </c>
      <c r="K71" s="28" t="s">
        <v>258</v>
      </c>
      <c r="L71" s="28" t="s">
        <v>116</v>
      </c>
      <c r="M71" s="28" t="s">
        <v>258</v>
      </c>
      <c r="N71" s="29">
        <v>2.359</v>
      </c>
      <c r="O71" s="28" t="s">
        <v>116</v>
      </c>
      <c r="P71" s="28" t="s">
        <v>258</v>
      </c>
      <c r="Q71" s="29">
        <v>2.339</v>
      </c>
      <c r="R71" s="172" t="str">
        <f t="shared" si="15"/>
        <v>A</v>
      </c>
      <c r="S71" s="175">
        <f t="shared" si="16"/>
        <v>1</v>
      </c>
      <c r="T71" s="175">
        <f t="shared" si="17"/>
        <v>1</v>
      </c>
      <c r="U71" s="175">
        <f t="shared" si="18"/>
        <v>0</v>
      </c>
      <c r="V71" s="179" t="str">
        <f t="shared" si="19"/>
        <v>Staphylococcus aureus</v>
      </c>
      <c r="W71" s="179" t="str">
        <f t="shared" si="20"/>
        <v>Staphylococcus aureus</v>
      </c>
      <c r="X71" s="175">
        <f t="shared" si="21"/>
        <v>0</v>
      </c>
      <c r="Y71" s="175">
        <f t="shared" si="22"/>
        <v>0</v>
      </c>
      <c r="Z71" s="175">
        <f t="shared" si="23"/>
        <v>0</v>
      </c>
      <c r="AA71" s="175">
        <f t="shared" si="24"/>
        <v>0</v>
      </c>
    </row>
    <row r="72" spans="4:27" ht="15" customHeight="1" x14ac:dyDescent="0.25">
      <c r="D72" s="170">
        <v>0</v>
      </c>
      <c r="E72" s="170">
        <f t="shared" si="14"/>
        <v>0</v>
      </c>
      <c r="F72" s="28" t="s">
        <v>324</v>
      </c>
      <c r="G72" s="28" t="s">
        <v>970</v>
      </c>
      <c r="H72" s="28" t="s">
        <v>13</v>
      </c>
      <c r="I72" s="31" t="s">
        <v>325</v>
      </c>
      <c r="J72" s="28" t="s">
        <v>116</v>
      </c>
      <c r="K72" s="28" t="s">
        <v>258</v>
      </c>
      <c r="L72" s="28" t="s">
        <v>116</v>
      </c>
      <c r="M72" s="28" t="s">
        <v>258</v>
      </c>
      <c r="N72" s="29">
        <v>2.4209999999999998</v>
      </c>
      <c r="O72" s="28" t="s">
        <v>116</v>
      </c>
      <c r="P72" s="28" t="s">
        <v>258</v>
      </c>
      <c r="Q72" s="29">
        <v>2.4039999999999999</v>
      </c>
      <c r="R72" s="172" t="str">
        <f t="shared" si="15"/>
        <v>A</v>
      </c>
      <c r="S72" s="175">
        <f t="shared" si="16"/>
        <v>1</v>
      </c>
      <c r="T72" s="175">
        <f t="shared" si="17"/>
        <v>1</v>
      </c>
      <c r="U72" s="175">
        <f t="shared" si="18"/>
        <v>0</v>
      </c>
      <c r="V72" s="179" t="str">
        <f t="shared" si="19"/>
        <v>Staphylococcus aureus</v>
      </c>
      <c r="W72" s="179" t="str">
        <f t="shared" si="20"/>
        <v>Staphylococcus aureus</v>
      </c>
      <c r="X72" s="175">
        <f t="shared" si="21"/>
        <v>0</v>
      </c>
      <c r="Y72" s="175">
        <f t="shared" si="22"/>
        <v>0</v>
      </c>
      <c r="Z72" s="175">
        <f t="shared" si="23"/>
        <v>0</v>
      </c>
      <c r="AA72" s="175">
        <f t="shared" si="24"/>
        <v>0</v>
      </c>
    </row>
    <row r="73" spans="4:27" ht="15" customHeight="1" x14ac:dyDescent="0.25">
      <c r="D73" s="170">
        <v>0</v>
      </c>
      <c r="E73" s="170">
        <f t="shared" si="14"/>
        <v>0</v>
      </c>
      <c r="F73" s="28" t="s">
        <v>326</v>
      </c>
      <c r="G73" s="28" t="s">
        <v>970</v>
      </c>
      <c r="H73" s="28" t="s">
        <v>13</v>
      </c>
      <c r="I73" s="31" t="s">
        <v>327</v>
      </c>
      <c r="J73" s="28" t="s">
        <v>116</v>
      </c>
      <c r="K73" s="28" t="s">
        <v>258</v>
      </c>
      <c r="L73" s="28" t="s">
        <v>116</v>
      </c>
      <c r="M73" s="28" t="s">
        <v>258</v>
      </c>
      <c r="N73" s="29">
        <v>2.4020000000000001</v>
      </c>
      <c r="O73" s="28" t="s">
        <v>116</v>
      </c>
      <c r="P73" s="28" t="s">
        <v>258</v>
      </c>
      <c r="Q73" s="29">
        <v>2.391</v>
      </c>
      <c r="R73" s="172" t="str">
        <f t="shared" si="15"/>
        <v>A</v>
      </c>
      <c r="S73" s="175">
        <f t="shared" si="16"/>
        <v>1</v>
      </c>
      <c r="T73" s="175">
        <f t="shared" si="17"/>
        <v>1</v>
      </c>
      <c r="U73" s="175">
        <f t="shared" si="18"/>
        <v>0</v>
      </c>
      <c r="V73" s="179" t="str">
        <f t="shared" si="19"/>
        <v>Staphylococcus aureus</v>
      </c>
      <c r="W73" s="179" t="str">
        <f t="shared" si="20"/>
        <v>Staphylococcus aureus</v>
      </c>
      <c r="X73" s="175">
        <f t="shared" si="21"/>
        <v>0</v>
      </c>
      <c r="Y73" s="175">
        <f t="shared" si="22"/>
        <v>0</v>
      </c>
      <c r="Z73" s="175">
        <f t="shared" si="23"/>
        <v>0</v>
      </c>
      <c r="AA73" s="175">
        <f t="shared" si="24"/>
        <v>0</v>
      </c>
    </row>
    <row r="74" spans="4:27" ht="15" customHeight="1" x14ac:dyDescent="0.25">
      <c r="D74" s="170">
        <v>0</v>
      </c>
      <c r="E74" s="170">
        <f t="shared" si="14"/>
        <v>0</v>
      </c>
      <c r="F74" s="28" t="s">
        <v>328</v>
      </c>
      <c r="G74" s="28" t="s">
        <v>970</v>
      </c>
      <c r="H74" s="28" t="s">
        <v>13</v>
      </c>
      <c r="I74" s="31" t="s">
        <v>329</v>
      </c>
      <c r="J74" s="28" t="s">
        <v>116</v>
      </c>
      <c r="K74" s="28" t="s">
        <v>258</v>
      </c>
      <c r="L74" s="28" t="s">
        <v>116</v>
      </c>
      <c r="M74" s="28" t="s">
        <v>258</v>
      </c>
      <c r="N74" s="29">
        <v>2.4430000000000001</v>
      </c>
      <c r="O74" s="28" t="s">
        <v>116</v>
      </c>
      <c r="P74" s="28" t="s">
        <v>258</v>
      </c>
      <c r="Q74" s="29">
        <v>2.4169999999999998</v>
      </c>
      <c r="R74" s="172" t="str">
        <f t="shared" si="15"/>
        <v>A</v>
      </c>
      <c r="S74" s="175">
        <f t="shared" si="16"/>
        <v>1</v>
      </c>
      <c r="T74" s="175">
        <f t="shared" si="17"/>
        <v>1</v>
      </c>
      <c r="U74" s="175">
        <f t="shared" si="18"/>
        <v>0</v>
      </c>
      <c r="V74" s="179" t="str">
        <f t="shared" si="19"/>
        <v>Staphylococcus aureus</v>
      </c>
      <c r="W74" s="179" t="str">
        <f t="shared" si="20"/>
        <v>Staphylococcus aureus</v>
      </c>
      <c r="X74" s="175">
        <f t="shared" si="21"/>
        <v>0</v>
      </c>
      <c r="Y74" s="175">
        <f t="shared" si="22"/>
        <v>0</v>
      </c>
      <c r="Z74" s="175">
        <f t="shared" si="23"/>
        <v>0</v>
      </c>
      <c r="AA74" s="175">
        <f t="shared" si="24"/>
        <v>0</v>
      </c>
    </row>
    <row r="75" spans="4:27" ht="15" customHeight="1" x14ac:dyDescent="0.25">
      <c r="D75" s="170">
        <v>0</v>
      </c>
      <c r="E75" s="170">
        <f t="shared" si="14"/>
        <v>0</v>
      </c>
      <c r="F75" s="28" t="s">
        <v>330</v>
      </c>
      <c r="G75" s="28" t="s">
        <v>970</v>
      </c>
      <c r="H75" s="28" t="s">
        <v>13</v>
      </c>
      <c r="I75" s="31" t="s">
        <v>331</v>
      </c>
      <c r="J75" s="28" t="s">
        <v>116</v>
      </c>
      <c r="K75" s="28" t="s">
        <v>258</v>
      </c>
      <c r="L75" s="28" t="s">
        <v>116</v>
      </c>
      <c r="M75" s="28" t="s">
        <v>258</v>
      </c>
      <c r="N75" s="29">
        <v>2.23</v>
      </c>
      <c r="O75" s="28" t="s">
        <v>116</v>
      </c>
      <c r="P75" s="28" t="s">
        <v>258</v>
      </c>
      <c r="Q75" s="29">
        <v>2.173</v>
      </c>
      <c r="R75" s="172" t="str">
        <f t="shared" si="15"/>
        <v>A</v>
      </c>
      <c r="S75" s="175">
        <f t="shared" si="16"/>
        <v>1</v>
      </c>
      <c r="T75" s="175">
        <f t="shared" si="17"/>
        <v>1</v>
      </c>
      <c r="U75" s="175">
        <f t="shared" si="18"/>
        <v>0</v>
      </c>
      <c r="V75" s="179" t="str">
        <f t="shared" si="19"/>
        <v>Staphylococcus aureus</v>
      </c>
      <c r="W75" s="179" t="str">
        <f t="shared" si="20"/>
        <v>Staphylococcus aureus</v>
      </c>
      <c r="X75" s="175">
        <f t="shared" si="21"/>
        <v>0</v>
      </c>
      <c r="Y75" s="175">
        <f t="shared" si="22"/>
        <v>0</v>
      </c>
      <c r="Z75" s="175">
        <f t="shared" si="23"/>
        <v>0</v>
      </c>
      <c r="AA75" s="175">
        <f t="shared" si="24"/>
        <v>0</v>
      </c>
    </row>
    <row r="76" spans="4:27" ht="15" customHeight="1" x14ac:dyDescent="0.25">
      <c r="D76" s="170">
        <v>0</v>
      </c>
      <c r="E76" s="170">
        <f t="shared" si="14"/>
        <v>0</v>
      </c>
      <c r="F76" s="28" t="s">
        <v>332</v>
      </c>
      <c r="G76" s="28" t="s">
        <v>970</v>
      </c>
      <c r="H76" s="28" t="s">
        <v>13</v>
      </c>
      <c r="I76" s="31" t="s">
        <v>333</v>
      </c>
      <c r="J76" s="28" t="s">
        <v>116</v>
      </c>
      <c r="K76" s="28" t="s">
        <v>258</v>
      </c>
      <c r="L76" s="28" t="s">
        <v>116</v>
      </c>
      <c r="M76" s="28" t="s">
        <v>258</v>
      </c>
      <c r="N76" s="29">
        <v>2.452</v>
      </c>
      <c r="O76" s="28" t="s">
        <v>116</v>
      </c>
      <c r="P76" s="28" t="s">
        <v>258</v>
      </c>
      <c r="Q76" s="29">
        <v>2.4319999999999999</v>
      </c>
      <c r="R76" s="172" t="str">
        <f t="shared" si="15"/>
        <v>A</v>
      </c>
      <c r="S76" s="175">
        <f t="shared" si="16"/>
        <v>1</v>
      </c>
      <c r="T76" s="175">
        <f t="shared" si="17"/>
        <v>1</v>
      </c>
      <c r="U76" s="175">
        <f t="shared" si="18"/>
        <v>0</v>
      </c>
      <c r="V76" s="179" t="str">
        <f t="shared" si="19"/>
        <v>Staphylococcus aureus</v>
      </c>
      <c r="W76" s="179" t="str">
        <f t="shared" si="20"/>
        <v>Staphylococcus aureus</v>
      </c>
      <c r="X76" s="175">
        <f t="shared" si="21"/>
        <v>0</v>
      </c>
      <c r="Y76" s="175">
        <f t="shared" si="22"/>
        <v>0</v>
      </c>
      <c r="Z76" s="175">
        <f t="shared" si="23"/>
        <v>0</v>
      </c>
      <c r="AA76" s="175">
        <f t="shared" si="24"/>
        <v>0</v>
      </c>
    </row>
    <row r="77" spans="4:27" ht="15" customHeight="1" x14ac:dyDescent="0.25">
      <c r="D77" s="170">
        <v>0</v>
      </c>
      <c r="E77" s="170">
        <f t="shared" si="14"/>
        <v>0</v>
      </c>
      <c r="F77" s="28" t="s">
        <v>334</v>
      </c>
      <c r="G77" s="28" t="s">
        <v>968</v>
      </c>
      <c r="H77" s="28" t="s">
        <v>961</v>
      </c>
      <c r="I77" s="31" t="s">
        <v>335</v>
      </c>
      <c r="J77" s="28" t="s">
        <v>116</v>
      </c>
      <c r="K77" s="28" t="s">
        <v>258</v>
      </c>
      <c r="L77" s="28" t="s">
        <v>116</v>
      </c>
      <c r="M77" s="28" t="s">
        <v>258</v>
      </c>
      <c r="N77" s="29">
        <v>2.391</v>
      </c>
      <c r="O77" s="28" t="s">
        <v>116</v>
      </c>
      <c r="P77" s="28" t="s">
        <v>258</v>
      </c>
      <c r="Q77" s="29">
        <v>2.3490000000000002</v>
      </c>
      <c r="R77" s="172" t="str">
        <f t="shared" si="15"/>
        <v>A</v>
      </c>
      <c r="S77" s="175">
        <f t="shared" si="16"/>
        <v>1</v>
      </c>
      <c r="T77" s="175">
        <f t="shared" si="17"/>
        <v>1</v>
      </c>
      <c r="U77" s="175">
        <f t="shared" si="18"/>
        <v>0</v>
      </c>
      <c r="V77" s="179" t="str">
        <f t="shared" si="19"/>
        <v>Staphylococcus aureus</v>
      </c>
      <c r="W77" s="179" t="str">
        <f t="shared" si="20"/>
        <v>Staphylococcus aureus</v>
      </c>
      <c r="X77" s="175">
        <f t="shared" si="21"/>
        <v>0</v>
      </c>
      <c r="Y77" s="175">
        <f t="shared" si="22"/>
        <v>0</v>
      </c>
      <c r="Z77" s="175">
        <f t="shared" si="23"/>
        <v>0</v>
      </c>
      <c r="AA77" s="175">
        <f t="shared" si="24"/>
        <v>0</v>
      </c>
    </row>
    <row r="78" spans="4:27" ht="15" customHeight="1" x14ac:dyDescent="0.25">
      <c r="D78" s="170">
        <v>0</v>
      </c>
      <c r="E78" s="170">
        <f t="shared" si="14"/>
        <v>0</v>
      </c>
      <c r="F78" s="28" t="s">
        <v>336</v>
      </c>
      <c r="G78" s="28" t="s">
        <v>52</v>
      </c>
      <c r="H78" s="28" t="s">
        <v>961</v>
      </c>
      <c r="I78" s="31" t="s">
        <v>337</v>
      </c>
      <c r="J78" s="28" t="s">
        <v>116</v>
      </c>
      <c r="K78" s="28" t="s">
        <v>258</v>
      </c>
      <c r="L78" s="28" t="s">
        <v>116</v>
      </c>
      <c r="M78" s="28" t="s">
        <v>258</v>
      </c>
      <c r="N78" s="29">
        <v>2.4830000000000001</v>
      </c>
      <c r="O78" s="28" t="s">
        <v>116</v>
      </c>
      <c r="P78" s="28" t="s">
        <v>258</v>
      </c>
      <c r="Q78" s="29">
        <v>2.3929999999999998</v>
      </c>
      <c r="R78" s="172" t="str">
        <f t="shared" si="15"/>
        <v>A</v>
      </c>
      <c r="S78" s="175">
        <f t="shared" si="16"/>
        <v>1</v>
      </c>
      <c r="T78" s="175">
        <f t="shared" si="17"/>
        <v>1</v>
      </c>
      <c r="U78" s="175">
        <f t="shared" si="18"/>
        <v>0</v>
      </c>
      <c r="V78" s="179" t="str">
        <f t="shared" si="19"/>
        <v>Staphylococcus aureus</v>
      </c>
      <c r="W78" s="179" t="str">
        <f t="shared" si="20"/>
        <v>Staphylococcus aureus</v>
      </c>
      <c r="X78" s="175">
        <f t="shared" si="21"/>
        <v>0</v>
      </c>
      <c r="Y78" s="175">
        <f t="shared" si="22"/>
        <v>0</v>
      </c>
      <c r="Z78" s="175">
        <f t="shared" si="23"/>
        <v>0</v>
      </c>
      <c r="AA78" s="175">
        <f t="shared" si="24"/>
        <v>0</v>
      </c>
    </row>
    <row r="79" spans="4:27" ht="15" customHeight="1" x14ac:dyDescent="0.25">
      <c r="D79" s="170">
        <v>0</v>
      </c>
      <c r="E79" s="170">
        <f t="shared" si="14"/>
        <v>0</v>
      </c>
      <c r="F79" s="28" t="s">
        <v>338</v>
      </c>
      <c r="G79" s="28" t="s">
        <v>971</v>
      </c>
      <c r="H79" s="28" t="s">
        <v>13</v>
      </c>
      <c r="I79" s="31" t="s">
        <v>339</v>
      </c>
      <c r="J79" s="28" t="s">
        <v>116</v>
      </c>
      <c r="K79" s="28" t="s">
        <v>258</v>
      </c>
      <c r="L79" s="28" t="s">
        <v>116</v>
      </c>
      <c r="M79" s="28" t="s">
        <v>258</v>
      </c>
      <c r="N79" s="29">
        <v>2.4390000000000001</v>
      </c>
      <c r="O79" s="28" t="s">
        <v>116</v>
      </c>
      <c r="P79" s="28" t="s">
        <v>258</v>
      </c>
      <c r="Q79" s="29">
        <v>2.427</v>
      </c>
      <c r="R79" s="172" t="str">
        <f t="shared" si="15"/>
        <v>A</v>
      </c>
      <c r="S79" s="175">
        <f t="shared" si="16"/>
        <v>1</v>
      </c>
      <c r="T79" s="175">
        <f t="shared" si="17"/>
        <v>1</v>
      </c>
      <c r="U79" s="175">
        <f t="shared" si="18"/>
        <v>0</v>
      </c>
      <c r="V79" s="179" t="str">
        <f t="shared" si="19"/>
        <v>Staphylococcus aureus</v>
      </c>
      <c r="W79" s="179" t="str">
        <f t="shared" si="20"/>
        <v>Staphylococcus aureus</v>
      </c>
      <c r="X79" s="175">
        <f t="shared" si="21"/>
        <v>0</v>
      </c>
      <c r="Y79" s="175">
        <f t="shared" si="22"/>
        <v>0</v>
      </c>
      <c r="Z79" s="175">
        <f t="shared" si="23"/>
        <v>0</v>
      </c>
      <c r="AA79" s="175">
        <f t="shared" si="24"/>
        <v>0</v>
      </c>
    </row>
    <row r="80" spans="4:27" ht="15" customHeight="1" x14ac:dyDescent="0.25">
      <c r="D80" s="170">
        <v>1</v>
      </c>
      <c r="E80" s="170">
        <f t="shared" si="14"/>
        <v>1</v>
      </c>
      <c r="F80" s="28" t="s">
        <v>340</v>
      </c>
      <c r="G80" s="28" t="s">
        <v>951</v>
      </c>
      <c r="H80" s="28" t="s">
        <v>54</v>
      </c>
      <c r="I80" s="31" t="s">
        <v>341</v>
      </c>
      <c r="J80" s="28" t="s">
        <v>116</v>
      </c>
      <c r="K80" s="28" t="s">
        <v>258</v>
      </c>
      <c r="L80" s="28" t="s">
        <v>116</v>
      </c>
      <c r="M80" s="28" t="s">
        <v>258</v>
      </c>
      <c r="N80" s="29">
        <v>2.6829999999999998</v>
      </c>
      <c r="O80" s="28" t="s">
        <v>116</v>
      </c>
      <c r="P80" s="28" t="s">
        <v>258</v>
      </c>
      <c r="Q80" s="29">
        <v>2.206</v>
      </c>
      <c r="R80" s="172" t="str">
        <f t="shared" si="15"/>
        <v>A</v>
      </c>
      <c r="S80" s="175">
        <f t="shared" si="16"/>
        <v>1</v>
      </c>
      <c r="T80" s="175">
        <f t="shared" si="17"/>
        <v>1</v>
      </c>
      <c r="U80" s="175">
        <f t="shared" si="18"/>
        <v>0</v>
      </c>
      <c r="V80" s="179" t="str">
        <f t="shared" si="19"/>
        <v>Staphylococcus aureus</v>
      </c>
      <c r="W80" s="179" t="str">
        <f t="shared" si="20"/>
        <v>Staphylococcus aureus</v>
      </c>
      <c r="X80" s="175">
        <f t="shared" si="21"/>
        <v>0</v>
      </c>
      <c r="Y80" s="175">
        <f t="shared" si="22"/>
        <v>0</v>
      </c>
      <c r="Z80" s="175">
        <f t="shared" si="23"/>
        <v>0</v>
      </c>
      <c r="AA80" s="175">
        <f t="shared" si="24"/>
        <v>0</v>
      </c>
    </row>
    <row r="81" spans="4:27" ht="15" customHeight="1" x14ac:dyDescent="0.25">
      <c r="D81" s="170">
        <v>1</v>
      </c>
      <c r="E81" s="170">
        <f t="shared" si="14"/>
        <v>1</v>
      </c>
      <c r="F81" s="28" t="s">
        <v>342</v>
      </c>
      <c r="G81" s="28" t="s">
        <v>952</v>
      </c>
      <c r="H81" s="28" t="s">
        <v>162</v>
      </c>
      <c r="I81" s="31" t="s">
        <v>343</v>
      </c>
      <c r="J81" s="28" t="s">
        <v>116</v>
      </c>
      <c r="K81" s="28" t="s">
        <v>258</v>
      </c>
      <c r="L81" s="28" t="s">
        <v>116</v>
      </c>
      <c r="M81" s="28" t="s">
        <v>258</v>
      </c>
      <c r="N81" s="29">
        <v>2.3860000000000001</v>
      </c>
      <c r="O81" s="28" t="s">
        <v>116</v>
      </c>
      <c r="P81" s="28" t="s">
        <v>258</v>
      </c>
      <c r="Q81" s="29">
        <v>2.3839999999999999</v>
      </c>
      <c r="R81" s="172" t="str">
        <f t="shared" si="15"/>
        <v>A</v>
      </c>
      <c r="S81" s="175">
        <f t="shared" si="16"/>
        <v>1</v>
      </c>
      <c r="T81" s="175">
        <f t="shared" si="17"/>
        <v>1</v>
      </c>
      <c r="U81" s="175">
        <f t="shared" si="18"/>
        <v>0</v>
      </c>
      <c r="V81" s="179" t="str">
        <f t="shared" si="19"/>
        <v>Staphylococcus aureus</v>
      </c>
      <c r="W81" s="179" t="str">
        <f t="shared" si="20"/>
        <v>Staphylococcus aureus</v>
      </c>
      <c r="X81" s="175">
        <f t="shared" si="21"/>
        <v>0</v>
      </c>
      <c r="Y81" s="175">
        <f t="shared" si="22"/>
        <v>0</v>
      </c>
      <c r="Z81" s="175">
        <f t="shared" si="23"/>
        <v>0</v>
      </c>
      <c r="AA81" s="175">
        <f t="shared" si="24"/>
        <v>0</v>
      </c>
    </row>
    <row r="82" spans="4:27" ht="15" customHeight="1" x14ac:dyDescent="0.25">
      <c r="D82" s="170">
        <v>1</v>
      </c>
      <c r="E82" s="170">
        <f t="shared" si="14"/>
        <v>1</v>
      </c>
      <c r="F82" s="28" t="s">
        <v>344</v>
      </c>
      <c r="G82" s="28" t="s">
        <v>953</v>
      </c>
      <c r="H82" s="28" t="s">
        <v>49</v>
      </c>
      <c r="I82" s="31" t="s">
        <v>345</v>
      </c>
      <c r="J82" s="28" t="s">
        <v>116</v>
      </c>
      <c r="K82" s="28" t="s">
        <v>258</v>
      </c>
      <c r="L82" s="28" t="s">
        <v>116</v>
      </c>
      <c r="M82" s="28" t="s">
        <v>258</v>
      </c>
      <c r="N82" s="29">
        <v>2.234</v>
      </c>
      <c r="O82" s="28" t="s">
        <v>116</v>
      </c>
      <c r="P82" s="28" t="s">
        <v>258</v>
      </c>
      <c r="Q82" s="29">
        <v>2.2149999999999999</v>
      </c>
      <c r="R82" s="172" t="str">
        <f t="shared" si="15"/>
        <v>A</v>
      </c>
      <c r="S82" s="175">
        <f t="shared" si="16"/>
        <v>1</v>
      </c>
      <c r="T82" s="175">
        <f t="shared" si="17"/>
        <v>1</v>
      </c>
      <c r="U82" s="175">
        <f t="shared" si="18"/>
        <v>0</v>
      </c>
      <c r="V82" s="179" t="str">
        <f t="shared" si="19"/>
        <v>Staphylococcus aureus</v>
      </c>
      <c r="W82" s="179" t="str">
        <f t="shared" si="20"/>
        <v>Staphylococcus aureus</v>
      </c>
      <c r="X82" s="175">
        <f t="shared" si="21"/>
        <v>0</v>
      </c>
      <c r="Y82" s="175">
        <f t="shared" si="22"/>
        <v>0</v>
      </c>
      <c r="Z82" s="175">
        <f t="shared" si="23"/>
        <v>0</v>
      </c>
      <c r="AA82" s="175">
        <f t="shared" si="24"/>
        <v>0</v>
      </c>
    </row>
    <row r="83" spans="4:27" ht="15" customHeight="1" x14ac:dyDescent="0.25">
      <c r="D83" s="170">
        <v>1</v>
      </c>
      <c r="E83" s="170">
        <f t="shared" si="14"/>
        <v>1</v>
      </c>
      <c r="F83" s="28" t="s">
        <v>346</v>
      </c>
      <c r="G83" s="28" t="s">
        <v>118</v>
      </c>
      <c r="H83" s="28" t="s">
        <v>13</v>
      </c>
      <c r="I83" s="31" t="s">
        <v>347</v>
      </c>
      <c r="J83" s="28" t="s">
        <v>116</v>
      </c>
      <c r="K83" s="28" t="s">
        <v>258</v>
      </c>
      <c r="L83" s="28" t="s">
        <v>116</v>
      </c>
      <c r="M83" s="28" t="s">
        <v>258</v>
      </c>
      <c r="N83" s="29">
        <v>2.4009999999999998</v>
      </c>
      <c r="O83" s="28" t="s">
        <v>116</v>
      </c>
      <c r="P83" s="28" t="s">
        <v>258</v>
      </c>
      <c r="Q83" s="29">
        <v>2.3039999999999998</v>
      </c>
      <c r="R83" s="172" t="str">
        <f t="shared" si="15"/>
        <v>A</v>
      </c>
      <c r="S83" s="175">
        <f t="shared" si="16"/>
        <v>1</v>
      </c>
      <c r="T83" s="175">
        <f t="shared" si="17"/>
        <v>1</v>
      </c>
      <c r="U83" s="175">
        <f t="shared" si="18"/>
        <v>0</v>
      </c>
      <c r="V83" s="179" t="str">
        <f t="shared" si="19"/>
        <v>Staphylococcus aureus</v>
      </c>
      <c r="W83" s="179" t="str">
        <f t="shared" si="20"/>
        <v>Staphylococcus aureus</v>
      </c>
      <c r="X83" s="175">
        <f t="shared" si="21"/>
        <v>0</v>
      </c>
      <c r="Y83" s="175">
        <f t="shared" si="22"/>
        <v>0</v>
      </c>
      <c r="Z83" s="175">
        <f t="shared" si="23"/>
        <v>0</v>
      </c>
      <c r="AA83" s="175">
        <f t="shared" si="24"/>
        <v>0</v>
      </c>
    </row>
    <row r="84" spans="4:27" ht="15" customHeight="1" x14ac:dyDescent="0.25">
      <c r="D84" s="170">
        <v>1</v>
      </c>
      <c r="E84" s="170">
        <f t="shared" si="14"/>
        <v>1</v>
      </c>
      <c r="F84" s="28" t="s">
        <v>348</v>
      </c>
      <c r="G84" s="28" t="s">
        <v>954</v>
      </c>
      <c r="H84" s="28" t="s">
        <v>13</v>
      </c>
      <c r="I84" s="31" t="s">
        <v>349</v>
      </c>
      <c r="J84" s="28" t="s">
        <v>116</v>
      </c>
      <c r="K84" s="28" t="s">
        <v>258</v>
      </c>
      <c r="L84" s="28" t="s">
        <v>116</v>
      </c>
      <c r="M84" s="28" t="s">
        <v>258</v>
      </c>
      <c r="N84" s="29">
        <v>2.39</v>
      </c>
      <c r="O84" s="28" t="s">
        <v>116</v>
      </c>
      <c r="P84" s="28" t="s">
        <v>258</v>
      </c>
      <c r="Q84" s="29">
        <v>2.3650000000000002</v>
      </c>
      <c r="R84" s="172" t="str">
        <f t="shared" si="15"/>
        <v>A</v>
      </c>
      <c r="S84" s="175">
        <f t="shared" si="16"/>
        <v>1</v>
      </c>
      <c r="T84" s="175">
        <f t="shared" si="17"/>
        <v>1</v>
      </c>
      <c r="U84" s="175">
        <f t="shared" si="18"/>
        <v>0</v>
      </c>
      <c r="V84" s="179" t="str">
        <f t="shared" si="19"/>
        <v>Staphylococcus aureus</v>
      </c>
      <c r="W84" s="179" t="str">
        <f t="shared" si="20"/>
        <v>Staphylococcus aureus</v>
      </c>
      <c r="X84" s="175">
        <f t="shared" si="21"/>
        <v>0</v>
      </c>
      <c r="Y84" s="175">
        <f t="shared" si="22"/>
        <v>0</v>
      </c>
      <c r="Z84" s="175">
        <f t="shared" si="23"/>
        <v>0</v>
      </c>
      <c r="AA84" s="175">
        <f t="shared" si="24"/>
        <v>0</v>
      </c>
    </row>
    <row r="85" spans="4:27" ht="15" customHeight="1" x14ac:dyDescent="0.25">
      <c r="D85" s="170">
        <v>1</v>
      </c>
      <c r="E85" s="170">
        <f t="shared" si="14"/>
        <v>1</v>
      </c>
      <c r="F85" s="28" t="s">
        <v>350</v>
      </c>
      <c r="G85" s="28" t="s">
        <v>53</v>
      </c>
      <c r="H85" s="28" t="s">
        <v>955</v>
      </c>
      <c r="I85" s="31" t="s">
        <v>351</v>
      </c>
      <c r="J85" s="28" t="s">
        <v>116</v>
      </c>
      <c r="K85" s="28" t="s">
        <v>258</v>
      </c>
      <c r="L85" s="28" t="s">
        <v>116</v>
      </c>
      <c r="M85" s="28" t="s">
        <v>258</v>
      </c>
      <c r="N85" s="29">
        <v>2.4780000000000002</v>
      </c>
      <c r="O85" s="28" t="s">
        <v>116</v>
      </c>
      <c r="P85" s="28" t="s">
        <v>258</v>
      </c>
      <c r="Q85" s="29">
        <v>2.339</v>
      </c>
      <c r="R85" s="172" t="str">
        <f t="shared" si="15"/>
        <v>A</v>
      </c>
      <c r="S85" s="175">
        <f t="shared" si="16"/>
        <v>1</v>
      </c>
      <c r="T85" s="175">
        <f t="shared" si="17"/>
        <v>1</v>
      </c>
      <c r="U85" s="175">
        <f t="shared" si="18"/>
        <v>0</v>
      </c>
      <c r="V85" s="179" t="str">
        <f t="shared" si="19"/>
        <v>Staphylococcus aureus</v>
      </c>
      <c r="W85" s="179" t="str">
        <f t="shared" si="20"/>
        <v>Staphylococcus aureus</v>
      </c>
      <c r="X85" s="175">
        <f t="shared" si="21"/>
        <v>0</v>
      </c>
      <c r="Y85" s="175">
        <f t="shared" si="22"/>
        <v>0</v>
      </c>
      <c r="Z85" s="175">
        <f t="shared" si="23"/>
        <v>0</v>
      </c>
      <c r="AA85" s="175">
        <f t="shared" si="24"/>
        <v>0</v>
      </c>
    </row>
    <row r="86" spans="4:27" ht="15" customHeight="1" x14ac:dyDescent="0.25">
      <c r="D86" s="170">
        <v>1</v>
      </c>
      <c r="E86" s="170">
        <f t="shared" si="14"/>
        <v>1</v>
      </c>
      <c r="F86" s="28" t="s">
        <v>352</v>
      </c>
      <c r="G86" s="28" t="s">
        <v>954</v>
      </c>
      <c r="H86" s="28" t="s">
        <v>13</v>
      </c>
      <c r="I86" s="31" t="s">
        <v>353</v>
      </c>
      <c r="J86" s="28" t="s">
        <v>116</v>
      </c>
      <c r="K86" s="28" t="s">
        <v>258</v>
      </c>
      <c r="L86" s="28" t="s">
        <v>116</v>
      </c>
      <c r="M86" s="28" t="s">
        <v>258</v>
      </c>
      <c r="N86" s="29">
        <v>2.3839999999999999</v>
      </c>
      <c r="O86" s="28" t="s">
        <v>116</v>
      </c>
      <c r="P86" s="28" t="s">
        <v>258</v>
      </c>
      <c r="Q86" s="29">
        <v>2.2799999999999998</v>
      </c>
      <c r="R86" s="172" t="str">
        <f t="shared" si="15"/>
        <v>A</v>
      </c>
      <c r="S86" s="175">
        <f t="shared" si="16"/>
        <v>1</v>
      </c>
      <c r="T86" s="175">
        <f t="shared" si="17"/>
        <v>1</v>
      </c>
      <c r="U86" s="175">
        <f t="shared" si="18"/>
        <v>0</v>
      </c>
      <c r="V86" s="179" t="str">
        <f t="shared" si="19"/>
        <v>Staphylococcus aureus</v>
      </c>
      <c r="W86" s="179" t="str">
        <f t="shared" si="20"/>
        <v>Staphylococcus aureus</v>
      </c>
      <c r="X86" s="175">
        <f t="shared" si="21"/>
        <v>0</v>
      </c>
      <c r="Y86" s="175">
        <f t="shared" si="22"/>
        <v>0</v>
      </c>
      <c r="Z86" s="175">
        <f t="shared" si="23"/>
        <v>0</v>
      </c>
      <c r="AA86" s="175">
        <f t="shared" si="24"/>
        <v>0</v>
      </c>
    </row>
    <row r="87" spans="4:27" ht="15" customHeight="1" x14ac:dyDescent="0.25">
      <c r="D87" s="170">
        <v>1</v>
      </c>
      <c r="E87" s="170">
        <f t="shared" si="14"/>
        <v>1</v>
      </c>
      <c r="F87" s="28" t="s">
        <v>354</v>
      </c>
      <c r="G87" s="28" t="s">
        <v>954</v>
      </c>
      <c r="H87" s="28" t="s">
        <v>13</v>
      </c>
      <c r="I87" s="31" t="s">
        <v>355</v>
      </c>
      <c r="J87" s="28" t="s">
        <v>116</v>
      </c>
      <c r="K87" s="28" t="s">
        <v>258</v>
      </c>
      <c r="L87" s="28" t="s">
        <v>116</v>
      </c>
      <c r="M87" s="28" t="s">
        <v>258</v>
      </c>
      <c r="N87" s="29">
        <v>2.4180000000000001</v>
      </c>
      <c r="O87" s="28" t="s">
        <v>116</v>
      </c>
      <c r="P87" s="28" t="s">
        <v>258</v>
      </c>
      <c r="Q87" s="29">
        <v>2.379</v>
      </c>
      <c r="R87" s="172" t="str">
        <f t="shared" si="15"/>
        <v>A</v>
      </c>
      <c r="S87" s="175">
        <f t="shared" si="16"/>
        <v>1</v>
      </c>
      <c r="T87" s="175">
        <f t="shared" si="17"/>
        <v>1</v>
      </c>
      <c r="U87" s="175">
        <f t="shared" si="18"/>
        <v>0</v>
      </c>
      <c r="V87" s="179" t="str">
        <f t="shared" si="19"/>
        <v>Staphylococcus aureus</v>
      </c>
      <c r="W87" s="179" t="str">
        <f t="shared" si="20"/>
        <v>Staphylococcus aureus</v>
      </c>
      <c r="X87" s="175">
        <f t="shared" si="21"/>
        <v>0</v>
      </c>
      <c r="Y87" s="175">
        <f t="shared" si="22"/>
        <v>0</v>
      </c>
      <c r="Z87" s="175">
        <f t="shared" si="23"/>
        <v>0</v>
      </c>
      <c r="AA87" s="175">
        <f t="shared" si="24"/>
        <v>0</v>
      </c>
    </row>
    <row r="88" spans="4:27" ht="15" customHeight="1" x14ac:dyDescent="0.25">
      <c r="D88" s="170">
        <v>1</v>
      </c>
      <c r="E88" s="170">
        <f t="shared" si="14"/>
        <v>1</v>
      </c>
      <c r="F88" s="28" t="s">
        <v>356</v>
      </c>
      <c r="G88" s="28" t="s">
        <v>954</v>
      </c>
      <c r="H88" s="28" t="s">
        <v>13</v>
      </c>
      <c r="I88" s="31" t="s">
        <v>357</v>
      </c>
      <c r="J88" s="28" t="s">
        <v>116</v>
      </c>
      <c r="K88" s="28" t="s">
        <v>258</v>
      </c>
      <c r="L88" s="28" t="s">
        <v>116</v>
      </c>
      <c r="M88" s="28" t="s">
        <v>258</v>
      </c>
      <c r="N88" s="29">
        <v>2.0419999999999998</v>
      </c>
      <c r="O88" s="28" t="s">
        <v>116</v>
      </c>
      <c r="P88" s="28" t="s">
        <v>258</v>
      </c>
      <c r="Q88" s="29">
        <v>1.9850000000000001</v>
      </c>
      <c r="R88" s="172" t="str">
        <f t="shared" si="15"/>
        <v>A</v>
      </c>
      <c r="S88" s="175">
        <f t="shared" si="16"/>
        <v>1</v>
      </c>
      <c r="T88" s="175">
        <f t="shared" si="17"/>
        <v>1</v>
      </c>
      <c r="U88" s="175">
        <f t="shared" si="18"/>
        <v>0</v>
      </c>
      <c r="V88" s="179" t="str">
        <f t="shared" si="19"/>
        <v>Staphylococcus aureus</v>
      </c>
      <c r="W88" s="179" t="str">
        <f t="shared" si="20"/>
        <v>Staphylococcus aureus</v>
      </c>
      <c r="X88" s="175">
        <f t="shared" si="21"/>
        <v>0</v>
      </c>
      <c r="Y88" s="175">
        <f t="shared" si="22"/>
        <v>0</v>
      </c>
      <c r="Z88" s="175">
        <f t="shared" si="23"/>
        <v>0</v>
      </c>
      <c r="AA88" s="175">
        <f t="shared" si="24"/>
        <v>0</v>
      </c>
    </row>
    <row r="89" spans="4:27" ht="15" customHeight="1" x14ac:dyDescent="0.25">
      <c r="D89" s="170">
        <v>1</v>
      </c>
      <c r="E89" s="170">
        <f t="shared" si="14"/>
        <v>1</v>
      </c>
      <c r="F89" s="28" t="s">
        <v>358</v>
      </c>
      <c r="G89" s="28" t="s">
        <v>954</v>
      </c>
      <c r="H89" s="28" t="s">
        <v>13</v>
      </c>
      <c r="I89" s="31" t="s">
        <v>359</v>
      </c>
      <c r="J89" s="28" t="s">
        <v>116</v>
      </c>
      <c r="K89" s="28" t="s">
        <v>258</v>
      </c>
      <c r="L89" s="28" t="s">
        <v>116</v>
      </c>
      <c r="M89" s="28" t="s">
        <v>258</v>
      </c>
      <c r="N89" s="29">
        <v>2.3820000000000001</v>
      </c>
      <c r="O89" s="28" t="s">
        <v>116</v>
      </c>
      <c r="P89" s="28" t="s">
        <v>258</v>
      </c>
      <c r="Q89" s="29">
        <v>2.3050000000000002</v>
      </c>
      <c r="R89" s="172" t="str">
        <f t="shared" si="15"/>
        <v>A</v>
      </c>
      <c r="S89" s="175">
        <f t="shared" si="16"/>
        <v>1</v>
      </c>
      <c r="T89" s="175">
        <f t="shared" si="17"/>
        <v>1</v>
      </c>
      <c r="U89" s="175">
        <f t="shared" si="18"/>
        <v>0</v>
      </c>
      <c r="V89" s="179" t="str">
        <f t="shared" si="19"/>
        <v>Staphylococcus aureus</v>
      </c>
      <c r="W89" s="179" t="str">
        <f t="shared" si="20"/>
        <v>Staphylococcus aureus</v>
      </c>
      <c r="X89" s="175">
        <f t="shared" si="21"/>
        <v>0</v>
      </c>
      <c r="Y89" s="175">
        <f t="shared" si="22"/>
        <v>0</v>
      </c>
      <c r="Z89" s="175">
        <f t="shared" si="23"/>
        <v>0</v>
      </c>
      <c r="AA89" s="175">
        <f t="shared" si="24"/>
        <v>0</v>
      </c>
    </row>
    <row r="90" spans="4:27" ht="15" customHeight="1" x14ac:dyDescent="0.25">
      <c r="D90" s="170">
        <v>1</v>
      </c>
      <c r="E90" s="170">
        <f t="shared" si="14"/>
        <v>1</v>
      </c>
      <c r="F90" s="28" t="s">
        <v>360</v>
      </c>
      <c r="G90" s="28" t="s">
        <v>954</v>
      </c>
      <c r="H90" s="28" t="s">
        <v>13</v>
      </c>
      <c r="I90" s="31" t="s">
        <v>361</v>
      </c>
      <c r="J90" s="28" t="s">
        <v>116</v>
      </c>
      <c r="K90" s="28" t="s">
        <v>258</v>
      </c>
      <c r="L90" s="28" t="s">
        <v>116</v>
      </c>
      <c r="M90" s="28" t="s">
        <v>258</v>
      </c>
      <c r="N90" s="29">
        <v>2.3010000000000002</v>
      </c>
      <c r="O90" s="28" t="s">
        <v>116</v>
      </c>
      <c r="P90" s="28" t="s">
        <v>258</v>
      </c>
      <c r="Q90" s="29">
        <v>2.1930000000000001</v>
      </c>
      <c r="R90" s="172" t="str">
        <f t="shared" si="15"/>
        <v>A</v>
      </c>
      <c r="S90" s="175">
        <f t="shared" si="16"/>
        <v>1</v>
      </c>
      <c r="T90" s="175">
        <f t="shared" si="17"/>
        <v>1</v>
      </c>
      <c r="U90" s="175">
        <f t="shared" si="18"/>
        <v>0</v>
      </c>
      <c r="V90" s="179" t="str">
        <f t="shared" si="19"/>
        <v>Staphylococcus aureus</v>
      </c>
      <c r="W90" s="179" t="str">
        <f t="shared" si="20"/>
        <v>Staphylococcus aureus</v>
      </c>
      <c r="X90" s="175">
        <f t="shared" si="21"/>
        <v>0</v>
      </c>
      <c r="Y90" s="175">
        <f t="shared" si="22"/>
        <v>0</v>
      </c>
      <c r="Z90" s="175">
        <f t="shared" si="23"/>
        <v>0</v>
      </c>
      <c r="AA90" s="175">
        <f t="shared" si="24"/>
        <v>0</v>
      </c>
    </row>
    <row r="91" spans="4:27" ht="15" customHeight="1" x14ac:dyDescent="0.25">
      <c r="D91" s="170">
        <v>1</v>
      </c>
      <c r="E91" s="170">
        <f t="shared" si="14"/>
        <v>1</v>
      </c>
      <c r="F91" s="28" t="s">
        <v>362</v>
      </c>
      <c r="G91" s="28" t="s">
        <v>954</v>
      </c>
      <c r="H91" s="28" t="s">
        <v>13</v>
      </c>
      <c r="I91" s="31" t="s">
        <v>363</v>
      </c>
      <c r="J91" s="28" t="s">
        <v>116</v>
      </c>
      <c r="K91" s="28" t="s">
        <v>258</v>
      </c>
      <c r="L91" s="28" t="s">
        <v>116</v>
      </c>
      <c r="M91" s="28" t="s">
        <v>258</v>
      </c>
      <c r="N91" s="29">
        <v>2.3690000000000002</v>
      </c>
      <c r="O91" s="28" t="s">
        <v>116</v>
      </c>
      <c r="P91" s="28" t="s">
        <v>258</v>
      </c>
      <c r="Q91" s="29">
        <v>2.3450000000000002</v>
      </c>
      <c r="R91" s="172" t="str">
        <f t="shared" si="15"/>
        <v>A</v>
      </c>
      <c r="S91" s="175">
        <f t="shared" si="16"/>
        <v>1</v>
      </c>
      <c r="T91" s="175">
        <f t="shared" si="17"/>
        <v>1</v>
      </c>
      <c r="U91" s="175">
        <f t="shared" si="18"/>
        <v>0</v>
      </c>
      <c r="V91" s="179" t="str">
        <f t="shared" si="19"/>
        <v>Staphylococcus aureus</v>
      </c>
      <c r="W91" s="179" t="str">
        <f t="shared" si="20"/>
        <v>Staphylococcus aureus</v>
      </c>
      <c r="X91" s="175">
        <f t="shared" si="21"/>
        <v>0</v>
      </c>
      <c r="Y91" s="175">
        <f t="shared" si="22"/>
        <v>0</v>
      </c>
      <c r="Z91" s="175">
        <f t="shared" si="23"/>
        <v>0</v>
      </c>
      <c r="AA91" s="175">
        <f t="shared" si="24"/>
        <v>0</v>
      </c>
    </row>
    <row r="92" spans="4:27" ht="15" customHeight="1" x14ac:dyDescent="0.25">
      <c r="D92" s="170">
        <v>1</v>
      </c>
      <c r="E92" s="170">
        <f t="shared" si="14"/>
        <v>1</v>
      </c>
      <c r="F92" s="28" t="s">
        <v>364</v>
      </c>
      <c r="G92" s="28" t="s">
        <v>954</v>
      </c>
      <c r="H92" s="28" t="s">
        <v>13</v>
      </c>
      <c r="I92" s="31" t="s">
        <v>365</v>
      </c>
      <c r="J92" s="28" t="s">
        <v>116</v>
      </c>
      <c r="K92" s="28" t="s">
        <v>258</v>
      </c>
      <c r="L92" s="28" t="s">
        <v>116</v>
      </c>
      <c r="M92" s="28" t="s">
        <v>258</v>
      </c>
      <c r="N92" s="29">
        <v>2.46</v>
      </c>
      <c r="O92" s="28" t="s">
        <v>116</v>
      </c>
      <c r="P92" s="28" t="s">
        <v>258</v>
      </c>
      <c r="Q92" s="29">
        <v>2.3959999999999999</v>
      </c>
      <c r="R92" s="172" t="str">
        <f t="shared" si="15"/>
        <v>A</v>
      </c>
      <c r="S92" s="175">
        <f t="shared" si="16"/>
        <v>1</v>
      </c>
      <c r="T92" s="175">
        <f t="shared" si="17"/>
        <v>1</v>
      </c>
      <c r="U92" s="175">
        <f t="shared" si="18"/>
        <v>0</v>
      </c>
      <c r="V92" s="179" t="str">
        <f t="shared" si="19"/>
        <v>Staphylococcus aureus</v>
      </c>
      <c r="W92" s="179" t="str">
        <f t="shared" si="20"/>
        <v>Staphylococcus aureus</v>
      </c>
      <c r="X92" s="175">
        <f t="shared" si="21"/>
        <v>0</v>
      </c>
      <c r="Y92" s="175">
        <f t="shared" si="22"/>
        <v>0</v>
      </c>
      <c r="Z92" s="175">
        <f t="shared" si="23"/>
        <v>0</v>
      </c>
      <c r="AA92" s="175">
        <f t="shared" si="24"/>
        <v>0</v>
      </c>
    </row>
    <row r="93" spans="4:27" ht="15" customHeight="1" x14ac:dyDescent="0.25">
      <c r="D93" s="170">
        <v>1</v>
      </c>
      <c r="E93" s="170">
        <f t="shared" si="14"/>
        <v>1</v>
      </c>
      <c r="F93" s="28" t="s">
        <v>366</v>
      </c>
      <c r="G93" s="28" t="s">
        <v>954</v>
      </c>
      <c r="H93" s="28" t="s">
        <v>13</v>
      </c>
      <c r="I93" s="31" t="s">
        <v>367</v>
      </c>
      <c r="J93" s="28" t="s">
        <v>116</v>
      </c>
      <c r="K93" s="28" t="s">
        <v>258</v>
      </c>
      <c r="L93" s="28" t="s">
        <v>116</v>
      </c>
      <c r="M93" s="28" t="s">
        <v>258</v>
      </c>
      <c r="N93" s="29">
        <v>2.4500000000000002</v>
      </c>
      <c r="O93" s="28" t="s">
        <v>116</v>
      </c>
      <c r="P93" s="28" t="s">
        <v>258</v>
      </c>
      <c r="Q93" s="29">
        <v>2.4300000000000002</v>
      </c>
      <c r="R93" s="172" t="str">
        <f t="shared" si="15"/>
        <v>A</v>
      </c>
      <c r="S93" s="175">
        <f t="shared" si="16"/>
        <v>1</v>
      </c>
      <c r="T93" s="175">
        <f t="shared" si="17"/>
        <v>1</v>
      </c>
      <c r="U93" s="175">
        <f t="shared" si="18"/>
        <v>0</v>
      </c>
      <c r="V93" s="179" t="str">
        <f t="shared" si="19"/>
        <v>Staphylococcus aureus</v>
      </c>
      <c r="W93" s="179" t="str">
        <f t="shared" si="20"/>
        <v>Staphylococcus aureus</v>
      </c>
      <c r="X93" s="175">
        <f t="shared" si="21"/>
        <v>0</v>
      </c>
      <c r="Y93" s="175">
        <f t="shared" si="22"/>
        <v>0</v>
      </c>
      <c r="Z93" s="175">
        <f t="shared" si="23"/>
        <v>0</v>
      </c>
      <c r="AA93" s="175">
        <f t="shared" si="24"/>
        <v>0</v>
      </c>
    </row>
    <row r="94" spans="4:27" ht="15" customHeight="1" x14ac:dyDescent="0.25">
      <c r="D94" s="170">
        <v>1</v>
      </c>
      <c r="E94" s="170">
        <f t="shared" si="14"/>
        <v>1</v>
      </c>
      <c r="F94" s="28" t="s">
        <v>368</v>
      </c>
      <c r="G94" s="28" t="s">
        <v>954</v>
      </c>
      <c r="H94" s="28" t="s">
        <v>13</v>
      </c>
      <c r="I94" s="31" t="s">
        <v>369</v>
      </c>
      <c r="J94" s="28" t="s">
        <v>116</v>
      </c>
      <c r="K94" s="28" t="s">
        <v>258</v>
      </c>
      <c r="L94" s="28" t="s">
        <v>116</v>
      </c>
      <c r="M94" s="28" t="s">
        <v>258</v>
      </c>
      <c r="N94" s="29">
        <v>2.456</v>
      </c>
      <c r="O94" s="28" t="s">
        <v>116</v>
      </c>
      <c r="P94" s="28" t="s">
        <v>258</v>
      </c>
      <c r="Q94" s="29">
        <v>2.4020000000000001</v>
      </c>
      <c r="R94" s="172" t="str">
        <f t="shared" si="15"/>
        <v>A</v>
      </c>
      <c r="S94" s="175">
        <f t="shared" si="16"/>
        <v>1</v>
      </c>
      <c r="T94" s="175">
        <f t="shared" si="17"/>
        <v>1</v>
      </c>
      <c r="U94" s="175">
        <f t="shared" si="18"/>
        <v>0</v>
      </c>
      <c r="V94" s="179" t="str">
        <f t="shared" si="19"/>
        <v>Staphylococcus aureus</v>
      </c>
      <c r="W94" s="179" t="str">
        <f t="shared" si="20"/>
        <v>Staphylococcus aureus</v>
      </c>
      <c r="X94" s="175">
        <f t="shared" si="21"/>
        <v>0</v>
      </c>
      <c r="Y94" s="175">
        <f t="shared" si="22"/>
        <v>0</v>
      </c>
      <c r="Z94" s="175">
        <f t="shared" si="23"/>
        <v>0</v>
      </c>
      <c r="AA94" s="175">
        <f t="shared" si="24"/>
        <v>0</v>
      </c>
    </row>
    <row r="95" spans="4:27" ht="15" customHeight="1" x14ac:dyDescent="0.25">
      <c r="D95" s="170">
        <v>1</v>
      </c>
      <c r="E95" s="170">
        <f t="shared" si="14"/>
        <v>1</v>
      </c>
      <c r="F95" s="28" t="s">
        <v>370</v>
      </c>
      <c r="G95" s="28" t="s">
        <v>954</v>
      </c>
      <c r="H95" s="28" t="s">
        <v>13</v>
      </c>
      <c r="I95" s="31" t="s">
        <v>371</v>
      </c>
      <c r="J95" s="28" t="s">
        <v>116</v>
      </c>
      <c r="K95" s="28" t="s">
        <v>258</v>
      </c>
      <c r="L95" s="28" t="s">
        <v>116</v>
      </c>
      <c r="M95" s="28" t="s">
        <v>258</v>
      </c>
      <c r="N95" s="29">
        <v>2.4319999999999999</v>
      </c>
      <c r="O95" s="28" t="s">
        <v>116</v>
      </c>
      <c r="P95" s="28" t="s">
        <v>258</v>
      </c>
      <c r="Q95" s="29">
        <v>2.319</v>
      </c>
      <c r="R95" s="172" t="str">
        <f t="shared" si="15"/>
        <v>A</v>
      </c>
      <c r="S95" s="175">
        <f t="shared" si="16"/>
        <v>1</v>
      </c>
      <c r="T95" s="175">
        <f t="shared" si="17"/>
        <v>1</v>
      </c>
      <c r="U95" s="175">
        <f t="shared" si="18"/>
        <v>0</v>
      </c>
      <c r="V95" s="179" t="str">
        <f t="shared" si="19"/>
        <v>Staphylococcus aureus</v>
      </c>
      <c r="W95" s="179" t="str">
        <f t="shared" si="20"/>
        <v>Staphylococcus aureus</v>
      </c>
      <c r="X95" s="175">
        <f t="shared" si="21"/>
        <v>0</v>
      </c>
      <c r="Y95" s="175">
        <f t="shared" si="22"/>
        <v>0</v>
      </c>
      <c r="Z95" s="175">
        <f t="shared" si="23"/>
        <v>0</v>
      </c>
      <c r="AA95" s="175">
        <f t="shared" si="24"/>
        <v>0</v>
      </c>
    </row>
    <row r="96" spans="4:27" ht="15" customHeight="1" x14ac:dyDescent="0.25">
      <c r="D96" s="170">
        <v>1</v>
      </c>
      <c r="E96" s="170">
        <f t="shared" si="14"/>
        <v>1</v>
      </c>
      <c r="F96" s="28" t="s">
        <v>372</v>
      </c>
      <c r="G96" s="28" t="s">
        <v>954</v>
      </c>
      <c r="H96" s="28" t="s">
        <v>13</v>
      </c>
      <c r="I96" s="31" t="s">
        <v>373</v>
      </c>
      <c r="J96" s="28" t="s">
        <v>116</v>
      </c>
      <c r="K96" s="28" t="s">
        <v>258</v>
      </c>
      <c r="L96" s="28" t="s">
        <v>116</v>
      </c>
      <c r="M96" s="28" t="s">
        <v>258</v>
      </c>
      <c r="N96" s="29">
        <v>2.4500000000000002</v>
      </c>
      <c r="O96" s="28" t="s">
        <v>116</v>
      </c>
      <c r="P96" s="28" t="s">
        <v>258</v>
      </c>
      <c r="Q96" s="29">
        <v>2.4140000000000001</v>
      </c>
      <c r="R96" s="172" t="str">
        <f t="shared" si="15"/>
        <v>A</v>
      </c>
      <c r="S96" s="175">
        <f t="shared" si="16"/>
        <v>1</v>
      </c>
      <c r="T96" s="175">
        <f t="shared" si="17"/>
        <v>1</v>
      </c>
      <c r="U96" s="175">
        <f t="shared" si="18"/>
        <v>0</v>
      </c>
      <c r="V96" s="179" t="str">
        <f t="shared" si="19"/>
        <v>Staphylococcus aureus</v>
      </c>
      <c r="W96" s="179" t="str">
        <f t="shared" si="20"/>
        <v>Staphylococcus aureus</v>
      </c>
      <c r="X96" s="175">
        <f t="shared" si="21"/>
        <v>0</v>
      </c>
      <c r="Y96" s="175">
        <f t="shared" si="22"/>
        <v>0</v>
      </c>
      <c r="Z96" s="175">
        <f t="shared" si="23"/>
        <v>0</v>
      </c>
      <c r="AA96" s="175">
        <f t="shared" si="24"/>
        <v>0</v>
      </c>
    </row>
    <row r="97" spans="4:27" ht="15" customHeight="1" x14ac:dyDescent="0.25">
      <c r="D97" s="170">
        <v>1</v>
      </c>
      <c r="E97" s="170">
        <f t="shared" si="14"/>
        <v>1</v>
      </c>
      <c r="F97" s="28" t="s">
        <v>374</v>
      </c>
      <c r="G97" s="28" t="s">
        <v>954</v>
      </c>
      <c r="H97" s="28" t="s">
        <v>13</v>
      </c>
      <c r="I97" s="31" t="s">
        <v>375</v>
      </c>
      <c r="J97" s="28" t="s">
        <v>116</v>
      </c>
      <c r="K97" s="28" t="s">
        <v>258</v>
      </c>
      <c r="L97" s="28" t="s">
        <v>116</v>
      </c>
      <c r="M97" s="28" t="s">
        <v>258</v>
      </c>
      <c r="N97" s="29">
        <v>2.4860000000000002</v>
      </c>
      <c r="O97" s="28" t="s">
        <v>116</v>
      </c>
      <c r="P97" s="28" t="s">
        <v>258</v>
      </c>
      <c r="Q97" s="29">
        <v>2.4729999999999999</v>
      </c>
      <c r="R97" s="172" t="str">
        <f t="shared" si="15"/>
        <v>A</v>
      </c>
      <c r="S97" s="175">
        <f t="shared" si="16"/>
        <v>1</v>
      </c>
      <c r="T97" s="175">
        <f t="shared" si="17"/>
        <v>1</v>
      </c>
      <c r="U97" s="175">
        <f t="shared" si="18"/>
        <v>0</v>
      </c>
      <c r="V97" s="179" t="str">
        <f t="shared" si="19"/>
        <v>Staphylococcus aureus</v>
      </c>
      <c r="W97" s="179" t="str">
        <f t="shared" si="20"/>
        <v>Staphylococcus aureus</v>
      </c>
      <c r="X97" s="175">
        <f t="shared" si="21"/>
        <v>0</v>
      </c>
      <c r="Y97" s="175">
        <f t="shared" si="22"/>
        <v>0</v>
      </c>
      <c r="Z97" s="175">
        <f t="shared" si="23"/>
        <v>0</v>
      </c>
      <c r="AA97" s="175">
        <f t="shared" si="24"/>
        <v>0</v>
      </c>
    </row>
    <row r="98" spans="4:27" ht="15" customHeight="1" x14ac:dyDescent="0.25">
      <c r="D98" s="170">
        <v>1</v>
      </c>
      <c r="E98" s="170">
        <f t="shared" si="14"/>
        <v>1</v>
      </c>
      <c r="F98" s="28" t="s">
        <v>376</v>
      </c>
      <c r="G98" s="28" t="s">
        <v>954</v>
      </c>
      <c r="H98" s="28" t="s">
        <v>13</v>
      </c>
      <c r="I98" s="31" t="s">
        <v>377</v>
      </c>
      <c r="J98" s="28" t="s">
        <v>116</v>
      </c>
      <c r="K98" s="28" t="s">
        <v>258</v>
      </c>
      <c r="L98" s="28" t="s">
        <v>116</v>
      </c>
      <c r="M98" s="28" t="s">
        <v>258</v>
      </c>
      <c r="N98" s="29">
        <v>2.4689999999999999</v>
      </c>
      <c r="O98" s="28" t="s">
        <v>116</v>
      </c>
      <c r="P98" s="28" t="s">
        <v>258</v>
      </c>
      <c r="Q98" s="29">
        <v>2.371</v>
      </c>
      <c r="R98" s="172" t="str">
        <f t="shared" si="15"/>
        <v>A</v>
      </c>
      <c r="S98" s="175">
        <f t="shared" si="16"/>
        <v>1</v>
      </c>
      <c r="T98" s="175">
        <f t="shared" si="17"/>
        <v>1</v>
      </c>
      <c r="U98" s="175">
        <f t="shared" si="18"/>
        <v>0</v>
      </c>
      <c r="V98" s="179" t="str">
        <f t="shared" si="19"/>
        <v>Staphylococcus aureus</v>
      </c>
      <c r="W98" s="179" t="str">
        <f t="shared" si="20"/>
        <v>Staphylococcus aureus</v>
      </c>
      <c r="X98" s="175">
        <f t="shared" si="21"/>
        <v>0</v>
      </c>
      <c r="Y98" s="175">
        <f t="shared" si="22"/>
        <v>0</v>
      </c>
      <c r="Z98" s="175">
        <f t="shared" si="23"/>
        <v>0</v>
      </c>
      <c r="AA98" s="175">
        <f t="shared" si="24"/>
        <v>0</v>
      </c>
    </row>
    <row r="99" spans="4:27" ht="15" customHeight="1" x14ac:dyDescent="0.25">
      <c r="D99" s="170">
        <v>1</v>
      </c>
      <c r="E99" s="170">
        <f t="shared" si="14"/>
        <v>1</v>
      </c>
      <c r="F99" s="28" t="s">
        <v>378</v>
      </c>
      <c r="G99" s="28" t="s">
        <v>954</v>
      </c>
      <c r="H99" s="28" t="s">
        <v>13</v>
      </c>
      <c r="I99" s="31" t="s">
        <v>379</v>
      </c>
      <c r="J99" s="28" t="s">
        <v>116</v>
      </c>
      <c r="K99" s="28" t="s">
        <v>258</v>
      </c>
      <c r="L99" s="28" t="s">
        <v>116</v>
      </c>
      <c r="M99" s="28" t="s">
        <v>258</v>
      </c>
      <c r="N99" s="29">
        <v>2.3980000000000001</v>
      </c>
      <c r="O99" s="28" t="s">
        <v>116</v>
      </c>
      <c r="P99" s="28" t="s">
        <v>258</v>
      </c>
      <c r="Q99" s="29">
        <v>2.39</v>
      </c>
      <c r="R99" s="172" t="str">
        <f t="shared" si="15"/>
        <v>A</v>
      </c>
      <c r="S99" s="175">
        <f t="shared" si="16"/>
        <v>1</v>
      </c>
      <c r="T99" s="175">
        <f t="shared" si="17"/>
        <v>1</v>
      </c>
      <c r="U99" s="175">
        <f t="shared" si="18"/>
        <v>0</v>
      </c>
      <c r="V99" s="179" t="str">
        <f t="shared" si="19"/>
        <v>Staphylococcus aureus</v>
      </c>
      <c r="W99" s="179" t="str">
        <f t="shared" si="20"/>
        <v>Staphylococcus aureus</v>
      </c>
      <c r="X99" s="175">
        <f t="shared" si="21"/>
        <v>0</v>
      </c>
      <c r="Y99" s="175">
        <f t="shared" si="22"/>
        <v>0</v>
      </c>
      <c r="Z99" s="175">
        <f t="shared" si="23"/>
        <v>0</v>
      </c>
      <c r="AA99" s="175">
        <f t="shared" si="24"/>
        <v>0</v>
      </c>
    </row>
    <row r="100" spans="4:27" ht="15" customHeight="1" x14ac:dyDescent="0.25">
      <c r="D100" s="170">
        <v>1</v>
      </c>
      <c r="E100" s="170">
        <f t="shared" si="14"/>
        <v>1</v>
      </c>
      <c r="F100" s="28" t="s">
        <v>380</v>
      </c>
      <c r="G100" s="28" t="s">
        <v>954</v>
      </c>
      <c r="H100" s="28" t="s">
        <v>13</v>
      </c>
      <c r="I100" s="31" t="s">
        <v>381</v>
      </c>
      <c r="J100" s="28" t="s">
        <v>116</v>
      </c>
      <c r="K100" s="28" t="s">
        <v>258</v>
      </c>
      <c r="L100" s="28" t="s">
        <v>116</v>
      </c>
      <c r="M100" s="28" t="s">
        <v>258</v>
      </c>
      <c r="N100" s="29">
        <v>2.4620000000000002</v>
      </c>
      <c r="O100" s="28" t="s">
        <v>116</v>
      </c>
      <c r="P100" s="28" t="s">
        <v>258</v>
      </c>
      <c r="Q100" s="29">
        <v>2.4489999999999998</v>
      </c>
      <c r="R100" s="172" t="str">
        <f t="shared" si="15"/>
        <v>A</v>
      </c>
      <c r="S100" s="175">
        <f t="shared" si="16"/>
        <v>1</v>
      </c>
      <c r="T100" s="175">
        <f t="shared" si="17"/>
        <v>1</v>
      </c>
      <c r="U100" s="175">
        <f t="shared" si="18"/>
        <v>0</v>
      </c>
      <c r="V100" s="179" t="str">
        <f t="shared" si="19"/>
        <v>Staphylococcus aureus</v>
      </c>
      <c r="W100" s="179" t="str">
        <f t="shared" si="20"/>
        <v>Staphylococcus aureus</v>
      </c>
      <c r="X100" s="175">
        <f t="shared" si="21"/>
        <v>0</v>
      </c>
      <c r="Y100" s="175">
        <f t="shared" si="22"/>
        <v>0</v>
      </c>
      <c r="Z100" s="175">
        <f t="shared" si="23"/>
        <v>0</v>
      </c>
      <c r="AA100" s="175">
        <f t="shared" si="24"/>
        <v>0</v>
      </c>
    </row>
    <row r="101" spans="4:27" ht="15" customHeight="1" x14ac:dyDescent="0.25">
      <c r="D101" s="170">
        <v>1</v>
      </c>
      <c r="E101" s="170">
        <f t="shared" si="14"/>
        <v>1</v>
      </c>
      <c r="F101" s="28" t="s">
        <v>382</v>
      </c>
      <c r="G101" s="28" t="s">
        <v>954</v>
      </c>
      <c r="H101" s="28" t="s">
        <v>13</v>
      </c>
      <c r="I101" s="31" t="s">
        <v>383</v>
      </c>
      <c r="J101" s="28" t="s">
        <v>116</v>
      </c>
      <c r="K101" s="28" t="s">
        <v>258</v>
      </c>
      <c r="L101" s="28" t="s">
        <v>116</v>
      </c>
      <c r="M101" s="28" t="s">
        <v>258</v>
      </c>
      <c r="N101" s="29">
        <v>2.4449999999999998</v>
      </c>
      <c r="O101" s="28" t="s">
        <v>116</v>
      </c>
      <c r="P101" s="28" t="s">
        <v>258</v>
      </c>
      <c r="Q101" s="29">
        <v>2.37</v>
      </c>
      <c r="R101" s="172" t="str">
        <f t="shared" si="15"/>
        <v>A</v>
      </c>
      <c r="S101" s="175">
        <f t="shared" si="16"/>
        <v>1</v>
      </c>
      <c r="T101" s="175">
        <f t="shared" si="17"/>
        <v>1</v>
      </c>
      <c r="U101" s="175">
        <f t="shared" si="18"/>
        <v>0</v>
      </c>
      <c r="V101" s="179" t="str">
        <f t="shared" si="19"/>
        <v>Staphylococcus aureus</v>
      </c>
      <c r="W101" s="179" t="str">
        <f t="shared" si="20"/>
        <v>Staphylococcus aureus</v>
      </c>
      <c r="X101" s="175">
        <f t="shared" si="21"/>
        <v>0</v>
      </c>
      <c r="Y101" s="175">
        <f t="shared" si="22"/>
        <v>0</v>
      </c>
      <c r="Z101" s="175">
        <f t="shared" si="23"/>
        <v>0</v>
      </c>
      <c r="AA101" s="175">
        <f t="shared" si="24"/>
        <v>0</v>
      </c>
    </row>
    <row r="102" spans="4:27" ht="15" customHeight="1" x14ac:dyDescent="0.25">
      <c r="D102" s="170">
        <v>1</v>
      </c>
      <c r="E102" s="170">
        <f t="shared" si="14"/>
        <v>1</v>
      </c>
      <c r="F102" s="28" t="s">
        <v>384</v>
      </c>
      <c r="G102" s="28" t="s">
        <v>954</v>
      </c>
      <c r="H102" s="28" t="s">
        <v>13</v>
      </c>
      <c r="I102" s="31" t="s">
        <v>385</v>
      </c>
      <c r="J102" s="28" t="s">
        <v>116</v>
      </c>
      <c r="K102" s="28" t="s">
        <v>258</v>
      </c>
      <c r="L102" s="28" t="s">
        <v>116</v>
      </c>
      <c r="M102" s="28" t="s">
        <v>258</v>
      </c>
      <c r="N102" s="29">
        <v>2.3109999999999999</v>
      </c>
      <c r="O102" s="28" t="s">
        <v>116</v>
      </c>
      <c r="P102" s="28" t="s">
        <v>258</v>
      </c>
      <c r="Q102" s="29">
        <v>2.2959999999999998</v>
      </c>
      <c r="R102" s="172" t="str">
        <f t="shared" si="15"/>
        <v>A</v>
      </c>
      <c r="S102" s="175">
        <f t="shared" si="16"/>
        <v>1</v>
      </c>
      <c r="T102" s="175">
        <f t="shared" si="17"/>
        <v>1</v>
      </c>
      <c r="U102" s="175">
        <f t="shared" si="18"/>
        <v>0</v>
      </c>
      <c r="V102" s="179" t="str">
        <f t="shared" si="19"/>
        <v>Staphylococcus aureus</v>
      </c>
      <c r="W102" s="179" t="str">
        <f t="shared" si="20"/>
        <v>Staphylococcus aureus</v>
      </c>
      <c r="X102" s="175">
        <f t="shared" si="21"/>
        <v>0</v>
      </c>
      <c r="Y102" s="175">
        <f t="shared" si="22"/>
        <v>0</v>
      </c>
      <c r="Z102" s="175">
        <f t="shared" si="23"/>
        <v>0</v>
      </c>
      <c r="AA102" s="175">
        <f t="shared" si="24"/>
        <v>0</v>
      </c>
    </row>
    <row r="103" spans="4:27" ht="15" customHeight="1" x14ac:dyDescent="0.25">
      <c r="D103" s="170">
        <v>1</v>
      </c>
      <c r="E103" s="170">
        <f t="shared" si="14"/>
        <v>1</v>
      </c>
      <c r="F103" s="28" t="s">
        <v>386</v>
      </c>
      <c r="G103" s="28" t="s">
        <v>954</v>
      </c>
      <c r="H103" s="28" t="s">
        <v>13</v>
      </c>
      <c r="I103" s="31" t="s">
        <v>387</v>
      </c>
      <c r="J103" s="28" t="s">
        <v>116</v>
      </c>
      <c r="K103" s="28" t="s">
        <v>258</v>
      </c>
      <c r="L103" s="28" t="s">
        <v>116</v>
      </c>
      <c r="M103" s="28" t="s">
        <v>258</v>
      </c>
      <c r="N103" s="29">
        <v>2.2799999999999998</v>
      </c>
      <c r="O103" s="28" t="s">
        <v>116</v>
      </c>
      <c r="P103" s="28" t="s">
        <v>258</v>
      </c>
      <c r="Q103" s="29">
        <v>2.2629999999999999</v>
      </c>
      <c r="R103" s="172" t="str">
        <f t="shared" si="15"/>
        <v>A</v>
      </c>
      <c r="S103" s="175">
        <f t="shared" si="16"/>
        <v>1</v>
      </c>
      <c r="T103" s="175">
        <f t="shared" si="17"/>
        <v>1</v>
      </c>
      <c r="U103" s="175">
        <f t="shared" si="18"/>
        <v>0</v>
      </c>
      <c r="V103" s="179" t="str">
        <f t="shared" si="19"/>
        <v>Staphylococcus aureus</v>
      </c>
      <c r="W103" s="179" t="str">
        <f t="shared" si="20"/>
        <v>Staphylococcus aureus</v>
      </c>
      <c r="X103" s="175">
        <f t="shared" si="21"/>
        <v>0</v>
      </c>
      <c r="Y103" s="175">
        <f t="shared" si="22"/>
        <v>0</v>
      </c>
      <c r="Z103" s="175">
        <f t="shared" si="23"/>
        <v>0</v>
      </c>
      <c r="AA103" s="175">
        <f t="shared" si="24"/>
        <v>0</v>
      </c>
    </row>
    <row r="104" spans="4:27" ht="15" customHeight="1" x14ac:dyDescent="0.25">
      <c r="D104" s="170">
        <v>1</v>
      </c>
      <c r="E104" s="170">
        <f t="shared" si="14"/>
        <v>1</v>
      </c>
      <c r="F104" s="28" t="s">
        <v>388</v>
      </c>
      <c r="G104" s="28" t="s">
        <v>118</v>
      </c>
      <c r="H104" s="28" t="s">
        <v>13</v>
      </c>
      <c r="I104" s="31" t="s">
        <v>389</v>
      </c>
      <c r="J104" s="28" t="s">
        <v>116</v>
      </c>
      <c r="K104" s="28" t="s">
        <v>258</v>
      </c>
      <c r="L104" s="28" t="s">
        <v>116</v>
      </c>
      <c r="M104" s="28" t="s">
        <v>258</v>
      </c>
      <c r="N104" s="29">
        <v>2.4249999999999998</v>
      </c>
      <c r="O104" s="28" t="s">
        <v>116</v>
      </c>
      <c r="P104" s="28" t="s">
        <v>258</v>
      </c>
      <c r="Q104" s="29">
        <v>2.3809999999999998</v>
      </c>
      <c r="R104" s="172" t="str">
        <f t="shared" si="15"/>
        <v>A</v>
      </c>
      <c r="S104" s="175">
        <f t="shared" si="16"/>
        <v>1</v>
      </c>
      <c r="T104" s="175">
        <f t="shared" si="17"/>
        <v>1</v>
      </c>
      <c r="U104" s="175">
        <f t="shared" si="18"/>
        <v>0</v>
      </c>
      <c r="V104" s="179" t="str">
        <f t="shared" si="19"/>
        <v>Staphylococcus aureus</v>
      </c>
      <c r="W104" s="179" t="str">
        <f t="shared" si="20"/>
        <v>Staphylococcus aureus</v>
      </c>
      <c r="X104" s="175">
        <f t="shared" si="21"/>
        <v>0</v>
      </c>
      <c r="Y104" s="175">
        <f t="shared" si="22"/>
        <v>0</v>
      </c>
      <c r="Z104" s="175">
        <f t="shared" si="23"/>
        <v>0</v>
      </c>
      <c r="AA104" s="175">
        <f t="shared" si="24"/>
        <v>0</v>
      </c>
    </row>
    <row r="105" spans="4:27" ht="15" customHeight="1" x14ac:dyDescent="0.25">
      <c r="D105" s="170">
        <v>1</v>
      </c>
      <c r="E105" s="170">
        <f t="shared" si="14"/>
        <v>1</v>
      </c>
      <c r="F105" s="28" t="s">
        <v>390</v>
      </c>
      <c r="G105" s="28" t="s">
        <v>118</v>
      </c>
      <c r="H105" s="28" t="s">
        <v>13</v>
      </c>
      <c r="I105" s="31" t="s">
        <v>391</v>
      </c>
      <c r="J105" s="28" t="s">
        <v>116</v>
      </c>
      <c r="K105" s="28" t="s">
        <v>258</v>
      </c>
      <c r="L105" s="28" t="s">
        <v>116</v>
      </c>
      <c r="M105" s="28" t="s">
        <v>258</v>
      </c>
      <c r="N105" s="29">
        <v>2.4510000000000001</v>
      </c>
      <c r="O105" s="28" t="s">
        <v>116</v>
      </c>
      <c r="P105" s="28" t="s">
        <v>258</v>
      </c>
      <c r="Q105" s="29">
        <v>2.44</v>
      </c>
      <c r="R105" s="172" t="str">
        <f t="shared" si="15"/>
        <v>A</v>
      </c>
      <c r="S105" s="175">
        <f t="shared" si="16"/>
        <v>1</v>
      </c>
      <c r="T105" s="175">
        <f t="shared" si="17"/>
        <v>1</v>
      </c>
      <c r="U105" s="175">
        <f t="shared" si="18"/>
        <v>0</v>
      </c>
      <c r="V105" s="179" t="str">
        <f t="shared" si="19"/>
        <v>Staphylococcus aureus</v>
      </c>
      <c r="W105" s="179" t="str">
        <f t="shared" si="20"/>
        <v>Staphylococcus aureus</v>
      </c>
      <c r="X105" s="175">
        <f t="shared" si="21"/>
        <v>0</v>
      </c>
      <c r="Y105" s="175">
        <f t="shared" si="22"/>
        <v>0</v>
      </c>
      <c r="Z105" s="175">
        <f t="shared" si="23"/>
        <v>0</v>
      </c>
      <c r="AA105" s="175">
        <f t="shared" si="24"/>
        <v>0</v>
      </c>
    </row>
    <row r="106" spans="4:27" ht="15" customHeight="1" x14ac:dyDescent="0.25">
      <c r="D106" s="170">
        <v>1</v>
      </c>
      <c r="E106" s="170">
        <f t="shared" si="14"/>
        <v>1</v>
      </c>
      <c r="F106" s="28" t="s">
        <v>392</v>
      </c>
      <c r="G106" s="28" t="s">
        <v>118</v>
      </c>
      <c r="H106" s="28" t="s">
        <v>13</v>
      </c>
      <c r="I106" s="31" t="s">
        <v>393</v>
      </c>
      <c r="J106" s="28" t="s">
        <v>116</v>
      </c>
      <c r="K106" s="28" t="s">
        <v>258</v>
      </c>
      <c r="L106" s="28" t="s">
        <v>116</v>
      </c>
      <c r="M106" s="28" t="s">
        <v>258</v>
      </c>
      <c r="N106" s="29">
        <v>2.4079999999999999</v>
      </c>
      <c r="O106" s="28" t="s">
        <v>116</v>
      </c>
      <c r="P106" s="28" t="s">
        <v>258</v>
      </c>
      <c r="Q106" s="29">
        <v>2.34</v>
      </c>
      <c r="R106" s="172" t="str">
        <f t="shared" si="15"/>
        <v>A</v>
      </c>
      <c r="S106" s="175">
        <f t="shared" si="16"/>
        <v>1</v>
      </c>
      <c r="T106" s="175">
        <f t="shared" si="17"/>
        <v>1</v>
      </c>
      <c r="U106" s="175">
        <f t="shared" si="18"/>
        <v>0</v>
      </c>
      <c r="V106" s="179" t="str">
        <f t="shared" si="19"/>
        <v>Staphylococcus aureus</v>
      </c>
      <c r="W106" s="179" t="str">
        <f t="shared" si="20"/>
        <v>Staphylococcus aureus</v>
      </c>
      <c r="X106" s="175">
        <f t="shared" si="21"/>
        <v>0</v>
      </c>
      <c r="Y106" s="175">
        <f t="shared" si="22"/>
        <v>0</v>
      </c>
      <c r="Z106" s="175">
        <f t="shared" si="23"/>
        <v>0</v>
      </c>
      <c r="AA106" s="175">
        <f t="shared" si="24"/>
        <v>0</v>
      </c>
    </row>
    <row r="107" spans="4:27" ht="15" customHeight="1" x14ac:dyDescent="0.25">
      <c r="D107" s="170">
        <v>1</v>
      </c>
      <c r="E107" s="170">
        <f t="shared" si="14"/>
        <v>1</v>
      </c>
      <c r="F107" s="28" t="s">
        <v>394</v>
      </c>
      <c r="G107" s="28" t="s">
        <v>954</v>
      </c>
      <c r="H107" s="28" t="s">
        <v>13</v>
      </c>
      <c r="I107" s="31" t="s">
        <v>395</v>
      </c>
      <c r="J107" s="28" t="s">
        <v>116</v>
      </c>
      <c r="K107" s="28" t="s">
        <v>258</v>
      </c>
      <c r="L107" s="28" t="s">
        <v>116</v>
      </c>
      <c r="M107" s="28" t="s">
        <v>258</v>
      </c>
      <c r="N107" s="29">
        <v>2.415</v>
      </c>
      <c r="O107" s="28" t="s">
        <v>116</v>
      </c>
      <c r="P107" s="28" t="s">
        <v>258</v>
      </c>
      <c r="Q107" s="29">
        <v>2.4129999999999998</v>
      </c>
      <c r="R107" s="172" t="str">
        <f t="shared" si="15"/>
        <v>A</v>
      </c>
      <c r="S107" s="175">
        <f t="shared" si="16"/>
        <v>1</v>
      </c>
      <c r="T107" s="175">
        <f t="shared" si="17"/>
        <v>1</v>
      </c>
      <c r="U107" s="175">
        <f t="shared" si="18"/>
        <v>0</v>
      </c>
      <c r="V107" s="179" t="str">
        <f t="shared" si="19"/>
        <v>Staphylococcus aureus</v>
      </c>
      <c r="W107" s="179" t="str">
        <f t="shared" si="20"/>
        <v>Staphylococcus aureus</v>
      </c>
      <c r="X107" s="175">
        <f t="shared" si="21"/>
        <v>0</v>
      </c>
      <c r="Y107" s="175">
        <f t="shared" si="22"/>
        <v>0</v>
      </c>
      <c r="Z107" s="175">
        <f t="shared" si="23"/>
        <v>0</v>
      </c>
      <c r="AA107" s="175">
        <f t="shared" si="24"/>
        <v>0</v>
      </c>
    </row>
    <row r="108" spans="4:27" ht="15" customHeight="1" x14ac:dyDescent="0.25">
      <c r="D108" s="170">
        <v>1</v>
      </c>
      <c r="E108" s="170">
        <f t="shared" si="14"/>
        <v>1</v>
      </c>
      <c r="F108" s="28" t="s">
        <v>396</v>
      </c>
      <c r="G108" s="28" t="s">
        <v>954</v>
      </c>
      <c r="H108" s="28" t="s">
        <v>13</v>
      </c>
      <c r="I108" s="31" t="s">
        <v>397</v>
      </c>
      <c r="J108" s="28" t="s">
        <v>116</v>
      </c>
      <c r="K108" s="28" t="s">
        <v>258</v>
      </c>
      <c r="L108" s="28" t="s">
        <v>116</v>
      </c>
      <c r="M108" s="28" t="s">
        <v>258</v>
      </c>
      <c r="N108" s="29">
        <v>2.4460000000000002</v>
      </c>
      <c r="O108" s="28" t="s">
        <v>116</v>
      </c>
      <c r="P108" s="28" t="s">
        <v>258</v>
      </c>
      <c r="Q108" s="29">
        <v>2.4420000000000002</v>
      </c>
      <c r="R108" s="172" t="str">
        <f t="shared" si="15"/>
        <v>A</v>
      </c>
      <c r="S108" s="175">
        <f t="shared" si="16"/>
        <v>1</v>
      </c>
      <c r="T108" s="175">
        <f t="shared" si="17"/>
        <v>1</v>
      </c>
      <c r="U108" s="175">
        <f t="shared" si="18"/>
        <v>0</v>
      </c>
      <c r="V108" s="179" t="str">
        <f t="shared" si="19"/>
        <v>Staphylococcus aureus</v>
      </c>
      <c r="W108" s="179" t="str">
        <f t="shared" si="20"/>
        <v>Staphylococcus aureus</v>
      </c>
      <c r="X108" s="175">
        <f t="shared" si="21"/>
        <v>0</v>
      </c>
      <c r="Y108" s="175">
        <f t="shared" si="22"/>
        <v>0</v>
      </c>
      <c r="Z108" s="175">
        <f t="shared" si="23"/>
        <v>0</v>
      </c>
      <c r="AA108" s="175">
        <f t="shared" si="24"/>
        <v>0</v>
      </c>
    </row>
    <row r="109" spans="4:27" ht="15" customHeight="1" x14ac:dyDescent="0.25">
      <c r="D109" s="170">
        <v>1</v>
      </c>
      <c r="E109" s="170">
        <f t="shared" si="14"/>
        <v>1</v>
      </c>
      <c r="F109" s="28" t="s">
        <v>398</v>
      </c>
      <c r="G109" s="28" t="s">
        <v>118</v>
      </c>
      <c r="H109" s="28" t="s">
        <v>13</v>
      </c>
      <c r="I109" s="31" t="s">
        <v>399</v>
      </c>
      <c r="J109" s="28" t="s">
        <v>116</v>
      </c>
      <c r="K109" s="28" t="s">
        <v>258</v>
      </c>
      <c r="L109" s="28" t="s">
        <v>116</v>
      </c>
      <c r="M109" s="28" t="s">
        <v>258</v>
      </c>
      <c r="N109" s="29">
        <v>2.3490000000000002</v>
      </c>
      <c r="O109" s="28" t="s">
        <v>116</v>
      </c>
      <c r="P109" s="28" t="s">
        <v>258</v>
      </c>
      <c r="Q109" s="29">
        <v>2.2389999999999999</v>
      </c>
      <c r="R109" s="172" t="str">
        <f t="shared" si="15"/>
        <v>A</v>
      </c>
      <c r="S109" s="175">
        <f t="shared" si="16"/>
        <v>1</v>
      </c>
      <c r="T109" s="175">
        <f t="shared" si="17"/>
        <v>1</v>
      </c>
      <c r="U109" s="175">
        <f t="shared" si="18"/>
        <v>0</v>
      </c>
      <c r="V109" s="179" t="str">
        <f t="shared" si="19"/>
        <v>Staphylococcus aureus</v>
      </c>
      <c r="W109" s="179" t="str">
        <f t="shared" si="20"/>
        <v>Staphylococcus aureus</v>
      </c>
      <c r="X109" s="175">
        <f t="shared" si="21"/>
        <v>0</v>
      </c>
      <c r="Y109" s="175">
        <f t="shared" si="22"/>
        <v>0</v>
      </c>
      <c r="Z109" s="175">
        <f t="shared" si="23"/>
        <v>0</v>
      </c>
      <c r="AA109" s="175">
        <f t="shared" si="24"/>
        <v>0</v>
      </c>
    </row>
    <row r="110" spans="4:27" ht="15" customHeight="1" x14ac:dyDescent="0.25">
      <c r="D110" s="170">
        <v>1</v>
      </c>
      <c r="E110" s="170">
        <f t="shared" si="14"/>
        <v>1</v>
      </c>
      <c r="F110" s="28" t="s">
        <v>400</v>
      </c>
      <c r="G110" s="28" t="s">
        <v>954</v>
      </c>
      <c r="H110" s="28" t="s">
        <v>13</v>
      </c>
      <c r="I110" s="31" t="s">
        <v>401</v>
      </c>
      <c r="J110" s="28" t="s">
        <v>116</v>
      </c>
      <c r="K110" s="28" t="s">
        <v>258</v>
      </c>
      <c r="L110" s="28" t="s">
        <v>116</v>
      </c>
      <c r="M110" s="28" t="s">
        <v>258</v>
      </c>
      <c r="N110" s="29">
        <v>2.2949999999999999</v>
      </c>
      <c r="O110" s="28" t="s">
        <v>116</v>
      </c>
      <c r="P110" s="28" t="s">
        <v>258</v>
      </c>
      <c r="Q110" s="29">
        <v>2.2679999999999998</v>
      </c>
      <c r="R110" s="172" t="str">
        <f t="shared" si="15"/>
        <v>A</v>
      </c>
      <c r="S110" s="175">
        <f t="shared" si="16"/>
        <v>1</v>
      </c>
      <c r="T110" s="175">
        <f t="shared" si="17"/>
        <v>1</v>
      </c>
      <c r="U110" s="175">
        <f t="shared" si="18"/>
        <v>0</v>
      </c>
      <c r="V110" s="179" t="str">
        <f t="shared" si="19"/>
        <v>Staphylococcus aureus</v>
      </c>
      <c r="W110" s="179" t="str">
        <f t="shared" si="20"/>
        <v>Staphylococcus aureus</v>
      </c>
      <c r="X110" s="175">
        <f t="shared" si="21"/>
        <v>0</v>
      </c>
      <c r="Y110" s="175">
        <f t="shared" si="22"/>
        <v>0</v>
      </c>
      <c r="Z110" s="175">
        <f t="shared" si="23"/>
        <v>0</v>
      </c>
      <c r="AA110" s="175">
        <f t="shared" si="24"/>
        <v>0</v>
      </c>
    </row>
    <row r="111" spans="4:27" ht="15" customHeight="1" x14ac:dyDescent="0.25">
      <c r="D111" s="170">
        <v>1</v>
      </c>
      <c r="E111" s="170">
        <f t="shared" si="14"/>
        <v>1</v>
      </c>
      <c r="F111" s="28" t="s">
        <v>402</v>
      </c>
      <c r="G111" s="28" t="s">
        <v>954</v>
      </c>
      <c r="H111" s="28" t="s">
        <v>13</v>
      </c>
      <c r="I111" s="31" t="s">
        <v>403</v>
      </c>
      <c r="J111" s="28" t="s">
        <v>116</v>
      </c>
      <c r="K111" s="28" t="s">
        <v>258</v>
      </c>
      <c r="L111" s="28" t="s">
        <v>116</v>
      </c>
      <c r="M111" s="28" t="s">
        <v>258</v>
      </c>
      <c r="N111" s="29">
        <v>2.343</v>
      </c>
      <c r="O111" s="28" t="s">
        <v>116</v>
      </c>
      <c r="P111" s="28" t="s">
        <v>258</v>
      </c>
      <c r="Q111" s="29">
        <v>2.2210000000000001</v>
      </c>
      <c r="R111" s="172" t="str">
        <f t="shared" si="15"/>
        <v>A</v>
      </c>
      <c r="S111" s="175">
        <f t="shared" si="16"/>
        <v>1</v>
      </c>
      <c r="T111" s="175">
        <f t="shared" si="17"/>
        <v>1</v>
      </c>
      <c r="U111" s="175">
        <f t="shared" si="18"/>
        <v>0</v>
      </c>
      <c r="V111" s="179" t="str">
        <f t="shared" si="19"/>
        <v>Staphylococcus aureus</v>
      </c>
      <c r="W111" s="179" t="str">
        <f t="shared" si="20"/>
        <v>Staphylococcus aureus</v>
      </c>
      <c r="X111" s="175">
        <f t="shared" si="21"/>
        <v>0</v>
      </c>
      <c r="Y111" s="175">
        <f t="shared" si="22"/>
        <v>0</v>
      </c>
      <c r="Z111" s="175">
        <f t="shared" si="23"/>
        <v>0</v>
      </c>
      <c r="AA111" s="175">
        <f t="shared" si="24"/>
        <v>0</v>
      </c>
    </row>
    <row r="112" spans="4:27" ht="15" customHeight="1" x14ac:dyDescent="0.25">
      <c r="D112" s="170">
        <v>1</v>
      </c>
      <c r="E112" s="170">
        <f t="shared" si="14"/>
        <v>1</v>
      </c>
      <c r="F112" s="28" t="s">
        <v>404</v>
      </c>
      <c r="G112" s="28" t="s">
        <v>954</v>
      </c>
      <c r="H112" s="28" t="s">
        <v>13</v>
      </c>
      <c r="I112" s="31" t="s">
        <v>405</v>
      </c>
      <c r="J112" s="28" t="s">
        <v>116</v>
      </c>
      <c r="K112" s="28" t="s">
        <v>258</v>
      </c>
      <c r="L112" s="28" t="s">
        <v>116</v>
      </c>
      <c r="M112" s="28" t="s">
        <v>258</v>
      </c>
      <c r="N112" s="29">
        <v>2.3620000000000001</v>
      </c>
      <c r="O112" s="28" t="s">
        <v>116</v>
      </c>
      <c r="P112" s="28" t="s">
        <v>258</v>
      </c>
      <c r="Q112" s="29">
        <v>2.3260000000000001</v>
      </c>
      <c r="R112" s="172" t="str">
        <f t="shared" si="15"/>
        <v>A</v>
      </c>
      <c r="S112" s="175">
        <f t="shared" si="16"/>
        <v>1</v>
      </c>
      <c r="T112" s="175">
        <f t="shared" si="17"/>
        <v>1</v>
      </c>
      <c r="U112" s="175">
        <f t="shared" si="18"/>
        <v>0</v>
      </c>
      <c r="V112" s="179" t="str">
        <f t="shared" si="19"/>
        <v>Staphylococcus aureus</v>
      </c>
      <c r="W112" s="179" t="str">
        <f t="shared" si="20"/>
        <v>Staphylococcus aureus</v>
      </c>
      <c r="X112" s="175">
        <f t="shared" si="21"/>
        <v>0</v>
      </c>
      <c r="Y112" s="175">
        <f t="shared" si="22"/>
        <v>0</v>
      </c>
      <c r="Z112" s="175">
        <f t="shared" si="23"/>
        <v>0</v>
      </c>
      <c r="AA112" s="175">
        <f t="shared" si="24"/>
        <v>0</v>
      </c>
    </row>
    <row r="113" spans="4:27" ht="15" customHeight="1" x14ac:dyDescent="0.25">
      <c r="D113" s="170">
        <v>1</v>
      </c>
      <c r="E113" s="170">
        <f t="shared" si="14"/>
        <v>1</v>
      </c>
      <c r="F113" s="28" t="s">
        <v>406</v>
      </c>
      <c r="G113" s="28" t="s">
        <v>118</v>
      </c>
      <c r="H113" s="28" t="s">
        <v>13</v>
      </c>
      <c r="I113" s="31" t="s">
        <v>407</v>
      </c>
      <c r="J113" s="28" t="s">
        <v>116</v>
      </c>
      <c r="K113" s="28" t="s">
        <v>258</v>
      </c>
      <c r="L113" s="28" t="s">
        <v>116</v>
      </c>
      <c r="M113" s="28" t="s">
        <v>258</v>
      </c>
      <c r="N113" s="29">
        <v>2.343</v>
      </c>
      <c r="O113" s="28" t="s">
        <v>116</v>
      </c>
      <c r="P113" s="28" t="s">
        <v>258</v>
      </c>
      <c r="Q113" s="29">
        <v>2.2730000000000001</v>
      </c>
      <c r="R113" s="172" t="str">
        <f t="shared" si="15"/>
        <v>A</v>
      </c>
      <c r="S113" s="175">
        <f t="shared" si="16"/>
        <v>1</v>
      </c>
      <c r="T113" s="175">
        <f t="shared" si="17"/>
        <v>1</v>
      </c>
      <c r="U113" s="175">
        <f t="shared" si="18"/>
        <v>0</v>
      </c>
      <c r="V113" s="179" t="str">
        <f t="shared" si="19"/>
        <v>Staphylococcus aureus</v>
      </c>
      <c r="W113" s="179" t="str">
        <f t="shared" si="20"/>
        <v>Staphylococcus aureus</v>
      </c>
      <c r="X113" s="175">
        <f t="shared" si="21"/>
        <v>0</v>
      </c>
      <c r="Y113" s="175">
        <f t="shared" si="22"/>
        <v>0</v>
      </c>
      <c r="Z113" s="175">
        <f t="shared" si="23"/>
        <v>0</v>
      </c>
      <c r="AA113" s="175">
        <f t="shared" si="24"/>
        <v>0</v>
      </c>
    </row>
    <row r="114" spans="4:27" ht="15" customHeight="1" x14ac:dyDescent="0.25">
      <c r="D114" s="170">
        <v>1</v>
      </c>
      <c r="E114" s="170">
        <f t="shared" si="14"/>
        <v>1</v>
      </c>
      <c r="F114" s="28" t="s">
        <v>408</v>
      </c>
      <c r="G114" s="28" t="s">
        <v>956</v>
      </c>
      <c r="H114" s="28" t="s">
        <v>13</v>
      </c>
      <c r="I114" s="31" t="s">
        <v>409</v>
      </c>
      <c r="J114" s="28" t="s">
        <v>116</v>
      </c>
      <c r="K114" s="28" t="s">
        <v>258</v>
      </c>
      <c r="L114" s="28" t="s">
        <v>116</v>
      </c>
      <c r="M114" s="28" t="s">
        <v>258</v>
      </c>
      <c r="N114" s="29">
        <v>2.1840000000000002</v>
      </c>
      <c r="O114" s="28" t="s">
        <v>116</v>
      </c>
      <c r="P114" s="28" t="s">
        <v>258</v>
      </c>
      <c r="Q114" s="29">
        <v>1.982</v>
      </c>
      <c r="R114" s="172" t="str">
        <f t="shared" si="15"/>
        <v>A</v>
      </c>
      <c r="S114" s="175">
        <f t="shared" si="16"/>
        <v>1</v>
      </c>
      <c r="T114" s="175">
        <f t="shared" si="17"/>
        <v>1</v>
      </c>
      <c r="U114" s="175">
        <f t="shared" si="18"/>
        <v>0</v>
      </c>
      <c r="V114" s="179" t="str">
        <f t="shared" si="19"/>
        <v>Staphylococcus aureus</v>
      </c>
      <c r="W114" s="179" t="str">
        <f t="shared" si="20"/>
        <v>Staphylococcus aureus</v>
      </c>
      <c r="X114" s="175">
        <f t="shared" si="21"/>
        <v>0</v>
      </c>
      <c r="Y114" s="175">
        <f t="shared" si="22"/>
        <v>0</v>
      </c>
      <c r="Z114" s="175">
        <f t="shared" si="23"/>
        <v>0</v>
      </c>
      <c r="AA114" s="175">
        <f t="shared" si="24"/>
        <v>0</v>
      </c>
    </row>
    <row r="115" spans="4:27" ht="15" customHeight="1" x14ac:dyDescent="0.25">
      <c r="D115" s="170">
        <v>1</v>
      </c>
      <c r="E115" s="170">
        <f t="shared" si="14"/>
        <v>1</v>
      </c>
      <c r="F115" s="28" t="s">
        <v>410</v>
      </c>
      <c r="G115" s="28" t="s">
        <v>956</v>
      </c>
      <c r="H115" s="28" t="s">
        <v>13</v>
      </c>
      <c r="I115" s="31" t="s">
        <v>411</v>
      </c>
      <c r="J115" s="28" t="s">
        <v>116</v>
      </c>
      <c r="K115" s="28" t="s">
        <v>258</v>
      </c>
      <c r="L115" s="28" t="s">
        <v>116</v>
      </c>
      <c r="M115" s="28" t="s">
        <v>258</v>
      </c>
      <c r="N115" s="29">
        <v>2.3199999999999998</v>
      </c>
      <c r="O115" s="28" t="s">
        <v>116</v>
      </c>
      <c r="P115" s="28" t="s">
        <v>258</v>
      </c>
      <c r="Q115" s="29">
        <v>2.234</v>
      </c>
      <c r="R115" s="172" t="str">
        <f t="shared" si="15"/>
        <v>A</v>
      </c>
      <c r="S115" s="175">
        <f t="shared" si="16"/>
        <v>1</v>
      </c>
      <c r="T115" s="175">
        <f t="shared" si="17"/>
        <v>1</v>
      </c>
      <c r="U115" s="175">
        <f t="shared" si="18"/>
        <v>0</v>
      </c>
      <c r="V115" s="179" t="str">
        <f t="shared" si="19"/>
        <v>Staphylococcus aureus</v>
      </c>
      <c r="W115" s="179" t="str">
        <f t="shared" si="20"/>
        <v>Staphylococcus aureus</v>
      </c>
      <c r="X115" s="175">
        <f t="shared" si="21"/>
        <v>0</v>
      </c>
      <c r="Y115" s="175">
        <f t="shared" si="22"/>
        <v>0</v>
      </c>
      <c r="Z115" s="175">
        <f t="shared" si="23"/>
        <v>0</v>
      </c>
      <c r="AA115" s="175">
        <f t="shared" si="24"/>
        <v>0</v>
      </c>
    </row>
    <row r="116" spans="4:27" ht="15" customHeight="1" x14ac:dyDescent="0.25">
      <c r="D116" s="170">
        <v>1</v>
      </c>
      <c r="E116" s="170">
        <f t="shared" si="14"/>
        <v>1</v>
      </c>
      <c r="F116" s="28" t="s">
        <v>412</v>
      </c>
      <c r="G116" s="28" t="s">
        <v>954</v>
      </c>
      <c r="H116" s="28" t="s">
        <v>13</v>
      </c>
      <c r="I116" s="31" t="s">
        <v>413</v>
      </c>
      <c r="J116" s="28" t="s">
        <v>116</v>
      </c>
      <c r="K116" s="28" t="s">
        <v>258</v>
      </c>
      <c r="L116" s="28" t="s">
        <v>116</v>
      </c>
      <c r="M116" s="28" t="s">
        <v>258</v>
      </c>
      <c r="N116" s="29">
        <v>2.3969999999999998</v>
      </c>
      <c r="O116" s="28" t="s">
        <v>116</v>
      </c>
      <c r="P116" s="28" t="s">
        <v>258</v>
      </c>
      <c r="Q116" s="29">
        <v>2.363</v>
      </c>
      <c r="R116" s="172" t="str">
        <f t="shared" si="15"/>
        <v>A</v>
      </c>
      <c r="S116" s="175">
        <f t="shared" si="16"/>
        <v>1</v>
      </c>
      <c r="T116" s="175">
        <f t="shared" si="17"/>
        <v>1</v>
      </c>
      <c r="U116" s="175">
        <f t="shared" si="18"/>
        <v>0</v>
      </c>
      <c r="V116" s="179" t="str">
        <f t="shared" si="19"/>
        <v>Staphylococcus aureus</v>
      </c>
      <c r="W116" s="179" t="str">
        <f t="shared" si="20"/>
        <v>Staphylococcus aureus</v>
      </c>
      <c r="X116" s="175">
        <f t="shared" si="21"/>
        <v>0</v>
      </c>
      <c r="Y116" s="175">
        <f t="shared" si="22"/>
        <v>0</v>
      </c>
      <c r="Z116" s="175">
        <f t="shared" si="23"/>
        <v>0</v>
      </c>
      <c r="AA116" s="175">
        <f t="shared" si="24"/>
        <v>0</v>
      </c>
    </row>
    <row r="117" spans="4:27" ht="15" customHeight="1" x14ac:dyDescent="0.25">
      <c r="D117" s="170">
        <v>1</v>
      </c>
      <c r="E117" s="170">
        <f t="shared" si="14"/>
        <v>1</v>
      </c>
      <c r="F117" s="28" t="s">
        <v>414</v>
      </c>
      <c r="G117" s="28" t="s">
        <v>954</v>
      </c>
      <c r="H117" s="28" t="s">
        <v>13</v>
      </c>
      <c r="I117" s="31" t="s">
        <v>415</v>
      </c>
      <c r="J117" s="28" t="s">
        <v>116</v>
      </c>
      <c r="K117" s="28" t="s">
        <v>258</v>
      </c>
      <c r="L117" s="28" t="s">
        <v>116</v>
      </c>
      <c r="M117" s="28" t="s">
        <v>258</v>
      </c>
      <c r="N117" s="29">
        <v>2.343</v>
      </c>
      <c r="O117" s="28" t="s">
        <v>116</v>
      </c>
      <c r="P117" s="28" t="s">
        <v>258</v>
      </c>
      <c r="Q117" s="29">
        <v>2.3199999999999998</v>
      </c>
      <c r="R117" s="172" t="str">
        <f t="shared" si="15"/>
        <v>A</v>
      </c>
      <c r="S117" s="175">
        <f t="shared" si="16"/>
        <v>1</v>
      </c>
      <c r="T117" s="175">
        <f t="shared" si="17"/>
        <v>1</v>
      </c>
      <c r="U117" s="175">
        <f t="shared" si="18"/>
        <v>0</v>
      </c>
      <c r="V117" s="179" t="str">
        <f t="shared" si="19"/>
        <v>Staphylococcus aureus</v>
      </c>
      <c r="W117" s="179" t="str">
        <f t="shared" si="20"/>
        <v>Staphylococcus aureus</v>
      </c>
      <c r="X117" s="175">
        <f t="shared" si="21"/>
        <v>0</v>
      </c>
      <c r="Y117" s="175">
        <f t="shared" si="22"/>
        <v>0</v>
      </c>
      <c r="Z117" s="175">
        <f t="shared" si="23"/>
        <v>0</v>
      </c>
      <c r="AA117" s="175">
        <f t="shared" si="24"/>
        <v>0</v>
      </c>
    </row>
    <row r="118" spans="4:27" ht="15" customHeight="1" x14ac:dyDescent="0.25">
      <c r="D118" s="170">
        <v>1</v>
      </c>
      <c r="E118" s="170">
        <f t="shared" si="14"/>
        <v>1</v>
      </c>
      <c r="F118" s="28" t="s">
        <v>416</v>
      </c>
      <c r="G118" s="28" t="s">
        <v>954</v>
      </c>
      <c r="H118" s="28" t="s">
        <v>13</v>
      </c>
      <c r="I118" s="31" t="s">
        <v>417</v>
      </c>
      <c r="J118" s="28" t="s">
        <v>116</v>
      </c>
      <c r="K118" s="28" t="s">
        <v>258</v>
      </c>
      <c r="L118" s="28" t="s">
        <v>116</v>
      </c>
      <c r="M118" s="28" t="s">
        <v>258</v>
      </c>
      <c r="N118" s="29">
        <v>2.4460000000000002</v>
      </c>
      <c r="O118" s="28" t="s">
        <v>116</v>
      </c>
      <c r="P118" s="28" t="s">
        <v>258</v>
      </c>
      <c r="Q118" s="29">
        <v>2.3879999999999999</v>
      </c>
      <c r="R118" s="172" t="str">
        <f t="shared" si="15"/>
        <v>A</v>
      </c>
      <c r="S118" s="175">
        <f t="shared" si="16"/>
        <v>1</v>
      </c>
      <c r="T118" s="175">
        <f t="shared" si="17"/>
        <v>1</v>
      </c>
      <c r="U118" s="175">
        <f t="shared" si="18"/>
        <v>0</v>
      </c>
      <c r="V118" s="179" t="str">
        <f t="shared" si="19"/>
        <v>Staphylococcus aureus</v>
      </c>
      <c r="W118" s="179" t="str">
        <f t="shared" si="20"/>
        <v>Staphylococcus aureus</v>
      </c>
      <c r="X118" s="175">
        <f t="shared" si="21"/>
        <v>0</v>
      </c>
      <c r="Y118" s="175">
        <f t="shared" si="22"/>
        <v>0</v>
      </c>
      <c r="Z118" s="175">
        <f t="shared" si="23"/>
        <v>0</v>
      </c>
      <c r="AA118" s="175">
        <f t="shared" si="24"/>
        <v>0</v>
      </c>
    </row>
    <row r="119" spans="4:27" ht="15" customHeight="1" x14ac:dyDescent="0.25">
      <c r="D119" s="170">
        <v>1</v>
      </c>
      <c r="E119" s="170">
        <f t="shared" si="14"/>
        <v>1</v>
      </c>
      <c r="F119" s="28" t="s">
        <v>418</v>
      </c>
      <c r="G119" s="28" t="s">
        <v>954</v>
      </c>
      <c r="H119" s="28" t="s">
        <v>13</v>
      </c>
      <c r="I119" s="31" t="s">
        <v>419</v>
      </c>
      <c r="J119" s="28" t="s">
        <v>116</v>
      </c>
      <c r="K119" s="28" t="s">
        <v>258</v>
      </c>
      <c r="L119" s="28" t="s">
        <v>116</v>
      </c>
      <c r="M119" s="28" t="s">
        <v>258</v>
      </c>
      <c r="N119" s="29">
        <v>2.4049999999999998</v>
      </c>
      <c r="O119" s="28" t="s">
        <v>116</v>
      </c>
      <c r="P119" s="28" t="s">
        <v>258</v>
      </c>
      <c r="Q119" s="29">
        <v>2.3660000000000001</v>
      </c>
      <c r="R119" s="172" t="str">
        <f t="shared" si="15"/>
        <v>A</v>
      </c>
      <c r="S119" s="175">
        <f t="shared" si="16"/>
        <v>1</v>
      </c>
      <c r="T119" s="175">
        <f t="shared" si="17"/>
        <v>1</v>
      </c>
      <c r="U119" s="175">
        <f t="shared" si="18"/>
        <v>0</v>
      </c>
      <c r="V119" s="179" t="str">
        <f t="shared" si="19"/>
        <v>Staphylococcus aureus</v>
      </c>
      <c r="W119" s="179" t="str">
        <f t="shared" si="20"/>
        <v>Staphylococcus aureus</v>
      </c>
      <c r="X119" s="175">
        <f t="shared" si="21"/>
        <v>0</v>
      </c>
      <c r="Y119" s="175">
        <f t="shared" si="22"/>
        <v>0</v>
      </c>
      <c r="Z119" s="175">
        <f t="shared" si="23"/>
        <v>0</v>
      </c>
      <c r="AA119" s="175">
        <f t="shared" si="24"/>
        <v>0</v>
      </c>
    </row>
    <row r="120" spans="4:27" ht="15" customHeight="1" x14ac:dyDescent="0.25">
      <c r="D120" s="170">
        <v>1</v>
      </c>
      <c r="E120" s="170">
        <f t="shared" si="14"/>
        <v>1</v>
      </c>
      <c r="F120" s="28" t="s">
        <v>420</v>
      </c>
      <c r="G120" s="28" t="s">
        <v>954</v>
      </c>
      <c r="H120" s="28" t="s">
        <v>13</v>
      </c>
      <c r="I120" s="31" t="s">
        <v>421</v>
      </c>
      <c r="J120" s="28" t="s">
        <v>116</v>
      </c>
      <c r="K120" s="28" t="s">
        <v>258</v>
      </c>
      <c r="L120" s="28" t="s">
        <v>116</v>
      </c>
      <c r="M120" s="28" t="s">
        <v>258</v>
      </c>
      <c r="N120" s="29">
        <v>2.4220000000000002</v>
      </c>
      <c r="O120" s="28" t="s">
        <v>116</v>
      </c>
      <c r="P120" s="28" t="s">
        <v>258</v>
      </c>
      <c r="Q120" s="29">
        <v>2.331</v>
      </c>
      <c r="R120" s="172" t="str">
        <f t="shared" si="15"/>
        <v>A</v>
      </c>
      <c r="S120" s="175">
        <f t="shared" si="16"/>
        <v>1</v>
      </c>
      <c r="T120" s="175">
        <f t="shared" si="17"/>
        <v>1</v>
      </c>
      <c r="U120" s="175">
        <f t="shared" si="18"/>
        <v>0</v>
      </c>
      <c r="V120" s="179" t="str">
        <f t="shared" si="19"/>
        <v>Staphylococcus aureus</v>
      </c>
      <c r="W120" s="179" t="str">
        <f t="shared" si="20"/>
        <v>Staphylococcus aureus</v>
      </c>
      <c r="X120" s="175">
        <f t="shared" si="21"/>
        <v>0</v>
      </c>
      <c r="Y120" s="175">
        <f t="shared" si="22"/>
        <v>0</v>
      </c>
      <c r="Z120" s="175">
        <f t="shared" si="23"/>
        <v>0</v>
      </c>
      <c r="AA120" s="175">
        <f t="shared" si="24"/>
        <v>0</v>
      </c>
    </row>
    <row r="121" spans="4:27" ht="15" customHeight="1" x14ac:dyDescent="0.25">
      <c r="D121" s="170">
        <v>1</v>
      </c>
      <c r="E121" s="170">
        <f t="shared" si="14"/>
        <v>1</v>
      </c>
      <c r="F121" s="28" t="s">
        <v>422</v>
      </c>
      <c r="G121" s="28" t="s">
        <v>954</v>
      </c>
      <c r="H121" s="28" t="s">
        <v>13</v>
      </c>
      <c r="I121" s="31" t="s">
        <v>423</v>
      </c>
      <c r="J121" s="28" t="s">
        <v>116</v>
      </c>
      <c r="K121" s="28" t="s">
        <v>258</v>
      </c>
      <c r="L121" s="28" t="s">
        <v>116</v>
      </c>
      <c r="M121" s="28" t="s">
        <v>258</v>
      </c>
      <c r="N121" s="29">
        <v>2.4420000000000002</v>
      </c>
      <c r="O121" s="28" t="s">
        <v>116</v>
      </c>
      <c r="P121" s="28" t="s">
        <v>258</v>
      </c>
      <c r="Q121" s="29">
        <v>2.391</v>
      </c>
      <c r="R121" s="172" t="str">
        <f t="shared" si="15"/>
        <v>A</v>
      </c>
      <c r="S121" s="175">
        <f t="shared" si="16"/>
        <v>1</v>
      </c>
      <c r="T121" s="175">
        <f t="shared" si="17"/>
        <v>1</v>
      </c>
      <c r="U121" s="175">
        <f t="shared" si="18"/>
        <v>0</v>
      </c>
      <c r="V121" s="179" t="str">
        <f t="shared" si="19"/>
        <v>Staphylococcus aureus</v>
      </c>
      <c r="W121" s="179" t="str">
        <f t="shared" si="20"/>
        <v>Staphylococcus aureus</v>
      </c>
      <c r="X121" s="175">
        <f t="shared" si="21"/>
        <v>0</v>
      </c>
      <c r="Y121" s="175">
        <f t="shared" si="22"/>
        <v>0</v>
      </c>
      <c r="Z121" s="175">
        <f t="shared" si="23"/>
        <v>0</v>
      </c>
      <c r="AA121" s="175">
        <f t="shared" si="24"/>
        <v>0</v>
      </c>
    </row>
    <row r="122" spans="4:27" ht="15" customHeight="1" x14ac:dyDescent="0.25">
      <c r="D122" s="170">
        <v>1</v>
      </c>
      <c r="E122" s="170">
        <f t="shared" si="14"/>
        <v>1</v>
      </c>
      <c r="F122" s="28" t="s">
        <v>424</v>
      </c>
      <c r="G122" s="28" t="s">
        <v>118</v>
      </c>
      <c r="H122" s="28" t="s">
        <v>13</v>
      </c>
      <c r="I122" s="31" t="s">
        <v>425</v>
      </c>
      <c r="J122" s="28" t="s">
        <v>116</v>
      </c>
      <c r="K122" s="28" t="s">
        <v>258</v>
      </c>
      <c r="L122" s="28" t="s">
        <v>116</v>
      </c>
      <c r="M122" s="28" t="s">
        <v>258</v>
      </c>
      <c r="N122" s="29">
        <v>2.391</v>
      </c>
      <c r="O122" s="28" t="s">
        <v>116</v>
      </c>
      <c r="P122" s="28" t="s">
        <v>258</v>
      </c>
      <c r="Q122" s="29">
        <v>2.3199999999999998</v>
      </c>
      <c r="R122" s="172" t="str">
        <f t="shared" si="15"/>
        <v>A</v>
      </c>
      <c r="S122" s="175">
        <f t="shared" si="16"/>
        <v>1</v>
      </c>
      <c r="T122" s="175">
        <f t="shared" si="17"/>
        <v>1</v>
      </c>
      <c r="U122" s="175">
        <f t="shared" si="18"/>
        <v>0</v>
      </c>
      <c r="V122" s="179" t="str">
        <f t="shared" si="19"/>
        <v>Staphylococcus aureus</v>
      </c>
      <c r="W122" s="179" t="str">
        <f t="shared" si="20"/>
        <v>Staphylococcus aureus</v>
      </c>
      <c r="X122" s="175">
        <f t="shared" si="21"/>
        <v>0</v>
      </c>
      <c r="Y122" s="175">
        <f t="shared" si="22"/>
        <v>0</v>
      </c>
      <c r="Z122" s="175">
        <f t="shared" si="23"/>
        <v>0</v>
      </c>
      <c r="AA122" s="175">
        <f t="shared" si="24"/>
        <v>0</v>
      </c>
    </row>
    <row r="123" spans="4:27" ht="15" customHeight="1" x14ac:dyDescent="0.25">
      <c r="D123" s="170">
        <v>1</v>
      </c>
      <c r="E123" s="170">
        <f t="shared" si="14"/>
        <v>1</v>
      </c>
      <c r="F123" s="28" t="s">
        <v>426</v>
      </c>
      <c r="G123" s="28" t="s">
        <v>954</v>
      </c>
      <c r="H123" s="28" t="s">
        <v>13</v>
      </c>
      <c r="I123" s="31" t="s">
        <v>427</v>
      </c>
      <c r="J123" s="28" t="s">
        <v>116</v>
      </c>
      <c r="K123" s="28" t="s">
        <v>258</v>
      </c>
      <c r="L123" s="28" t="s">
        <v>116</v>
      </c>
      <c r="M123" s="28" t="s">
        <v>258</v>
      </c>
      <c r="N123" s="29">
        <v>2.4430000000000001</v>
      </c>
      <c r="O123" s="28" t="s">
        <v>116</v>
      </c>
      <c r="P123" s="28" t="s">
        <v>258</v>
      </c>
      <c r="Q123" s="29">
        <v>2.4430000000000001</v>
      </c>
      <c r="R123" s="172" t="str">
        <f t="shared" si="15"/>
        <v>A</v>
      </c>
      <c r="S123" s="175">
        <f t="shared" si="16"/>
        <v>1</v>
      </c>
      <c r="T123" s="175">
        <f t="shared" si="17"/>
        <v>1</v>
      </c>
      <c r="U123" s="175">
        <f t="shared" si="18"/>
        <v>0</v>
      </c>
      <c r="V123" s="179" t="str">
        <f t="shared" si="19"/>
        <v>Staphylococcus aureus</v>
      </c>
      <c r="W123" s="179" t="str">
        <f t="shared" si="20"/>
        <v>Staphylococcus aureus</v>
      </c>
      <c r="X123" s="175">
        <f t="shared" si="21"/>
        <v>0</v>
      </c>
      <c r="Y123" s="175">
        <f t="shared" si="22"/>
        <v>0</v>
      </c>
      <c r="Z123" s="175">
        <f t="shared" si="23"/>
        <v>0</v>
      </c>
      <c r="AA123" s="175">
        <f t="shared" si="24"/>
        <v>0</v>
      </c>
    </row>
    <row r="124" spans="4:27" ht="15" customHeight="1" x14ac:dyDescent="0.25">
      <c r="D124" s="170">
        <v>1</v>
      </c>
      <c r="E124" s="170">
        <f t="shared" si="14"/>
        <v>1</v>
      </c>
      <c r="F124" s="28" t="s">
        <v>428</v>
      </c>
      <c r="G124" s="28" t="s">
        <v>954</v>
      </c>
      <c r="H124" s="28" t="s">
        <v>13</v>
      </c>
      <c r="I124" s="31" t="s">
        <v>429</v>
      </c>
      <c r="J124" s="28" t="s">
        <v>116</v>
      </c>
      <c r="K124" s="28" t="s">
        <v>258</v>
      </c>
      <c r="L124" s="28" t="s">
        <v>116</v>
      </c>
      <c r="M124" s="28" t="s">
        <v>258</v>
      </c>
      <c r="N124" s="29">
        <v>2.3450000000000002</v>
      </c>
      <c r="O124" s="28" t="s">
        <v>116</v>
      </c>
      <c r="P124" s="28" t="s">
        <v>258</v>
      </c>
      <c r="Q124" s="29">
        <v>2.335</v>
      </c>
      <c r="R124" s="172" t="str">
        <f t="shared" si="15"/>
        <v>A</v>
      </c>
      <c r="S124" s="175">
        <f t="shared" si="16"/>
        <v>1</v>
      </c>
      <c r="T124" s="175">
        <f t="shared" si="17"/>
        <v>1</v>
      </c>
      <c r="U124" s="175">
        <f t="shared" si="18"/>
        <v>0</v>
      </c>
      <c r="V124" s="179" t="str">
        <f t="shared" si="19"/>
        <v>Staphylococcus aureus</v>
      </c>
      <c r="W124" s="179" t="str">
        <f t="shared" si="20"/>
        <v>Staphylococcus aureus</v>
      </c>
      <c r="X124" s="175">
        <f t="shared" si="21"/>
        <v>0</v>
      </c>
      <c r="Y124" s="175">
        <f t="shared" si="22"/>
        <v>0</v>
      </c>
      <c r="Z124" s="175">
        <f t="shared" si="23"/>
        <v>0</v>
      </c>
      <c r="AA124" s="175">
        <f t="shared" si="24"/>
        <v>0</v>
      </c>
    </row>
    <row r="125" spans="4:27" ht="15" customHeight="1" x14ac:dyDescent="0.25">
      <c r="D125" s="170">
        <v>1</v>
      </c>
      <c r="E125" s="170">
        <f t="shared" si="14"/>
        <v>1</v>
      </c>
      <c r="F125" s="28" t="s">
        <v>430</v>
      </c>
      <c r="G125" s="28" t="s">
        <v>117</v>
      </c>
      <c r="H125" s="28" t="s">
        <v>13</v>
      </c>
      <c r="I125" s="31" t="s">
        <v>431</v>
      </c>
      <c r="J125" s="28" t="s">
        <v>116</v>
      </c>
      <c r="K125" s="28" t="s">
        <v>258</v>
      </c>
      <c r="L125" s="28" t="s">
        <v>116</v>
      </c>
      <c r="M125" s="28" t="s">
        <v>258</v>
      </c>
      <c r="N125" s="29">
        <v>2.4889999999999999</v>
      </c>
      <c r="O125" s="28" t="s">
        <v>116</v>
      </c>
      <c r="P125" s="28" t="s">
        <v>258</v>
      </c>
      <c r="Q125" s="29">
        <v>2.427</v>
      </c>
      <c r="R125" s="172" t="str">
        <f t="shared" si="15"/>
        <v>A</v>
      </c>
      <c r="S125" s="175">
        <f t="shared" si="16"/>
        <v>1</v>
      </c>
      <c r="T125" s="175">
        <f t="shared" si="17"/>
        <v>1</v>
      </c>
      <c r="U125" s="175">
        <f t="shared" si="18"/>
        <v>0</v>
      </c>
      <c r="V125" s="179" t="str">
        <f t="shared" si="19"/>
        <v>Staphylococcus aureus</v>
      </c>
      <c r="W125" s="179" t="str">
        <f t="shared" si="20"/>
        <v>Staphylococcus aureus</v>
      </c>
      <c r="X125" s="175">
        <f t="shared" si="21"/>
        <v>0</v>
      </c>
      <c r="Y125" s="175">
        <f t="shared" si="22"/>
        <v>0</v>
      </c>
      <c r="Z125" s="175">
        <f t="shared" si="23"/>
        <v>0</v>
      </c>
      <c r="AA125" s="175">
        <f t="shared" si="24"/>
        <v>0</v>
      </c>
    </row>
    <row r="126" spans="4:27" ht="15" customHeight="1" x14ac:dyDescent="0.25">
      <c r="D126" s="177">
        <v>1</v>
      </c>
      <c r="E126" s="177">
        <f t="shared" si="14"/>
        <v>1</v>
      </c>
      <c r="F126" s="28" t="s">
        <v>432</v>
      </c>
      <c r="G126" s="28" t="s">
        <v>957</v>
      </c>
      <c r="H126" s="28" t="s">
        <v>13</v>
      </c>
      <c r="I126" s="31" t="s">
        <v>433</v>
      </c>
      <c r="J126" s="28" t="s">
        <v>116</v>
      </c>
      <c r="K126" s="28" t="s">
        <v>258</v>
      </c>
      <c r="L126" s="28" t="s">
        <v>116</v>
      </c>
      <c r="M126" s="28" t="s">
        <v>258</v>
      </c>
      <c r="N126" s="29">
        <v>2.1469999999999998</v>
      </c>
      <c r="O126" s="28" t="s">
        <v>116</v>
      </c>
      <c r="P126" s="28" t="s">
        <v>258</v>
      </c>
      <c r="Q126" s="29">
        <v>2.093</v>
      </c>
      <c r="R126" s="172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5">
        <f t="shared" ref="S126:S189" si="26">1-U126+Z126</f>
        <v>1</v>
      </c>
      <c r="T126" s="175">
        <f t="shared" ref="T126:T189" si="27">IF(AND(L126=J126,M126=K126,N126&gt;=$B$20,R126="A"),1,0)</f>
        <v>1</v>
      </c>
      <c r="U126" s="175">
        <f t="shared" ref="U126:U189" si="28">IF(T126=1,0,1)</f>
        <v>0</v>
      </c>
      <c r="V126" s="179" t="str">
        <f t="shared" ref="V126:V189" si="29">L126&amp;" "&amp;M126</f>
        <v>Staphylococcus aureus</v>
      </c>
      <c r="W126" s="179" t="str">
        <f t="shared" ref="W126:W189" si="30">O126&amp;" "&amp;P126</f>
        <v>Staphylococcus aureus</v>
      </c>
      <c r="X126" s="175">
        <f t="shared" ref="X126:X189" si="31">IF(AND(V126=$B$1,N126&gt;=$B$20),1,0)</f>
        <v>0</v>
      </c>
      <c r="Y126" s="175">
        <f t="shared" ref="Y126:Y189" si="32">IF(AND(W126=$B$1,Q126&gt;=$B$20),1,0)</f>
        <v>0</v>
      </c>
      <c r="Z126" s="175">
        <f t="shared" ref="Z126:Z189" si="33">IF(AND(V126=$B$1,N126&gt;=$B$20,R126="A"),1,0)</f>
        <v>0</v>
      </c>
      <c r="AA126" s="175">
        <f t="shared" ref="AA126:AA189" si="34">IF(1-(X126+Y126)&gt;0,0,1)</f>
        <v>0</v>
      </c>
    </row>
    <row r="127" spans="4:27" ht="15" customHeight="1" x14ac:dyDescent="0.25">
      <c r="D127" s="177">
        <v>1</v>
      </c>
      <c r="E127" s="177">
        <f t="shared" si="14"/>
        <v>1</v>
      </c>
      <c r="F127" s="28" t="s">
        <v>434</v>
      </c>
      <c r="G127" s="28" t="s">
        <v>957</v>
      </c>
      <c r="H127" s="28" t="s">
        <v>13</v>
      </c>
      <c r="I127" s="31" t="s">
        <v>435</v>
      </c>
      <c r="J127" s="28" t="s">
        <v>116</v>
      </c>
      <c r="K127" s="28" t="s">
        <v>258</v>
      </c>
      <c r="L127" s="28" t="s">
        <v>116</v>
      </c>
      <c r="M127" s="28" t="s">
        <v>258</v>
      </c>
      <c r="N127" s="29">
        <v>2.306</v>
      </c>
      <c r="O127" s="28" t="s">
        <v>116</v>
      </c>
      <c r="P127" s="28" t="s">
        <v>258</v>
      </c>
      <c r="Q127" s="29">
        <v>2.2530000000000001</v>
      </c>
      <c r="R127" s="172" t="str">
        <f t="shared" si="25"/>
        <v>A</v>
      </c>
      <c r="S127" s="175">
        <f t="shared" si="26"/>
        <v>1</v>
      </c>
      <c r="T127" s="175">
        <f t="shared" si="27"/>
        <v>1</v>
      </c>
      <c r="U127" s="175">
        <f t="shared" si="28"/>
        <v>0</v>
      </c>
      <c r="V127" s="179" t="str">
        <f t="shared" si="29"/>
        <v>Staphylococcus aureus</v>
      </c>
      <c r="W127" s="179" t="str">
        <f t="shared" si="30"/>
        <v>Staphylococcus aureus</v>
      </c>
      <c r="X127" s="175">
        <f t="shared" si="31"/>
        <v>0</v>
      </c>
      <c r="Y127" s="175">
        <f t="shared" si="32"/>
        <v>0</v>
      </c>
      <c r="Z127" s="175">
        <f t="shared" si="33"/>
        <v>0</v>
      </c>
      <c r="AA127" s="175">
        <f t="shared" si="34"/>
        <v>0</v>
      </c>
    </row>
    <row r="128" spans="4:27" ht="15" customHeight="1" x14ac:dyDescent="0.25">
      <c r="D128" s="177">
        <v>1</v>
      </c>
      <c r="E128" s="177">
        <f t="shared" si="14"/>
        <v>1</v>
      </c>
      <c r="F128" s="28" t="s">
        <v>436</v>
      </c>
      <c r="G128" s="28" t="s">
        <v>954</v>
      </c>
      <c r="H128" s="28" t="s">
        <v>13</v>
      </c>
      <c r="I128" s="31" t="s">
        <v>437</v>
      </c>
      <c r="J128" s="28" t="s">
        <v>116</v>
      </c>
      <c r="K128" s="28" t="s">
        <v>258</v>
      </c>
      <c r="L128" s="28" t="s">
        <v>116</v>
      </c>
      <c r="M128" s="28" t="s">
        <v>258</v>
      </c>
      <c r="N128" s="29">
        <v>2.3919999999999999</v>
      </c>
      <c r="O128" s="28" t="s">
        <v>116</v>
      </c>
      <c r="P128" s="28" t="s">
        <v>258</v>
      </c>
      <c r="Q128" s="29">
        <v>2.38</v>
      </c>
      <c r="R128" s="172" t="str">
        <f t="shared" si="25"/>
        <v>A</v>
      </c>
      <c r="S128" s="175">
        <f t="shared" si="26"/>
        <v>1</v>
      </c>
      <c r="T128" s="175">
        <f t="shared" si="27"/>
        <v>1</v>
      </c>
      <c r="U128" s="175">
        <f t="shared" si="28"/>
        <v>0</v>
      </c>
      <c r="V128" s="179" t="str">
        <f t="shared" si="29"/>
        <v>Staphylococcus aureus</v>
      </c>
      <c r="W128" s="179" t="str">
        <f t="shared" si="30"/>
        <v>Staphylococcus aureus</v>
      </c>
      <c r="X128" s="175">
        <f t="shared" si="31"/>
        <v>0</v>
      </c>
      <c r="Y128" s="175">
        <f t="shared" si="32"/>
        <v>0</v>
      </c>
      <c r="Z128" s="175">
        <f t="shared" si="33"/>
        <v>0</v>
      </c>
      <c r="AA128" s="175">
        <f t="shared" si="34"/>
        <v>0</v>
      </c>
    </row>
    <row r="129" spans="4:27" ht="15" customHeight="1" x14ac:dyDescent="0.25">
      <c r="D129" s="177">
        <v>1</v>
      </c>
      <c r="E129" s="177">
        <f t="shared" si="14"/>
        <v>1</v>
      </c>
      <c r="F129" s="28" t="s">
        <v>438</v>
      </c>
      <c r="G129" s="28" t="s">
        <v>957</v>
      </c>
      <c r="H129" s="28" t="s">
        <v>162</v>
      </c>
      <c r="I129" s="31" t="s">
        <v>439</v>
      </c>
      <c r="J129" s="28" t="s">
        <v>116</v>
      </c>
      <c r="K129" s="28" t="s">
        <v>258</v>
      </c>
      <c r="L129" s="28" t="s">
        <v>116</v>
      </c>
      <c r="M129" s="28" t="s">
        <v>258</v>
      </c>
      <c r="N129" s="29">
        <v>2.4279999999999999</v>
      </c>
      <c r="O129" s="28" t="s">
        <v>116</v>
      </c>
      <c r="P129" s="28" t="s">
        <v>258</v>
      </c>
      <c r="Q129" s="29">
        <v>2.3530000000000002</v>
      </c>
      <c r="R129" s="172" t="str">
        <f t="shared" si="25"/>
        <v>A</v>
      </c>
      <c r="S129" s="175">
        <f t="shared" si="26"/>
        <v>1</v>
      </c>
      <c r="T129" s="175">
        <f t="shared" si="27"/>
        <v>1</v>
      </c>
      <c r="U129" s="175">
        <f t="shared" si="28"/>
        <v>0</v>
      </c>
      <c r="V129" s="179" t="str">
        <f t="shared" si="29"/>
        <v>Staphylococcus aureus</v>
      </c>
      <c r="W129" s="179" t="str">
        <f t="shared" si="30"/>
        <v>Staphylococcus aureus</v>
      </c>
      <c r="X129" s="175">
        <f t="shared" si="31"/>
        <v>0</v>
      </c>
      <c r="Y129" s="175">
        <f t="shared" si="32"/>
        <v>0</v>
      </c>
      <c r="Z129" s="175">
        <f t="shared" si="33"/>
        <v>0</v>
      </c>
      <c r="AA129" s="175">
        <f t="shared" si="34"/>
        <v>0</v>
      </c>
    </row>
    <row r="130" spans="4:27" ht="15" customHeight="1" x14ac:dyDescent="0.25">
      <c r="D130" s="177">
        <v>1</v>
      </c>
      <c r="E130" s="177">
        <f t="shared" si="14"/>
        <v>1</v>
      </c>
      <c r="F130" s="28" t="s">
        <v>440</v>
      </c>
      <c r="G130" s="28" t="s">
        <v>52</v>
      </c>
      <c r="H130" s="28" t="s">
        <v>162</v>
      </c>
      <c r="I130" s="31" t="s">
        <v>441</v>
      </c>
      <c r="J130" s="28" t="s">
        <v>116</v>
      </c>
      <c r="K130" s="28" t="s">
        <v>258</v>
      </c>
      <c r="L130" s="28" t="s">
        <v>116</v>
      </c>
      <c r="M130" s="28" t="s">
        <v>258</v>
      </c>
      <c r="N130" s="29">
        <v>2.2309999999999999</v>
      </c>
      <c r="O130" s="28" t="s">
        <v>116</v>
      </c>
      <c r="P130" s="28" t="s">
        <v>258</v>
      </c>
      <c r="Q130" s="29">
        <v>2.1949999999999998</v>
      </c>
      <c r="R130" s="172" t="str">
        <f t="shared" si="25"/>
        <v>A</v>
      </c>
      <c r="S130" s="175">
        <f t="shared" si="26"/>
        <v>1</v>
      </c>
      <c r="T130" s="175">
        <f t="shared" si="27"/>
        <v>1</v>
      </c>
      <c r="U130" s="175">
        <f t="shared" si="28"/>
        <v>0</v>
      </c>
      <c r="V130" s="179" t="str">
        <f t="shared" si="29"/>
        <v>Staphylococcus aureus</v>
      </c>
      <c r="W130" s="179" t="str">
        <f t="shared" si="30"/>
        <v>Staphylococcus aureus</v>
      </c>
      <c r="X130" s="175">
        <f t="shared" si="31"/>
        <v>0</v>
      </c>
      <c r="Y130" s="175">
        <f t="shared" si="32"/>
        <v>0</v>
      </c>
      <c r="Z130" s="175">
        <f t="shared" si="33"/>
        <v>0</v>
      </c>
      <c r="AA130" s="175">
        <f t="shared" si="34"/>
        <v>0</v>
      </c>
    </row>
    <row r="131" spans="4:27" ht="15" customHeight="1" x14ac:dyDescent="0.25">
      <c r="D131" s="177">
        <v>1</v>
      </c>
      <c r="E131" s="177">
        <f t="shared" si="14"/>
        <v>1</v>
      </c>
      <c r="F131" s="28" t="s">
        <v>442</v>
      </c>
      <c r="G131" s="28" t="s">
        <v>52</v>
      </c>
      <c r="H131" s="28" t="s">
        <v>13</v>
      </c>
      <c r="I131" s="31" t="s">
        <v>443</v>
      </c>
      <c r="J131" s="28" t="s">
        <v>116</v>
      </c>
      <c r="K131" s="28" t="s">
        <v>258</v>
      </c>
      <c r="L131" s="28" t="s">
        <v>116</v>
      </c>
      <c r="M131" s="28" t="s">
        <v>258</v>
      </c>
      <c r="N131" s="29">
        <v>2.2090000000000001</v>
      </c>
      <c r="O131" s="28" t="s">
        <v>116</v>
      </c>
      <c r="P131" s="28" t="s">
        <v>258</v>
      </c>
      <c r="Q131" s="29">
        <v>2.1949999999999998</v>
      </c>
      <c r="R131" s="172" t="str">
        <f t="shared" si="25"/>
        <v>A</v>
      </c>
      <c r="S131" s="175">
        <f t="shared" si="26"/>
        <v>1</v>
      </c>
      <c r="T131" s="175">
        <f t="shared" si="27"/>
        <v>1</v>
      </c>
      <c r="U131" s="175">
        <f t="shared" si="28"/>
        <v>0</v>
      </c>
      <c r="V131" s="179" t="str">
        <f t="shared" si="29"/>
        <v>Staphylococcus aureus</v>
      </c>
      <c r="W131" s="179" t="str">
        <f t="shared" si="30"/>
        <v>Staphylococcus aureus</v>
      </c>
      <c r="X131" s="175">
        <f t="shared" si="31"/>
        <v>0</v>
      </c>
      <c r="Y131" s="175">
        <f t="shared" si="32"/>
        <v>0</v>
      </c>
      <c r="Z131" s="175">
        <f t="shared" si="33"/>
        <v>0</v>
      </c>
      <c r="AA131" s="175">
        <f t="shared" si="34"/>
        <v>0</v>
      </c>
    </row>
    <row r="132" spans="4:27" ht="15" customHeight="1" x14ac:dyDescent="0.25">
      <c r="D132" s="177">
        <v>1</v>
      </c>
      <c r="E132" s="177">
        <f t="shared" si="14"/>
        <v>1</v>
      </c>
      <c r="F132" s="28" t="s">
        <v>444</v>
      </c>
      <c r="G132" s="28" t="s">
        <v>966</v>
      </c>
      <c r="H132" s="28" t="s">
        <v>13</v>
      </c>
      <c r="I132" s="31" t="s">
        <v>445</v>
      </c>
      <c r="J132" s="28" t="s">
        <v>116</v>
      </c>
      <c r="K132" s="28" t="s">
        <v>258</v>
      </c>
      <c r="L132" s="28" t="s">
        <v>116</v>
      </c>
      <c r="M132" s="28" t="s">
        <v>258</v>
      </c>
      <c r="N132" s="29">
        <v>2.4700000000000002</v>
      </c>
      <c r="O132" s="28" t="s">
        <v>116</v>
      </c>
      <c r="P132" s="28" t="s">
        <v>258</v>
      </c>
      <c r="Q132" s="29">
        <v>2.4390000000000001</v>
      </c>
      <c r="R132" s="172" t="str">
        <f t="shared" si="25"/>
        <v>A</v>
      </c>
      <c r="S132" s="175">
        <f t="shared" si="26"/>
        <v>1</v>
      </c>
      <c r="T132" s="175">
        <f t="shared" si="27"/>
        <v>1</v>
      </c>
      <c r="U132" s="175">
        <f t="shared" si="28"/>
        <v>0</v>
      </c>
      <c r="V132" s="179" t="str">
        <f t="shared" si="29"/>
        <v>Staphylococcus aureus</v>
      </c>
      <c r="W132" s="179" t="str">
        <f t="shared" si="30"/>
        <v>Staphylococcus aureus</v>
      </c>
      <c r="X132" s="175">
        <f t="shared" si="31"/>
        <v>0</v>
      </c>
      <c r="Y132" s="175">
        <f t="shared" si="32"/>
        <v>0</v>
      </c>
      <c r="Z132" s="175">
        <f t="shared" si="33"/>
        <v>0</v>
      </c>
      <c r="AA132" s="175">
        <f t="shared" si="34"/>
        <v>0</v>
      </c>
    </row>
    <row r="133" spans="4:27" ht="15" customHeight="1" x14ac:dyDescent="0.25">
      <c r="D133" s="177">
        <v>0</v>
      </c>
      <c r="F133" s="28" t="s">
        <v>446</v>
      </c>
      <c r="G133" s="28" t="s">
        <v>52</v>
      </c>
      <c r="H133" s="28" t="s">
        <v>961</v>
      </c>
      <c r="I133" s="31" t="s">
        <v>447</v>
      </c>
      <c r="J133" s="28" t="s">
        <v>116</v>
      </c>
      <c r="K133" s="28" t="s">
        <v>258</v>
      </c>
      <c r="L133" s="28" t="s">
        <v>116</v>
      </c>
      <c r="M133" s="28" t="s">
        <v>258</v>
      </c>
      <c r="N133" s="29">
        <v>2.4620000000000002</v>
      </c>
      <c r="O133" s="28" t="s">
        <v>116</v>
      </c>
      <c r="P133" s="28" t="s">
        <v>258</v>
      </c>
      <c r="Q133" s="29">
        <v>2.448</v>
      </c>
      <c r="R133" s="172" t="str">
        <f t="shared" si="25"/>
        <v>A</v>
      </c>
      <c r="S133" s="175">
        <f t="shared" si="26"/>
        <v>1</v>
      </c>
      <c r="T133" s="175">
        <f t="shared" si="27"/>
        <v>1</v>
      </c>
      <c r="U133" s="175">
        <f t="shared" si="28"/>
        <v>0</v>
      </c>
      <c r="V133" s="179" t="str">
        <f t="shared" si="29"/>
        <v>Staphylococcus aureus</v>
      </c>
      <c r="W133" s="179" t="str">
        <f t="shared" si="30"/>
        <v>Staphylococcus aureus</v>
      </c>
      <c r="X133" s="175">
        <f t="shared" si="31"/>
        <v>0</v>
      </c>
      <c r="Y133" s="175">
        <f t="shared" si="32"/>
        <v>0</v>
      </c>
      <c r="Z133" s="175">
        <f t="shared" si="33"/>
        <v>0</v>
      </c>
      <c r="AA133" s="175">
        <f t="shared" si="34"/>
        <v>0</v>
      </c>
    </row>
    <row r="134" spans="4:27" ht="15" customHeight="1" x14ac:dyDescent="0.25">
      <c r="D134" s="177">
        <v>0</v>
      </c>
      <c r="F134" s="28" t="s">
        <v>448</v>
      </c>
      <c r="G134" s="28" t="s">
        <v>52</v>
      </c>
      <c r="H134" s="28" t="s">
        <v>961</v>
      </c>
      <c r="I134" s="31" t="s">
        <v>449</v>
      </c>
      <c r="J134" s="28" t="s">
        <v>116</v>
      </c>
      <c r="K134" s="28" t="s">
        <v>258</v>
      </c>
      <c r="L134" s="28" t="s">
        <v>116</v>
      </c>
      <c r="M134" s="28" t="s">
        <v>258</v>
      </c>
      <c r="N134" s="29">
        <v>2.343</v>
      </c>
      <c r="O134" s="28" t="s">
        <v>116</v>
      </c>
      <c r="P134" s="28" t="s">
        <v>258</v>
      </c>
      <c r="Q134" s="29">
        <v>2.3380000000000001</v>
      </c>
      <c r="R134" s="172" t="str">
        <f t="shared" si="25"/>
        <v>A</v>
      </c>
      <c r="S134" s="175">
        <f t="shared" si="26"/>
        <v>1</v>
      </c>
      <c r="T134" s="175">
        <f t="shared" si="27"/>
        <v>1</v>
      </c>
      <c r="U134" s="175">
        <f t="shared" si="28"/>
        <v>0</v>
      </c>
      <c r="V134" s="179" t="str">
        <f t="shared" si="29"/>
        <v>Staphylococcus aureus</v>
      </c>
      <c r="W134" s="179" t="str">
        <f t="shared" si="30"/>
        <v>Staphylococcus aureus</v>
      </c>
      <c r="X134" s="175">
        <f t="shared" si="31"/>
        <v>0</v>
      </c>
      <c r="Y134" s="175">
        <f t="shared" si="32"/>
        <v>0</v>
      </c>
      <c r="Z134" s="175">
        <f t="shared" si="33"/>
        <v>0</v>
      </c>
      <c r="AA134" s="175">
        <f t="shared" si="34"/>
        <v>0</v>
      </c>
    </row>
    <row r="135" spans="4:27" ht="15" customHeight="1" x14ac:dyDescent="0.25">
      <c r="D135" s="177">
        <v>1</v>
      </c>
      <c r="F135" s="28" t="s">
        <v>450</v>
      </c>
      <c r="G135" s="28" t="s">
        <v>52</v>
      </c>
      <c r="H135" s="28" t="s">
        <v>162</v>
      </c>
      <c r="I135" s="31" t="s">
        <v>451</v>
      </c>
      <c r="J135" s="28" t="s">
        <v>116</v>
      </c>
      <c r="K135" s="28" t="s">
        <v>258</v>
      </c>
      <c r="L135" s="28" t="s">
        <v>116</v>
      </c>
      <c r="M135" s="28" t="s">
        <v>258</v>
      </c>
      <c r="N135" s="29">
        <v>2.3159999999999998</v>
      </c>
      <c r="O135" s="28" t="s">
        <v>116</v>
      </c>
      <c r="P135" s="28" t="s">
        <v>258</v>
      </c>
      <c r="Q135" s="29">
        <v>2.2919999999999998</v>
      </c>
      <c r="R135" s="172" t="str">
        <f t="shared" si="25"/>
        <v>A</v>
      </c>
      <c r="S135" s="175">
        <f t="shared" si="26"/>
        <v>1</v>
      </c>
      <c r="T135" s="175">
        <f t="shared" si="27"/>
        <v>1</v>
      </c>
      <c r="U135" s="175">
        <f t="shared" si="28"/>
        <v>0</v>
      </c>
      <c r="V135" s="179" t="str">
        <f t="shared" si="29"/>
        <v>Staphylococcus aureus</v>
      </c>
      <c r="W135" s="179" t="str">
        <f t="shared" si="30"/>
        <v>Staphylococcus aureus</v>
      </c>
      <c r="X135" s="175">
        <f t="shared" si="31"/>
        <v>0</v>
      </c>
      <c r="Y135" s="175">
        <f t="shared" si="32"/>
        <v>0</v>
      </c>
      <c r="Z135" s="175">
        <f t="shared" si="33"/>
        <v>0</v>
      </c>
      <c r="AA135" s="175">
        <f t="shared" si="34"/>
        <v>0</v>
      </c>
    </row>
    <row r="136" spans="4:27" ht="15" customHeight="1" x14ac:dyDescent="0.25">
      <c r="D136" s="177">
        <v>1</v>
      </c>
      <c r="F136" s="28" t="s">
        <v>452</v>
      </c>
      <c r="G136" s="28" t="s">
        <v>52</v>
      </c>
      <c r="H136" s="28" t="s">
        <v>162</v>
      </c>
      <c r="I136" s="31" t="s">
        <v>453</v>
      </c>
      <c r="J136" s="28" t="s">
        <v>116</v>
      </c>
      <c r="K136" s="28" t="s">
        <v>258</v>
      </c>
      <c r="L136" s="28" t="s">
        <v>116</v>
      </c>
      <c r="M136" s="28" t="s">
        <v>258</v>
      </c>
      <c r="N136" s="29">
        <v>2.3969999999999998</v>
      </c>
      <c r="O136" s="28" t="s">
        <v>116</v>
      </c>
      <c r="P136" s="28" t="s">
        <v>258</v>
      </c>
      <c r="Q136" s="29">
        <v>2.3849999999999998</v>
      </c>
      <c r="R136" s="172" t="str">
        <f t="shared" si="25"/>
        <v>A</v>
      </c>
      <c r="S136" s="175">
        <f t="shared" si="26"/>
        <v>1</v>
      </c>
      <c r="T136" s="175">
        <f t="shared" si="27"/>
        <v>1</v>
      </c>
      <c r="U136" s="175">
        <f t="shared" si="28"/>
        <v>0</v>
      </c>
      <c r="V136" s="179" t="str">
        <f t="shared" si="29"/>
        <v>Staphylococcus aureus</v>
      </c>
      <c r="W136" s="179" t="str">
        <f t="shared" si="30"/>
        <v>Staphylococcus aureus</v>
      </c>
      <c r="X136" s="175">
        <f t="shared" si="31"/>
        <v>0</v>
      </c>
      <c r="Y136" s="175">
        <f t="shared" si="32"/>
        <v>0</v>
      </c>
      <c r="Z136" s="175">
        <f t="shared" si="33"/>
        <v>0</v>
      </c>
      <c r="AA136" s="175">
        <f t="shared" si="34"/>
        <v>0</v>
      </c>
    </row>
    <row r="137" spans="4:27" ht="15" customHeight="1" x14ac:dyDescent="0.25">
      <c r="D137" s="177">
        <v>0</v>
      </c>
      <c r="F137" s="28" t="s">
        <v>454</v>
      </c>
      <c r="G137" s="28" t="s">
        <v>52</v>
      </c>
      <c r="H137" s="28" t="s">
        <v>961</v>
      </c>
      <c r="I137" s="31" t="s">
        <v>455</v>
      </c>
      <c r="J137" s="28" t="s">
        <v>116</v>
      </c>
      <c r="K137" s="28" t="s">
        <v>258</v>
      </c>
      <c r="L137" s="28" t="s">
        <v>116</v>
      </c>
      <c r="M137" s="28" t="s">
        <v>258</v>
      </c>
      <c r="N137" s="29">
        <v>2.5470000000000002</v>
      </c>
      <c r="O137" s="28" t="s">
        <v>116</v>
      </c>
      <c r="P137" s="28" t="s">
        <v>258</v>
      </c>
      <c r="Q137" s="29">
        <v>2.427</v>
      </c>
      <c r="R137" s="172" t="str">
        <f t="shared" si="25"/>
        <v>A</v>
      </c>
      <c r="S137" s="175">
        <f t="shared" si="26"/>
        <v>1</v>
      </c>
      <c r="T137" s="175">
        <f t="shared" si="27"/>
        <v>1</v>
      </c>
      <c r="U137" s="175">
        <f t="shared" si="28"/>
        <v>0</v>
      </c>
      <c r="V137" s="179" t="str">
        <f t="shared" si="29"/>
        <v>Staphylococcus aureus</v>
      </c>
      <c r="W137" s="179" t="str">
        <f t="shared" si="30"/>
        <v>Staphylococcus aureus</v>
      </c>
      <c r="X137" s="175">
        <f t="shared" si="31"/>
        <v>0</v>
      </c>
      <c r="Y137" s="175">
        <f t="shared" si="32"/>
        <v>0</v>
      </c>
      <c r="Z137" s="175">
        <f t="shared" si="33"/>
        <v>0</v>
      </c>
      <c r="AA137" s="175">
        <f t="shared" si="34"/>
        <v>0</v>
      </c>
    </row>
    <row r="138" spans="4:27" ht="15" customHeight="1" x14ac:dyDescent="0.25">
      <c r="D138" s="177">
        <v>1</v>
      </c>
      <c r="F138" s="28" t="s">
        <v>456</v>
      </c>
      <c r="G138" s="28" t="s">
        <v>958</v>
      </c>
      <c r="H138" s="28" t="s">
        <v>13</v>
      </c>
      <c r="I138" s="31" t="s">
        <v>457</v>
      </c>
      <c r="J138" s="28" t="s">
        <v>116</v>
      </c>
      <c r="K138" s="28" t="s">
        <v>258</v>
      </c>
      <c r="L138" s="28" t="s">
        <v>116</v>
      </c>
      <c r="M138" s="28" t="s">
        <v>258</v>
      </c>
      <c r="N138" s="29">
        <v>2.266</v>
      </c>
      <c r="O138" s="28" t="s">
        <v>116</v>
      </c>
      <c r="P138" s="28" t="s">
        <v>258</v>
      </c>
      <c r="Q138" s="29">
        <v>2.17</v>
      </c>
      <c r="R138" s="172" t="str">
        <f t="shared" si="25"/>
        <v>A</v>
      </c>
      <c r="S138" s="175">
        <f t="shared" si="26"/>
        <v>1</v>
      </c>
      <c r="T138" s="175">
        <f t="shared" si="27"/>
        <v>1</v>
      </c>
      <c r="U138" s="175">
        <f t="shared" si="28"/>
        <v>0</v>
      </c>
      <c r="V138" s="179" t="str">
        <f t="shared" si="29"/>
        <v>Staphylococcus aureus</v>
      </c>
      <c r="W138" s="179" t="str">
        <f t="shared" si="30"/>
        <v>Staphylococcus aureus</v>
      </c>
      <c r="X138" s="175">
        <f t="shared" si="31"/>
        <v>0</v>
      </c>
      <c r="Y138" s="175">
        <f t="shared" si="32"/>
        <v>0</v>
      </c>
      <c r="Z138" s="175">
        <f t="shared" si="33"/>
        <v>0</v>
      </c>
      <c r="AA138" s="175">
        <f t="shared" si="34"/>
        <v>0</v>
      </c>
    </row>
    <row r="139" spans="4:27" ht="15" customHeight="1" x14ac:dyDescent="0.25">
      <c r="D139" s="177">
        <v>1</v>
      </c>
      <c r="F139" s="28" t="s">
        <v>458</v>
      </c>
      <c r="G139" s="28" t="s">
        <v>118</v>
      </c>
      <c r="H139" s="28" t="s">
        <v>13</v>
      </c>
      <c r="I139" s="31" t="s">
        <v>459</v>
      </c>
      <c r="J139" s="28" t="s">
        <v>116</v>
      </c>
      <c r="K139" s="28" t="s">
        <v>258</v>
      </c>
      <c r="L139" s="28" t="s">
        <v>116</v>
      </c>
      <c r="M139" s="28" t="s">
        <v>258</v>
      </c>
      <c r="N139" s="29">
        <v>2.456</v>
      </c>
      <c r="O139" s="28" t="s">
        <v>116</v>
      </c>
      <c r="P139" s="28" t="s">
        <v>258</v>
      </c>
      <c r="Q139" s="29">
        <v>2.3759999999999999</v>
      </c>
      <c r="R139" s="172" t="str">
        <f t="shared" si="25"/>
        <v>A</v>
      </c>
      <c r="S139" s="175">
        <f t="shared" si="26"/>
        <v>1</v>
      </c>
      <c r="T139" s="175">
        <f t="shared" si="27"/>
        <v>1</v>
      </c>
      <c r="U139" s="175">
        <f t="shared" si="28"/>
        <v>0</v>
      </c>
      <c r="V139" s="179" t="str">
        <f t="shared" si="29"/>
        <v>Staphylococcus aureus</v>
      </c>
      <c r="W139" s="179" t="str">
        <f t="shared" si="30"/>
        <v>Staphylococcus aureus</v>
      </c>
      <c r="X139" s="175">
        <f t="shared" si="31"/>
        <v>0</v>
      </c>
      <c r="Y139" s="175">
        <f t="shared" si="32"/>
        <v>0</v>
      </c>
      <c r="Z139" s="175">
        <f t="shared" si="33"/>
        <v>0</v>
      </c>
      <c r="AA139" s="175">
        <f t="shared" si="34"/>
        <v>0</v>
      </c>
    </row>
    <row r="140" spans="4:27" ht="15" customHeight="1" x14ac:dyDescent="0.25">
      <c r="D140" s="177">
        <v>1</v>
      </c>
      <c r="F140" s="28" t="s">
        <v>460</v>
      </c>
      <c r="G140" s="28" t="s">
        <v>118</v>
      </c>
      <c r="H140" s="28" t="s">
        <v>13</v>
      </c>
      <c r="I140" s="31" t="s">
        <v>461</v>
      </c>
      <c r="J140" s="28" t="s">
        <v>116</v>
      </c>
      <c r="K140" s="28" t="s">
        <v>258</v>
      </c>
      <c r="L140" s="28" t="s">
        <v>116</v>
      </c>
      <c r="M140" s="28" t="s">
        <v>258</v>
      </c>
      <c r="N140" s="29">
        <v>2.4500000000000002</v>
      </c>
      <c r="O140" s="28" t="s">
        <v>116</v>
      </c>
      <c r="P140" s="28" t="s">
        <v>258</v>
      </c>
      <c r="Q140" s="29">
        <v>2.2850000000000001</v>
      </c>
      <c r="R140" s="172" t="str">
        <f t="shared" si="25"/>
        <v>A</v>
      </c>
      <c r="S140" s="175">
        <f t="shared" si="26"/>
        <v>1</v>
      </c>
      <c r="T140" s="175">
        <f t="shared" si="27"/>
        <v>1</v>
      </c>
      <c r="U140" s="175">
        <f t="shared" si="28"/>
        <v>0</v>
      </c>
      <c r="V140" s="179" t="str">
        <f t="shared" si="29"/>
        <v>Staphylococcus aureus</v>
      </c>
      <c r="W140" s="179" t="str">
        <f t="shared" si="30"/>
        <v>Staphylococcus aureus</v>
      </c>
      <c r="X140" s="175">
        <f t="shared" si="31"/>
        <v>0</v>
      </c>
      <c r="Y140" s="175">
        <f t="shared" si="32"/>
        <v>0</v>
      </c>
      <c r="Z140" s="175">
        <f t="shared" si="33"/>
        <v>0</v>
      </c>
      <c r="AA140" s="175">
        <f t="shared" si="34"/>
        <v>0</v>
      </c>
    </row>
    <row r="141" spans="4:27" ht="15" customHeight="1" x14ac:dyDescent="0.25">
      <c r="D141" s="177">
        <v>1</v>
      </c>
      <c r="F141" s="28" t="s">
        <v>462</v>
      </c>
      <c r="G141" s="28" t="s">
        <v>50</v>
      </c>
      <c r="H141" s="28" t="s">
        <v>54</v>
      </c>
      <c r="I141" s="31" t="s">
        <v>463</v>
      </c>
      <c r="J141" s="28" t="s">
        <v>116</v>
      </c>
      <c r="K141" s="28" t="s">
        <v>464</v>
      </c>
      <c r="L141" s="28" t="s">
        <v>116</v>
      </c>
      <c r="M141" s="28" t="s">
        <v>464</v>
      </c>
      <c r="N141" s="29">
        <v>2.1440000000000001</v>
      </c>
      <c r="O141" s="28" t="s">
        <v>116</v>
      </c>
      <c r="P141" s="28" t="s">
        <v>464</v>
      </c>
      <c r="Q141" s="29">
        <v>1.847</v>
      </c>
      <c r="R141" s="172" t="str">
        <f t="shared" si="25"/>
        <v>A</v>
      </c>
      <c r="S141" s="175">
        <f t="shared" si="26"/>
        <v>1</v>
      </c>
      <c r="T141" s="175">
        <f t="shared" si="27"/>
        <v>1</v>
      </c>
      <c r="U141" s="175">
        <f t="shared" si="28"/>
        <v>0</v>
      </c>
      <c r="V141" s="179" t="str">
        <f t="shared" si="29"/>
        <v>Staphylococcus auricularis</v>
      </c>
      <c r="W141" s="179" t="str">
        <f t="shared" si="30"/>
        <v>Staphylococcus auricularis</v>
      </c>
      <c r="X141" s="175">
        <f t="shared" si="31"/>
        <v>0</v>
      </c>
      <c r="Y141" s="175">
        <f t="shared" si="32"/>
        <v>0</v>
      </c>
      <c r="Z141" s="175">
        <f t="shared" si="33"/>
        <v>0</v>
      </c>
      <c r="AA141" s="175">
        <f t="shared" si="34"/>
        <v>0</v>
      </c>
    </row>
    <row r="142" spans="4:27" ht="15" customHeight="1" x14ac:dyDescent="0.25">
      <c r="D142" s="177">
        <v>1</v>
      </c>
      <c r="F142" s="28" t="s">
        <v>465</v>
      </c>
      <c r="G142" s="28" t="s">
        <v>52</v>
      </c>
      <c r="H142" s="28" t="s">
        <v>13</v>
      </c>
      <c r="I142" s="31" t="s">
        <v>466</v>
      </c>
      <c r="J142" s="28" t="s">
        <v>116</v>
      </c>
      <c r="K142" s="28" t="s">
        <v>467</v>
      </c>
      <c r="L142" s="28" t="s">
        <v>116</v>
      </c>
      <c r="M142" s="28" t="s">
        <v>467</v>
      </c>
      <c r="N142" s="29">
        <v>2.2480000000000002</v>
      </c>
      <c r="O142" s="28" t="s">
        <v>116</v>
      </c>
      <c r="P142" s="28" t="s">
        <v>467</v>
      </c>
      <c r="Q142" s="29">
        <v>2.1320000000000001</v>
      </c>
      <c r="R142" s="172" t="str">
        <f t="shared" si="25"/>
        <v>A</v>
      </c>
      <c r="S142" s="175">
        <f t="shared" si="26"/>
        <v>1</v>
      </c>
      <c r="T142" s="175">
        <f t="shared" si="27"/>
        <v>1</v>
      </c>
      <c r="U142" s="175">
        <f t="shared" si="28"/>
        <v>0</v>
      </c>
      <c r="V142" s="179" t="str">
        <f t="shared" si="29"/>
        <v>Staphylococcus capitis</v>
      </c>
      <c r="W142" s="179" t="str">
        <f t="shared" si="30"/>
        <v>Staphylococcus capitis</v>
      </c>
      <c r="X142" s="175">
        <f t="shared" si="31"/>
        <v>0</v>
      </c>
      <c r="Y142" s="175">
        <f t="shared" si="32"/>
        <v>0</v>
      </c>
      <c r="Z142" s="175">
        <f t="shared" si="33"/>
        <v>0</v>
      </c>
      <c r="AA142" s="175">
        <f t="shared" si="34"/>
        <v>0</v>
      </c>
    </row>
    <row r="143" spans="4:27" ht="15" customHeight="1" x14ac:dyDescent="0.25">
      <c r="D143" s="177">
        <v>1</v>
      </c>
      <c r="F143" s="28" t="s">
        <v>468</v>
      </c>
      <c r="G143" s="28" t="s">
        <v>947</v>
      </c>
      <c r="H143" s="28" t="s">
        <v>13</v>
      </c>
      <c r="I143" s="31" t="s">
        <v>469</v>
      </c>
      <c r="J143" s="28" t="s">
        <v>116</v>
      </c>
      <c r="K143" s="28" t="s">
        <v>467</v>
      </c>
      <c r="L143" s="28" t="s">
        <v>116</v>
      </c>
      <c r="M143" s="28" t="s">
        <v>467</v>
      </c>
      <c r="N143" s="29">
        <v>2.2029999999999998</v>
      </c>
      <c r="O143" s="28" t="s">
        <v>116</v>
      </c>
      <c r="P143" s="28" t="s">
        <v>467</v>
      </c>
      <c r="Q143" s="29">
        <v>2.1909999999999998</v>
      </c>
      <c r="R143" s="172" t="str">
        <f t="shared" si="25"/>
        <v>A</v>
      </c>
      <c r="S143" s="175">
        <f t="shared" si="26"/>
        <v>1</v>
      </c>
      <c r="T143" s="175">
        <f t="shared" si="27"/>
        <v>1</v>
      </c>
      <c r="U143" s="175">
        <f t="shared" si="28"/>
        <v>0</v>
      </c>
      <c r="V143" s="179" t="str">
        <f t="shared" si="29"/>
        <v>Staphylococcus capitis</v>
      </c>
      <c r="W143" s="179" t="str">
        <f t="shared" si="30"/>
        <v>Staphylococcus capitis</v>
      </c>
      <c r="X143" s="175">
        <f t="shared" si="31"/>
        <v>0</v>
      </c>
      <c r="Y143" s="175">
        <f t="shared" si="32"/>
        <v>0</v>
      </c>
      <c r="Z143" s="175">
        <f t="shared" si="33"/>
        <v>0</v>
      </c>
      <c r="AA143" s="175">
        <f t="shared" si="34"/>
        <v>0</v>
      </c>
    </row>
    <row r="144" spans="4:27" ht="15" customHeight="1" x14ac:dyDescent="0.25">
      <c r="D144" s="177">
        <v>1</v>
      </c>
      <c r="F144" s="28" t="s">
        <v>470</v>
      </c>
      <c r="G144" s="28" t="s">
        <v>52</v>
      </c>
      <c r="H144" s="28" t="s">
        <v>13</v>
      </c>
      <c r="I144" s="31" t="s">
        <v>471</v>
      </c>
      <c r="J144" s="28" t="s">
        <v>116</v>
      </c>
      <c r="K144" s="28" t="s">
        <v>472</v>
      </c>
      <c r="L144" s="28" t="s">
        <v>116</v>
      </c>
      <c r="M144" s="28" t="s">
        <v>472</v>
      </c>
      <c r="N144" s="29">
        <v>2.161</v>
      </c>
      <c r="O144" s="28" t="s">
        <v>116</v>
      </c>
      <c r="P144" s="28" t="s">
        <v>472</v>
      </c>
      <c r="Q144" s="29">
        <v>2.0659999999999998</v>
      </c>
      <c r="R144" s="172" t="str">
        <f t="shared" si="25"/>
        <v>A</v>
      </c>
      <c r="S144" s="175">
        <f t="shared" si="26"/>
        <v>1</v>
      </c>
      <c r="T144" s="175">
        <f t="shared" si="27"/>
        <v>1</v>
      </c>
      <c r="U144" s="175">
        <f t="shared" si="28"/>
        <v>0</v>
      </c>
      <c r="V144" s="179" t="str">
        <f t="shared" si="29"/>
        <v>Staphylococcus caprae</v>
      </c>
      <c r="W144" s="179" t="str">
        <f t="shared" si="30"/>
        <v>Staphylococcus caprae</v>
      </c>
      <c r="X144" s="175">
        <f t="shared" si="31"/>
        <v>0</v>
      </c>
      <c r="Y144" s="175">
        <f t="shared" si="32"/>
        <v>0</v>
      </c>
      <c r="Z144" s="175">
        <f t="shared" si="33"/>
        <v>0</v>
      </c>
      <c r="AA144" s="175">
        <f t="shared" si="34"/>
        <v>0</v>
      </c>
    </row>
    <row r="145" spans="4:27" ht="15" customHeight="1" x14ac:dyDescent="0.25">
      <c r="D145" s="177">
        <v>1</v>
      </c>
      <c r="F145" s="28" t="s">
        <v>473</v>
      </c>
      <c r="G145" s="28" t="s">
        <v>947</v>
      </c>
      <c r="H145" s="28" t="s">
        <v>13</v>
      </c>
      <c r="I145" s="31" t="s">
        <v>474</v>
      </c>
      <c r="J145" s="28" t="s">
        <v>116</v>
      </c>
      <c r="K145" s="28" t="s">
        <v>472</v>
      </c>
      <c r="L145" s="28" t="s">
        <v>116</v>
      </c>
      <c r="M145" s="28" t="s">
        <v>472</v>
      </c>
      <c r="N145" s="29">
        <v>2.0609999999999999</v>
      </c>
      <c r="O145" s="28" t="s">
        <v>116</v>
      </c>
      <c r="P145" s="28" t="s">
        <v>472</v>
      </c>
      <c r="Q145" s="29">
        <v>2.0379999999999998</v>
      </c>
      <c r="R145" s="172" t="str">
        <f t="shared" si="25"/>
        <v>A</v>
      </c>
      <c r="S145" s="175">
        <f t="shared" si="26"/>
        <v>1</v>
      </c>
      <c r="T145" s="175">
        <f t="shared" si="27"/>
        <v>1</v>
      </c>
      <c r="U145" s="175">
        <f t="shared" si="28"/>
        <v>0</v>
      </c>
      <c r="V145" s="179" t="str">
        <f t="shared" si="29"/>
        <v>Staphylococcus caprae</v>
      </c>
      <c r="W145" s="179" t="str">
        <f t="shared" si="30"/>
        <v>Staphylococcus caprae</v>
      </c>
      <c r="X145" s="175">
        <f t="shared" si="31"/>
        <v>0</v>
      </c>
      <c r="Y145" s="175">
        <f t="shared" si="32"/>
        <v>0</v>
      </c>
      <c r="Z145" s="175">
        <f t="shared" si="33"/>
        <v>0</v>
      </c>
      <c r="AA145" s="175">
        <f t="shared" si="34"/>
        <v>0</v>
      </c>
    </row>
    <row r="146" spans="4:27" ht="15" customHeight="1" x14ac:dyDescent="0.25">
      <c r="D146" s="177">
        <v>1</v>
      </c>
      <c r="F146" s="28" t="s">
        <v>475</v>
      </c>
      <c r="G146" s="28" t="s">
        <v>945</v>
      </c>
      <c r="H146" s="28" t="s">
        <v>162</v>
      </c>
      <c r="I146" s="31" t="s">
        <v>476</v>
      </c>
      <c r="J146" s="28" t="s">
        <v>116</v>
      </c>
      <c r="K146" s="28" t="s">
        <v>477</v>
      </c>
      <c r="L146" s="28" t="s">
        <v>116</v>
      </c>
      <c r="M146" s="28" t="s">
        <v>477</v>
      </c>
      <c r="N146" s="29">
        <v>2.1840000000000002</v>
      </c>
      <c r="O146" s="28" t="s">
        <v>116</v>
      </c>
      <c r="P146" s="28" t="s">
        <v>477</v>
      </c>
      <c r="Q146" s="29">
        <v>1.5509999999999999</v>
      </c>
      <c r="R146" s="172" t="str">
        <f t="shared" si="25"/>
        <v>A</v>
      </c>
      <c r="S146" s="175">
        <f t="shared" si="26"/>
        <v>1</v>
      </c>
      <c r="T146" s="175">
        <f t="shared" si="27"/>
        <v>1</v>
      </c>
      <c r="U146" s="175">
        <f t="shared" si="28"/>
        <v>0</v>
      </c>
      <c r="V146" s="179" t="str">
        <f t="shared" si="29"/>
        <v>Staphylococcus carnosus</v>
      </c>
      <c r="W146" s="179" t="str">
        <f t="shared" si="30"/>
        <v>Staphylococcus carnosus</v>
      </c>
      <c r="X146" s="175">
        <f t="shared" si="31"/>
        <v>0</v>
      </c>
      <c r="Y146" s="175">
        <f t="shared" si="32"/>
        <v>0</v>
      </c>
      <c r="Z146" s="175">
        <f t="shared" si="33"/>
        <v>0</v>
      </c>
      <c r="AA146" s="175">
        <f t="shared" si="34"/>
        <v>0</v>
      </c>
    </row>
    <row r="147" spans="4:27" ht="15" customHeight="1" x14ac:dyDescent="0.25">
      <c r="D147" s="177">
        <v>1</v>
      </c>
      <c r="F147" s="28" t="s">
        <v>478</v>
      </c>
      <c r="G147" s="28" t="s">
        <v>118</v>
      </c>
      <c r="H147" s="28" t="s">
        <v>13</v>
      </c>
      <c r="I147" s="31" t="s">
        <v>479</v>
      </c>
      <c r="J147" s="28" t="s">
        <v>116</v>
      </c>
      <c r="K147" s="28" t="s">
        <v>477</v>
      </c>
      <c r="L147" s="28" t="s">
        <v>116</v>
      </c>
      <c r="M147" s="28" t="s">
        <v>477</v>
      </c>
      <c r="N147" s="29">
        <v>2.2370000000000001</v>
      </c>
      <c r="O147" s="28" t="s">
        <v>116</v>
      </c>
      <c r="P147" s="28" t="s">
        <v>477</v>
      </c>
      <c r="Q147" s="29">
        <v>1.462</v>
      </c>
      <c r="R147" s="172" t="str">
        <f t="shared" si="25"/>
        <v>A</v>
      </c>
      <c r="S147" s="175">
        <f t="shared" si="26"/>
        <v>1</v>
      </c>
      <c r="T147" s="175">
        <f t="shared" si="27"/>
        <v>1</v>
      </c>
      <c r="U147" s="175">
        <f t="shared" si="28"/>
        <v>0</v>
      </c>
      <c r="V147" s="179" t="str">
        <f t="shared" si="29"/>
        <v>Staphylococcus carnosus</v>
      </c>
      <c r="W147" s="179" t="str">
        <f t="shared" si="30"/>
        <v>Staphylococcus carnosus</v>
      </c>
      <c r="X147" s="175">
        <f t="shared" si="31"/>
        <v>0</v>
      </c>
      <c r="Y147" s="175">
        <f t="shared" si="32"/>
        <v>0</v>
      </c>
      <c r="Z147" s="175">
        <f t="shared" si="33"/>
        <v>0</v>
      </c>
      <c r="AA147" s="175">
        <f t="shared" si="34"/>
        <v>0</v>
      </c>
    </row>
    <row r="148" spans="4:27" ht="15" customHeight="1" x14ac:dyDescent="0.25">
      <c r="D148" s="177">
        <v>1</v>
      </c>
      <c r="F148" s="28" t="s">
        <v>480</v>
      </c>
      <c r="G148" s="28" t="s">
        <v>117</v>
      </c>
      <c r="H148" s="28" t="s">
        <v>13</v>
      </c>
      <c r="I148" s="31" t="s">
        <v>481</v>
      </c>
      <c r="J148" s="28" t="s">
        <v>116</v>
      </c>
      <c r="K148" s="28" t="s">
        <v>235</v>
      </c>
      <c r="L148" s="28" t="s">
        <v>116</v>
      </c>
      <c r="M148" s="28" t="s">
        <v>235</v>
      </c>
      <c r="N148" s="29">
        <v>2.2559999999999998</v>
      </c>
      <c r="O148" s="28" t="s">
        <v>116</v>
      </c>
      <c r="P148" s="28" t="s">
        <v>230</v>
      </c>
      <c r="Q148" s="29">
        <v>1.5229999999999999</v>
      </c>
      <c r="R148" s="172" t="str">
        <f t="shared" si="25"/>
        <v>A</v>
      </c>
      <c r="S148" s="175">
        <f t="shared" si="26"/>
        <v>1</v>
      </c>
      <c r="T148" s="175">
        <f t="shared" si="27"/>
        <v>1</v>
      </c>
      <c r="U148" s="175">
        <f t="shared" si="28"/>
        <v>0</v>
      </c>
      <c r="V148" s="179" t="str">
        <f t="shared" si="29"/>
        <v>Staphylococcus chromogenes</v>
      </c>
      <c r="W148" s="179" t="str">
        <f t="shared" si="30"/>
        <v>Staphylococcus hyicus</v>
      </c>
      <c r="X148" s="175">
        <f t="shared" si="31"/>
        <v>0</v>
      </c>
      <c r="Y148" s="175">
        <f t="shared" si="32"/>
        <v>0</v>
      </c>
      <c r="Z148" s="175">
        <f t="shared" si="33"/>
        <v>0</v>
      </c>
      <c r="AA148" s="175">
        <f t="shared" si="34"/>
        <v>0</v>
      </c>
    </row>
    <row r="149" spans="4:27" ht="15" customHeight="1" x14ac:dyDescent="0.25">
      <c r="D149" s="177">
        <v>1</v>
      </c>
      <c r="F149" s="28" t="s">
        <v>482</v>
      </c>
      <c r="G149" s="28" t="s">
        <v>118</v>
      </c>
      <c r="H149" s="28" t="s">
        <v>13</v>
      </c>
      <c r="I149" s="31" t="s">
        <v>483</v>
      </c>
      <c r="J149" s="28" t="s">
        <v>116</v>
      </c>
      <c r="K149" s="28" t="s">
        <v>235</v>
      </c>
      <c r="L149" s="28" t="s">
        <v>116</v>
      </c>
      <c r="M149" s="28" t="s">
        <v>235</v>
      </c>
      <c r="N149" s="29">
        <v>2.222</v>
      </c>
      <c r="O149" s="28" t="s">
        <v>484</v>
      </c>
      <c r="P149" s="28" t="s">
        <v>485</v>
      </c>
      <c r="Q149" s="29">
        <v>1.2809999999999999</v>
      </c>
      <c r="R149" s="172" t="str">
        <f t="shared" si="25"/>
        <v>A</v>
      </c>
      <c r="S149" s="175">
        <f t="shared" si="26"/>
        <v>1</v>
      </c>
      <c r="T149" s="175">
        <f t="shared" si="27"/>
        <v>1</v>
      </c>
      <c r="U149" s="175">
        <f t="shared" si="28"/>
        <v>0</v>
      </c>
      <c r="V149" s="179" t="str">
        <f t="shared" si="29"/>
        <v>Staphylococcus chromogenes</v>
      </c>
      <c r="W149" s="179" t="str">
        <f t="shared" si="30"/>
        <v>Clostridium tetani</v>
      </c>
      <c r="X149" s="175">
        <f t="shared" si="31"/>
        <v>0</v>
      </c>
      <c r="Y149" s="175">
        <f t="shared" si="32"/>
        <v>0</v>
      </c>
      <c r="Z149" s="175">
        <f t="shared" si="33"/>
        <v>0</v>
      </c>
      <c r="AA149" s="175">
        <f t="shared" si="34"/>
        <v>0</v>
      </c>
    </row>
    <row r="150" spans="4:27" ht="15" customHeight="1" x14ac:dyDescent="0.25">
      <c r="D150" s="177">
        <v>1</v>
      </c>
      <c r="F150" s="28" t="s">
        <v>486</v>
      </c>
      <c r="G150" s="28" t="s">
        <v>118</v>
      </c>
      <c r="H150" s="28" t="s">
        <v>13</v>
      </c>
      <c r="I150" s="31" t="s">
        <v>487</v>
      </c>
      <c r="J150" s="28" t="s">
        <v>116</v>
      </c>
      <c r="K150" s="28" t="s">
        <v>235</v>
      </c>
      <c r="L150" s="28" t="s">
        <v>116</v>
      </c>
      <c r="M150" s="28" t="s">
        <v>235</v>
      </c>
      <c r="N150" s="29">
        <v>2.4700000000000002</v>
      </c>
      <c r="O150" s="28" t="s">
        <v>116</v>
      </c>
      <c r="P150" s="28" t="s">
        <v>230</v>
      </c>
      <c r="Q150" s="29">
        <v>1.6839999999999999</v>
      </c>
      <c r="R150" s="172" t="str">
        <f t="shared" si="25"/>
        <v>A</v>
      </c>
      <c r="S150" s="175">
        <f t="shared" si="26"/>
        <v>1</v>
      </c>
      <c r="T150" s="175">
        <f t="shared" si="27"/>
        <v>1</v>
      </c>
      <c r="U150" s="175">
        <f t="shared" si="28"/>
        <v>0</v>
      </c>
      <c r="V150" s="179" t="str">
        <f t="shared" si="29"/>
        <v>Staphylococcus chromogenes</v>
      </c>
      <c r="W150" s="179" t="str">
        <f t="shared" si="30"/>
        <v>Staphylococcus hyicus</v>
      </c>
      <c r="X150" s="175">
        <f t="shared" si="31"/>
        <v>0</v>
      </c>
      <c r="Y150" s="175">
        <f t="shared" si="32"/>
        <v>0</v>
      </c>
      <c r="Z150" s="175">
        <f t="shared" si="33"/>
        <v>0</v>
      </c>
      <c r="AA150" s="175">
        <f t="shared" si="34"/>
        <v>0</v>
      </c>
    </row>
    <row r="151" spans="4:27" ht="15" customHeight="1" x14ac:dyDescent="0.25">
      <c r="D151" s="177">
        <v>1</v>
      </c>
      <c r="F151" s="28" t="s">
        <v>488</v>
      </c>
      <c r="G151" s="28" t="s">
        <v>945</v>
      </c>
      <c r="H151" s="28" t="s">
        <v>13</v>
      </c>
      <c r="I151" s="31" t="s">
        <v>489</v>
      </c>
      <c r="J151" s="28" t="s">
        <v>116</v>
      </c>
      <c r="K151" s="28" t="s">
        <v>235</v>
      </c>
      <c r="L151" s="28" t="s">
        <v>116</v>
      </c>
      <c r="M151" s="28" t="s">
        <v>235</v>
      </c>
      <c r="N151" s="29">
        <v>2.226</v>
      </c>
      <c r="O151" s="28" t="s">
        <v>177</v>
      </c>
      <c r="P151" s="28" t="s">
        <v>490</v>
      </c>
      <c r="Q151" s="29">
        <v>1.3480000000000001</v>
      </c>
      <c r="R151" s="172" t="str">
        <f t="shared" si="25"/>
        <v>A</v>
      </c>
      <c r="S151" s="175">
        <f t="shared" si="26"/>
        <v>1</v>
      </c>
      <c r="T151" s="175">
        <f t="shared" si="27"/>
        <v>1</v>
      </c>
      <c r="U151" s="175">
        <f t="shared" si="28"/>
        <v>0</v>
      </c>
      <c r="V151" s="179" t="str">
        <f t="shared" si="29"/>
        <v>Staphylococcus chromogenes</v>
      </c>
      <c r="W151" s="179" t="str">
        <f t="shared" si="30"/>
        <v>Lactobacillus paracasei</v>
      </c>
      <c r="X151" s="175">
        <f t="shared" si="31"/>
        <v>0</v>
      </c>
      <c r="Y151" s="175">
        <f t="shared" si="32"/>
        <v>0</v>
      </c>
      <c r="Z151" s="175">
        <f t="shared" si="33"/>
        <v>0</v>
      </c>
      <c r="AA151" s="175">
        <f t="shared" si="34"/>
        <v>0</v>
      </c>
    </row>
    <row r="152" spans="4:27" ht="15" customHeight="1" x14ac:dyDescent="0.25">
      <c r="D152" s="177">
        <v>1</v>
      </c>
      <c r="F152" s="28" t="s">
        <v>491</v>
      </c>
      <c r="G152" s="28" t="s">
        <v>945</v>
      </c>
      <c r="H152" s="28" t="s">
        <v>13</v>
      </c>
      <c r="I152" s="31" t="s">
        <v>492</v>
      </c>
      <c r="J152" s="28" t="s">
        <v>116</v>
      </c>
      <c r="K152" s="28" t="s">
        <v>235</v>
      </c>
      <c r="L152" s="28" t="s">
        <v>116</v>
      </c>
      <c r="M152" s="28" t="s">
        <v>235</v>
      </c>
      <c r="N152" s="29">
        <v>2.2320000000000002</v>
      </c>
      <c r="O152" s="28" t="s">
        <v>116</v>
      </c>
      <c r="P152" s="28" t="s">
        <v>230</v>
      </c>
      <c r="Q152" s="29">
        <v>1.472</v>
      </c>
      <c r="R152" s="172" t="str">
        <f t="shared" si="25"/>
        <v>A</v>
      </c>
      <c r="S152" s="175">
        <f t="shared" si="26"/>
        <v>1</v>
      </c>
      <c r="T152" s="175">
        <f t="shared" si="27"/>
        <v>1</v>
      </c>
      <c r="U152" s="175">
        <f t="shared" si="28"/>
        <v>0</v>
      </c>
      <c r="V152" s="179" t="str">
        <f t="shared" si="29"/>
        <v>Staphylococcus chromogenes</v>
      </c>
      <c r="W152" s="179" t="str">
        <f t="shared" si="30"/>
        <v>Staphylococcus hyicus</v>
      </c>
      <c r="X152" s="175">
        <f t="shared" si="31"/>
        <v>0</v>
      </c>
      <c r="Y152" s="175">
        <f t="shared" si="32"/>
        <v>0</v>
      </c>
      <c r="Z152" s="175">
        <f t="shared" si="33"/>
        <v>0</v>
      </c>
      <c r="AA152" s="175">
        <f t="shared" si="34"/>
        <v>0</v>
      </c>
    </row>
    <row r="153" spans="4:27" ht="15" customHeight="1" x14ac:dyDescent="0.25">
      <c r="D153" s="177">
        <v>1</v>
      </c>
      <c r="F153" s="28" t="s">
        <v>493</v>
      </c>
      <c r="G153" s="28" t="s">
        <v>945</v>
      </c>
      <c r="H153" s="28" t="s">
        <v>13</v>
      </c>
      <c r="I153" s="31" t="s">
        <v>494</v>
      </c>
      <c r="J153" s="28" t="s">
        <v>116</v>
      </c>
      <c r="K153" s="28" t="s">
        <v>235</v>
      </c>
      <c r="L153" s="28" t="s">
        <v>116</v>
      </c>
      <c r="M153" s="28" t="s">
        <v>235</v>
      </c>
      <c r="N153" s="29">
        <v>2.2850000000000001</v>
      </c>
      <c r="O153" s="28" t="s">
        <v>116</v>
      </c>
      <c r="P153" s="28" t="s">
        <v>230</v>
      </c>
      <c r="Q153" s="29">
        <v>1.4430000000000001</v>
      </c>
      <c r="R153" s="172" t="str">
        <f t="shared" si="25"/>
        <v>A</v>
      </c>
      <c r="S153" s="175">
        <f t="shared" si="26"/>
        <v>1</v>
      </c>
      <c r="T153" s="175">
        <f t="shared" si="27"/>
        <v>1</v>
      </c>
      <c r="U153" s="175">
        <f t="shared" si="28"/>
        <v>0</v>
      </c>
      <c r="V153" s="179" t="str">
        <f t="shared" si="29"/>
        <v>Staphylococcus chromogenes</v>
      </c>
      <c r="W153" s="179" t="str">
        <f t="shared" si="30"/>
        <v>Staphylococcus hyicus</v>
      </c>
      <c r="X153" s="175">
        <f t="shared" si="31"/>
        <v>0</v>
      </c>
      <c r="Y153" s="175">
        <f t="shared" si="32"/>
        <v>0</v>
      </c>
      <c r="Z153" s="175">
        <f t="shared" si="33"/>
        <v>0</v>
      </c>
      <c r="AA153" s="175">
        <f t="shared" si="34"/>
        <v>0</v>
      </c>
    </row>
    <row r="154" spans="4:27" ht="15" customHeight="1" x14ac:dyDescent="0.25">
      <c r="D154" s="177">
        <v>1</v>
      </c>
      <c r="F154" s="28" t="s">
        <v>495</v>
      </c>
      <c r="G154" s="28" t="s">
        <v>118</v>
      </c>
      <c r="H154" s="28" t="s">
        <v>13</v>
      </c>
      <c r="I154" s="31" t="s">
        <v>496</v>
      </c>
      <c r="J154" s="28" t="s">
        <v>116</v>
      </c>
      <c r="K154" s="28" t="s">
        <v>235</v>
      </c>
      <c r="L154" s="28" t="s">
        <v>116</v>
      </c>
      <c r="M154" s="28" t="s">
        <v>235</v>
      </c>
      <c r="N154" s="29">
        <v>2.2599999999999998</v>
      </c>
      <c r="O154" s="28" t="s">
        <v>116</v>
      </c>
      <c r="P154" s="28" t="s">
        <v>230</v>
      </c>
      <c r="Q154" s="29">
        <v>1.5669999999999999</v>
      </c>
      <c r="R154" s="172" t="str">
        <f t="shared" si="25"/>
        <v>A</v>
      </c>
      <c r="S154" s="175">
        <f t="shared" si="26"/>
        <v>1</v>
      </c>
      <c r="T154" s="175">
        <f t="shared" si="27"/>
        <v>1</v>
      </c>
      <c r="U154" s="175">
        <f t="shared" si="28"/>
        <v>0</v>
      </c>
      <c r="V154" s="179" t="str">
        <f t="shared" si="29"/>
        <v>Staphylococcus chromogenes</v>
      </c>
      <c r="W154" s="179" t="str">
        <f t="shared" si="30"/>
        <v>Staphylococcus hyicus</v>
      </c>
      <c r="X154" s="175">
        <f t="shared" si="31"/>
        <v>0</v>
      </c>
      <c r="Y154" s="175">
        <f t="shared" si="32"/>
        <v>0</v>
      </c>
      <c r="Z154" s="175">
        <f t="shared" si="33"/>
        <v>0</v>
      </c>
      <c r="AA154" s="175">
        <f t="shared" si="34"/>
        <v>0</v>
      </c>
    </row>
    <row r="155" spans="4:27" ht="15" customHeight="1" x14ac:dyDescent="0.25">
      <c r="D155" s="177">
        <v>1</v>
      </c>
      <c r="F155" s="28" t="s">
        <v>497</v>
      </c>
      <c r="G155" s="28" t="s">
        <v>117</v>
      </c>
      <c r="H155" s="28" t="s">
        <v>13</v>
      </c>
      <c r="I155" s="31" t="s">
        <v>498</v>
      </c>
      <c r="J155" s="28" t="s">
        <v>116</v>
      </c>
      <c r="K155" s="28" t="s">
        <v>235</v>
      </c>
      <c r="L155" s="28" t="s">
        <v>116</v>
      </c>
      <c r="M155" s="28" t="s">
        <v>235</v>
      </c>
      <c r="N155" s="29">
        <v>2.4460000000000002</v>
      </c>
      <c r="O155" s="28" t="s">
        <v>116</v>
      </c>
      <c r="P155" s="28" t="s">
        <v>230</v>
      </c>
      <c r="Q155" s="29">
        <v>1.518</v>
      </c>
      <c r="R155" s="172" t="str">
        <f t="shared" si="25"/>
        <v>A</v>
      </c>
      <c r="S155" s="175">
        <f t="shared" si="26"/>
        <v>1</v>
      </c>
      <c r="T155" s="175">
        <f t="shared" si="27"/>
        <v>1</v>
      </c>
      <c r="U155" s="175">
        <f t="shared" si="28"/>
        <v>0</v>
      </c>
      <c r="V155" s="179" t="str">
        <f t="shared" si="29"/>
        <v>Staphylococcus chromogenes</v>
      </c>
      <c r="W155" s="179" t="str">
        <f t="shared" si="30"/>
        <v>Staphylococcus hyicus</v>
      </c>
      <c r="X155" s="175">
        <f t="shared" si="31"/>
        <v>0</v>
      </c>
      <c r="Y155" s="175">
        <f t="shared" si="32"/>
        <v>0</v>
      </c>
      <c r="Z155" s="175">
        <f t="shared" si="33"/>
        <v>0</v>
      </c>
      <c r="AA155" s="175">
        <f t="shared" si="34"/>
        <v>0</v>
      </c>
    </row>
    <row r="156" spans="4:27" ht="15" customHeight="1" x14ac:dyDescent="0.25">
      <c r="D156" s="177">
        <v>1</v>
      </c>
      <c r="F156" s="28" t="s">
        <v>499</v>
      </c>
      <c r="G156" s="28" t="s">
        <v>118</v>
      </c>
      <c r="H156" s="28" t="s">
        <v>13</v>
      </c>
      <c r="I156" s="31" t="s">
        <v>500</v>
      </c>
      <c r="J156" s="28" t="s">
        <v>116</v>
      </c>
      <c r="K156" s="28" t="s">
        <v>235</v>
      </c>
      <c r="L156" s="28" t="s">
        <v>116</v>
      </c>
      <c r="M156" s="28" t="s">
        <v>235</v>
      </c>
      <c r="N156" s="29">
        <v>2.3359999999999999</v>
      </c>
      <c r="O156" s="28" t="s">
        <v>116</v>
      </c>
      <c r="P156" s="28" t="s">
        <v>230</v>
      </c>
      <c r="Q156" s="29">
        <v>1.6519999999999999</v>
      </c>
      <c r="R156" s="172" t="str">
        <f t="shared" si="25"/>
        <v>A</v>
      </c>
      <c r="S156" s="175">
        <f t="shared" si="26"/>
        <v>1</v>
      </c>
      <c r="T156" s="175">
        <f t="shared" si="27"/>
        <v>1</v>
      </c>
      <c r="U156" s="175">
        <f t="shared" si="28"/>
        <v>0</v>
      </c>
      <c r="V156" s="179" t="str">
        <f t="shared" si="29"/>
        <v>Staphylococcus chromogenes</v>
      </c>
      <c r="W156" s="179" t="str">
        <f t="shared" si="30"/>
        <v>Staphylococcus hyicus</v>
      </c>
      <c r="X156" s="175">
        <f t="shared" si="31"/>
        <v>0</v>
      </c>
      <c r="Y156" s="175">
        <f t="shared" si="32"/>
        <v>0</v>
      </c>
      <c r="Z156" s="175">
        <f t="shared" si="33"/>
        <v>0</v>
      </c>
      <c r="AA156" s="175">
        <f t="shared" si="34"/>
        <v>0</v>
      </c>
    </row>
    <row r="157" spans="4:27" ht="15" customHeight="1" x14ac:dyDescent="0.25">
      <c r="D157" s="177">
        <v>1</v>
      </c>
      <c r="F157" s="28" t="s">
        <v>501</v>
      </c>
      <c r="G157" s="28" t="s">
        <v>118</v>
      </c>
      <c r="H157" s="28" t="s">
        <v>13</v>
      </c>
      <c r="I157" s="31" t="s">
        <v>502</v>
      </c>
      <c r="J157" s="28" t="s">
        <v>116</v>
      </c>
      <c r="K157" s="28" t="s">
        <v>235</v>
      </c>
      <c r="L157" s="28" t="s">
        <v>116</v>
      </c>
      <c r="M157" s="28" t="s">
        <v>235</v>
      </c>
      <c r="N157" s="29">
        <v>2.319</v>
      </c>
      <c r="O157" s="28" t="s">
        <v>116</v>
      </c>
      <c r="P157" s="28" t="s">
        <v>230</v>
      </c>
      <c r="Q157" s="29">
        <v>1.649</v>
      </c>
      <c r="R157" s="172" t="str">
        <f t="shared" si="25"/>
        <v>A</v>
      </c>
      <c r="S157" s="175">
        <f t="shared" si="26"/>
        <v>1</v>
      </c>
      <c r="T157" s="175">
        <f t="shared" si="27"/>
        <v>1</v>
      </c>
      <c r="U157" s="175">
        <f t="shared" si="28"/>
        <v>0</v>
      </c>
      <c r="V157" s="179" t="str">
        <f t="shared" si="29"/>
        <v>Staphylococcus chromogenes</v>
      </c>
      <c r="W157" s="179" t="str">
        <f t="shared" si="30"/>
        <v>Staphylococcus hyicus</v>
      </c>
      <c r="X157" s="175">
        <f t="shared" si="31"/>
        <v>0</v>
      </c>
      <c r="Y157" s="175">
        <f t="shared" si="32"/>
        <v>0</v>
      </c>
      <c r="Z157" s="175">
        <f t="shared" si="33"/>
        <v>0</v>
      </c>
      <c r="AA157" s="175">
        <f t="shared" si="34"/>
        <v>0</v>
      </c>
    </row>
    <row r="158" spans="4:27" ht="15" customHeight="1" x14ac:dyDescent="0.25">
      <c r="D158" s="177">
        <v>1</v>
      </c>
      <c r="F158" s="28" t="s">
        <v>503</v>
      </c>
      <c r="G158" s="28" t="s">
        <v>945</v>
      </c>
      <c r="H158" s="28" t="s">
        <v>13</v>
      </c>
      <c r="I158" s="31" t="s">
        <v>504</v>
      </c>
      <c r="J158" s="28" t="s">
        <v>116</v>
      </c>
      <c r="K158" s="28" t="s">
        <v>235</v>
      </c>
      <c r="L158" s="28" t="s">
        <v>116</v>
      </c>
      <c r="M158" s="28" t="s">
        <v>235</v>
      </c>
      <c r="N158" s="29">
        <v>2.42</v>
      </c>
      <c r="O158" s="28" t="s">
        <v>116</v>
      </c>
      <c r="P158" s="28" t="s">
        <v>230</v>
      </c>
      <c r="Q158" s="29">
        <v>1.611</v>
      </c>
      <c r="R158" s="172" t="str">
        <f t="shared" si="25"/>
        <v>A</v>
      </c>
      <c r="S158" s="175">
        <f t="shared" si="26"/>
        <v>1</v>
      </c>
      <c r="T158" s="175">
        <f t="shared" si="27"/>
        <v>1</v>
      </c>
      <c r="U158" s="175">
        <f t="shared" si="28"/>
        <v>0</v>
      </c>
      <c r="V158" s="179" t="str">
        <f t="shared" si="29"/>
        <v>Staphylococcus chromogenes</v>
      </c>
      <c r="W158" s="179" t="str">
        <f t="shared" si="30"/>
        <v>Staphylococcus hyicus</v>
      </c>
      <c r="X158" s="175">
        <f t="shared" si="31"/>
        <v>0</v>
      </c>
      <c r="Y158" s="175">
        <f t="shared" si="32"/>
        <v>0</v>
      </c>
      <c r="Z158" s="175">
        <f t="shared" si="33"/>
        <v>0</v>
      </c>
      <c r="AA158" s="175">
        <f t="shared" si="34"/>
        <v>0</v>
      </c>
    </row>
    <row r="159" spans="4:27" ht="15" customHeight="1" x14ac:dyDescent="0.25">
      <c r="D159" s="177">
        <v>1</v>
      </c>
      <c r="F159" s="28" t="s">
        <v>505</v>
      </c>
      <c r="G159" s="28" t="s">
        <v>945</v>
      </c>
      <c r="H159" s="28" t="s">
        <v>13</v>
      </c>
      <c r="I159" s="31" t="s">
        <v>506</v>
      </c>
      <c r="J159" s="28" t="s">
        <v>116</v>
      </c>
      <c r="K159" s="28" t="s">
        <v>235</v>
      </c>
      <c r="L159" s="28" t="s">
        <v>116</v>
      </c>
      <c r="M159" s="28" t="s">
        <v>235</v>
      </c>
      <c r="N159" s="29">
        <v>2.452</v>
      </c>
      <c r="O159" s="28" t="s">
        <v>116</v>
      </c>
      <c r="P159" s="28" t="s">
        <v>230</v>
      </c>
      <c r="Q159" s="29">
        <v>1.6180000000000001</v>
      </c>
      <c r="R159" s="172" t="str">
        <f t="shared" si="25"/>
        <v>A</v>
      </c>
      <c r="S159" s="175">
        <f t="shared" si="26"/>
        <v>1</v>
      </c>
      <c r="T159" s="175">
        <f t="shared" si="27"/>
        <v>1</v>
      </c>
      <c r="U159" s="175">
        <f t="shared" si="28"/>
        <v>0</v>
      </c>
      <c r="V159" s="179" t="str">
        <f t="shared" si="29"/>
        <v>Staphylococcus chromogenes</v>
      </c>
      <c r="W159" s="179" t="str">
        <f t="shared" si="30"/>
        <v>Staphylococcus hyicus</v>
      </c>
      <c r="X159" s="175">
        <f t="shared" si="31"/>
        <v>0</v>
      </c>
      <c r="Y159" s="175">
        <f t="shared" si="32"/>
        <v>0</v>
      </c>
      <c r="Z159" s="175">
        <f t="shared" si="33"/>
        <v>0</v>
      </c>
      <c r="AA159" s="175">
        <f t="shared" si="34"/>
        <v>0</v>
      </c>
    </row>
    <row r="160" spans="4:27" ht="15" customHeight="1" x14ac:dyDescent="0.25">
      <c r="D160" s="177">
        <v>1</v>
      </c>
      <c r="F160" s="28" t="s">
        <v>507</v>
      </c>
      <c r="G160" s="28" t="s">
        <v>945</v>
      </c>
      <c r="H160" s="28" t="s">
        <v>13</v>
      </c>
      <c r="I160" s="31" t="s">
        <v>508</v>
      </c>
      <c r="J160" s="28" t="s">
        <v>116</v>
      </c>
      <c r="K160" s="28" t="s">
        <v>235</v>
      </c>
      <c r="L160" s="28" t="s">
        <v>116</v>
      </c>
      <c r="M160" s="28" t="s">
        <v>235</v>
      </c>
      <c r="N160" s="29">
        <v>2.4340000000000002</v>
      </c>
      <c r="O160" s="28" t="s">
        <v>116</v>
      </c>
      <c r="P160" s="28" t="s">
        <v>230</v>
      </c>
      <c r="Q160" s="29">
        <v>1.5669999999999999</v>
      </c>
      <c r="R160" s="172" t="str">
        <f t="shared" si="25"/>
        <v>A</v>
      </c>
      <c r="S160" s="175">
        <f t="shared" si="26"/>
        <v>1</v>
      </c>
      <c r="T160" s="175">
        <f t="shared" si="27"/>
        <v>1</v>
      </c>
      <c r="U160" s="175">
        <f t="shared" si="28"/>
        <v>0</v>
      </c>
      <c r="V160" s="179" t="str">
        <f t="shared" si="29"/>
        <v>Staphylococcus chromogenes</v>
      </c>
      <c r="W160" s="179" t="str">
        <f t="shared" si="30"/>
        <v>Staphylococcus hyicus</v>
      </c>
      <c r="X160" s="175">
        <f t="shared" si="31"/>
        <v>0</v>
      </c>
      <c r="Y160" s="175">
        <f t="shared" si="32"/>
        <v>0</v>
      </c>
      <c r="Z160" s="175">
        <f t="shared" si="33"/>
        <v>0</v>
      </c>
      <c r="AA160" s="175">
        <f t="shared" si="34"/>
        <v>0</v>
      </c>
    </row>
    <row r="161" spans="4:27" ht="15" customHeight="1" x14ac:dyDescent="0.25">
      <c r="D161" s="177">
        <v>1</v>
      </c>
      <c r="F161" s="28" t="s">
        <v>509</v>
      </c>
      <c r="G161" s="28" t="s">
        <v>945</v>
      </c>
      <c r="H161" s="28" t="s">
        <v>13</v>
      </c>
      <c r="I161" s="31" t="s">
        <v>510</v>
      </c>
      <c r="J161" s="28" t="s">
        <v>116</v>
      </c>
      <c r="K161" s="28" t="s">
        <v>235</v>
      </c>
      <c r="L161" s="28" t="s">
        <v>116</v>
      </c>
      <c r="M161" s="28" t="s">
        <v>235</v>
      </c>
      <c r="N161" s="29">
        <v>2.2250000000000001</v>
      </c>
      <c r="O161" s="28" t="s">
        <v>116</v>
      </c>
      <c r="P161" s="28" t="s">
        <v>511</v>
      </c>
      <c r="Q161" s="29">
        <v>1.421</v>
      </c>
      <c r="R161" s="172" t="str">
        <f t="shared" si="25"/>
        <v>A</v>
      </c>
      <c r="S161" s="175">
        <f t="shared" si="26"/>
        <v>1</v>
      </c>
      <c r="T161" s="175">
        <f t="shared" si="27"/>
        <v>1</v>
      </c>
      <c r="U161" s="175">
        <f t="shared" si="28"/>
        <v>0</v>
      </c>
      <c r="V161" s="179" t="str">
        <f t="shared" si="29"/>
        <v>Staphylococcus chromogenes</v>
      </c>
      <c r="W161" s="179" t="str">
        <f t="shared" si="30"/>
        <v>Staphylococcus epidermidis</v>
      </c>
      <c r="X161" s="175">
        <f t="shared" si="31"/>
        <v>0</v>
      </c>
      <c r="Y161" s="175">
        <f t="shared" si="32"/>
        <v>0</v>
      </c>
      <c r="Z161" s="175">
        <f t="shared" si="33"/>
        <v>0</v>
      </c>
      <c r="AA161" s="175">
        <f t="shared" si="34"/>
        <v>0</v>
      </c>
    </row>
    <row r="162" spans="4:27" ht="15" customHeight="1" x14ac:dyDescent="0.25">
      <c r="D162" s="177">
        <v>1</v>
      </c>
      <c r="F162" s="28" t="s">
        <v>512</v>
      </c>
      <c r="G162" s="28" t="s">
        <v>945</v>
      </c>
      <c r="H162" s="28" t="s">
        <v>13</v>
      </c>
      <c r="I162" s="31" t="s">
        <v>513</v>
      </c>
      <c r="J162" s="28" t="s">
        <v>116</v>
      </c>
      <c r="K162" s="28" t="s">
        <v>235</v>
      </c>
      <c r="L162" s="28" t="s">
        <v>116</v>
      </c>
      <c r="M162" s="28" t="s">
        <v>235</v>
      </c>
      <c r="N162" s="29">
        <v>2.1579999999999999</v>
      </c>
      <c r="O162" s="28" t="s">
        <v>514</v>
      </c>
      <c r="P162" s="28" t="s">
        <v>515</v>
      </c>
      <c r="Q162" s="29">
        <v>1.3109999999999999</v>
      </c>
      <c r="R162" s="172" t="str">
        <f t="shared" si="25"/>
        <v>A</v>
      </c>
      <c r="S162" s="175">
        <f t="shared" si="26"/>
        <v>1</v>
      </c>
      <c r="T162" s="175">
        <f t="shared" si="27"/>
        <v>1</v>
      </c>
      <c r="U162" s="175">
        <f t="shared" si="28"/>
        <v>0</v>
      </c>
      <c r="V162" s="179" t="str">
        <f t="shared" si="29"/>
        <v>Staphylococcus chromogenes</v>
      </c>
      <c r="W162" s="179" t="str">
        <f t="shared" si="30"/>
        <v>Escherichia coli</v>
      </c>
      <c r="X162" s="175">
        <f t="shared" si="31"/>
        <v>0</v>
      </c>
      <c r="Y162" s="175">
        <f t="shared" si="32"/>
        <v>0</v>
      </c>
      <c r="Z162" s="175">
        <f t="shared" si="33"/>
        <v>0</v>
      </c>
      <c r="AA162" s="175">
        <f t="shared" si="34"/>
        <v>0</v>
      </c>
    </row>
    <row r="163" spans="4:27" ht="15" customHeight="1" x14ac:dyDescent="0.25">
      <c r="D163" s="177">
        <v>1</v>
      </c>
      <c r="F163" s="28" t="s">
        <v>516</v>
      </c>
      <c r="G163" s="28" t="s">
        <v>118</v>
      </c>
      <c r="H163" s="28" t="s">
        <v>13</v>
      </c>
      <c r="I163" s="31" t="s">
        <v>517</v>
      </c>
      <c r="J163" s="28" t="s">
        <v>116</v>
      </c>
      <c r="K163" s="28" t="s">
        <v>235</v>
      </c>
      <c r="L163" s="28" t="s">
        <v>116</v>
      </c>
      <c r="M163" s="28" t="s">
        <v>235</v>
      </c>
      <c r="N163" s="29">
        <v>2.4350000000000001</v>
      </c>
      <c r="O163" s="28" t="s">
        <v>116</v>
      </c>
      <c r="P163" s="28" t="s">
        <v>518</v>
      </c>
      <c r="Q163" s="29">
        <v>1.552</v>
      </c>
      <c r="R163" s="172" t="str">
        <f t="shared" si="25"/>
        <v>A</v>
      </c>
      <c r="S163" s="175">
        <f t="shared" si="26"/>
        <v>1</v>
      </c>
      <c r="T163" s="175">
        <f t="shared" si="27"/>
        <v>1</v>
      </c>
      <c r="U163" s="175">
        <f t="shared" si="28"/>
        <v>0</v>
      </c>
      <c r="V163" s="179" t="str">
        <f t="shared" si="29"/>
        <v>Staphylococcus chromogenes</v>
      </c>
      <c r="W163" s="179" t="str">
        <f t="shared" si="30"/>
        <v>Staphylococcus microti</v>
      </c>
      <c r="X163" s="175">
        <f t="shared" si="31"/>
        <v>0</v>
      </c>
      <c r="Y163" s="175">
        <f t="shared" si="32"/>
        <v>0</v>
      </c>
      <c r="Z163" s="175">
        <f t="shared" si="33"/>
        <v>0</v>
      </c>
      <c r="AA163" s="175">
        <f t="shared" si="34"/>
        <v>0</v>
      </c>
    </row>
    <row r="164" spans="4:27" ht="15" customHeight="1" x14ac:dyDescent="0.25">
      <c r="D164" s="177">
        <v>1</v>
      </c>
      <c r="F164" s="28" t="s">
        <v>519</v>
      </c>
      <c r="G164" s="28" t="s">
        <v>945</v>
      </c>
      <c r="H164" s="28" t="s">
        <v>13</v>
      </c>
      <c r="I164" s="31" t="s">
        <v>520</v>
      </c>
      <c r="J164" s="28" t="s">
        <v>116</v>
      </c>
      <c r="K164" s="28" t="s">
        <v>235</v>
      </c>
      <c r="L164" s="28" t="s">
        <v>116</v>
      </c>
      <c r="M164" s="28" t="s">
        <v>235</v>
      </c>
      <c r="N164" s="29">
        <v>2.278</v>
      </c>
      <c r="O164" s="28" t="s">
        <v>116</v>
      </c>
      <c r="P164" s="28" t="s">
        <v>230</v>
      </c>
      <c r="Q164" s="29">
        <v>1.4710000000000001</v>
      </c>
      <c r="R164" s="172" t="str">
        <f t="shared" si="25"/>
        <v>A</v>
      </c>
      <c r="S164" s="175">
        <f t="shared" si="26"/>
        <v>1</v>
      </c>
      <c r="T164" s="175">
        <f t="shared" si="27"/>
        <v>1</v>
      </c>
      <c r="U164" s="175">
        <f t="shared" si="28"/>
        <v>0</v>
      </c>
      <c r="V164" s="179" t="str">
        <f t="shared" si="29"/>
        <v>Staphylococcus chromogenes</v>
      </c>
      <c r="W164" s="179" t="str">
        <f t="shared" si="30"/>
        <v>Staphylococcus hyicus</v>
      </c>
      <c r="X164" s="175">
        <f t="shared" si="31"/>
        <v>0</v>
      </c>
      <c r="Y164" s="175">
        <f t="shared" si="32"/>
        <v>0</v>
      </c>
      <c r="Z164" s="175">
        <f t="shared" si="33"/>
        <v>0</v>
      </c>
      <c r="AA164" s="175">
        <f t="shared" si="34"/>
        <v>0</v>
      </c>
    </row>
    <row r="165" spans="4:27" ht="15" customHeight="1" x14ac:dyDescent="0.25">
      <c r="D165" s="177">
        <v>1</v>
      </c>
      <c r="F165" s="28" t="s">
        <v>521</v>
      </c>
      <c r="G165" s="28" t="s">
        <v>50</v>
      </c>
      <c r="H165" s="28" t="s">
        <v>54</v>
      </c>
      <c r="I165" s="31" t="s">
        <v>522</v>
      </c>
      <c r="J165" s="28" t="s">
        <v>116</v>
      </c>
      <c r="K165" s="28" t="s">
        <v>523</v>
      </c>
      <c r="L165" s="28" t="s">
        <v>116</v>
      </c>
      <c r="M165" s="28" t="s">
        <v>523</v>
      </c>
      <c r="N165" s="29">
        <v>2.7229999999999999</v>
      </c>
      <c r="O165" s="28" t="s">
        <v>116</v>
      </c>
      <c r="P165" s="28" t="s">
        <v>523</v>
      </c>
      <c r="Q165" s="29">
        <v>2.2599999999999998</v>
      </c>
      <c r="R165" s="172" t="str">
        <f t="shared" si="25"/>
        <v>A</v>
      </c>
      <c r="S165" s="175">
        <f t="shared" si="26"/>
        <v>1</v>
      </c>
      <c r="T165" s="175">
        <f t="shared" si="27"/>
        <v>1</v>
      </c>
      <c r="U165" s="175">
        <f t="shared" si="28"/>
        <v>0</v>
      </c>
      <c r="V165" s="179" t="str">
        <f t="shared" si="29"/>
        <v>Staphylococcus cohnii</v>
      </c>
      <c r="W165" s="179" t="str">
        <f t="shared" si="30"/>
        <v>Staphylococcus cohnii</v>
      </c>
      <c r="X165" s="175">
        <f t="shared" si="31"/>
        <v>0</v>
      </c>
      <c r="Y165" s="175">
        <f t="shared" si="32"/>
        <v>0</v>
      </c>
      <c r="Z165" s="175">
        <f t="shared" si="33"/>
        <v>0</v>
      </c>
      <c r="AA165" s="175">
        <f t="shared" si="34"/>
        <v>0</v>
      </c>
    </row>
    <row r="166" spans="4:27" ht="15" customHeight="1" x14ac:dyDescent="0.25">
      <c r="D166" s="177">
        <v>1</v>
      </c>
      <c r="F166" s="28" t="s">
        <v>524</v>
      </c>
      <c r="G166" s="28" t="s">
        <v>118</v>
      </c>
      <c r="H166" s="28" t="s">
        <v>13</v>
      </c>
      <c r="I166" s="31" t="s">
        <v>525</v>
      </c>
      <c r="J166" s="28" t="s">
        <v>116</v>
      </c>
      <c r="K166" s="28" t="s">
        <v>523</v>
      </c>
      <c r="L166" s="28" t="s">
        <v>116</v>
      </c>
      <c r="M166" s="28" t="s">
        <v>523</v>
      </c>
      <c r="N166" s="29">
        <v>2.0219999999999998</v>
      </c>
      <c r="O166" s="28" t="s">
        <v>116</v>
      </c>
      <c r="P166" s="28" t="s">
        <v>523</v>
      </c>
      <c r="Q166" s="29">
        <v>1.6140000000000001</v>
      </c>
      <c r="R166" s="172" t="str">
        <f t="shared" si="25"/>
        <v>A</v>
      </c>
      <c r="S166" s="175">
        <f t="shared" si="26"/>
        <v>1</v>
      </c>
      <c r="T166" s="175">
        <f t="shared" si="27"/>
        <v>1</v>
      </c>
      <c r="U166" s="175">
        <f t="shared" si="28"/>
        <v>0</v>
      </c>
      <c r="V166" s="179" t="str">
        <f t="shared" si="29"/>
        <v>Staphylococcus cohnii</v>
      </c>
      <c r="W166" s="179" t="str">
        <f t="shared" si="30"/>
        <v>Staphylococcus cohnii</v>
      </c>
      <c r="X166" s="175">
        <f t="shared" si="31"/>
        <v>0</v>
      </c>
      <c r="Y166" s="175">
        <f t="shared" si="32"/>
        <v>0</v>
      </c>
      <c r="Z166" s="175">
        <f t="shared" si="33"/>
        <v>0</v>
      </c>
      <c r="AA166" s="175">
        <f t="shared" si="34"/>
        <v>0</v>
      </c>
    </row>
    <row r="167" spans="4:27" ht="15" customHeight="1" x14ac:dyDescent="0.25">
      <c r="D167" s="177">
        <v>1</v>
      </c>
      <c r="F167" s="28" t="s">
        <v>526</v>
      </c>
      <c r="G167" s="28" t="s">
        <v>52</v>
      </c>
      <c r="H167" s="28" t="s">
        <v>13</v>
      </c>
      <c r="I167" s="31" t="s">
        <v>527</v>
      </c>
      <c r="J167" s="28" t="s">
        <v>116</v>
      </c>
      <c r="K167" s="28" t="s">
        <v>523</v>
      </c>
      <c r="L167" s="28" t="s">
        <v>116</v>
      </c>
      <c r="M167" s="28" t="s">
        <v>523</v>
      </c>
      <c r="N167" s="29">
        <v>2.3570000000000002</v>
      </c>
      <c r="O167" s="28" t="s">
        <v>116</v>
      </c>
      <c r="P167" s="28" t="s">
        <v>528</v>
      </c>
      <c r="Q167" s="29">
        <v>1.36</v>
      </c>
      <c r="R167" s="172" t="str">
        <f t="shared" si="25"/>
        <v>A</v>
      </c>
      <c r="S167" s="175">
        <f t="shared" si="26"/>
        <v>1</v>
      </c>
      <c r="T167" s="175">
        <f t="shared" si="27"/>
        <v>1</v>
      </c>
      <c r="U167" s="175">
        <f t="shared" si="28"/>
        <v>0</v>
      </c>
      <c r="V167" s="179" t="str">
        <f t="shared" si="29"/>
        <v>Staphylococcus cohnii</v>
      </c>
      <c r="W167" s="179" t="str">
        <f t="shared" si="30"/>
        <v>Staphylococcus xylosus</v>
      </c>
      <c r="X167" s="175">
        <f t="shared" si="31"/>
        <v>0</v>
      </c>
      <c r="Y167" s="175">
        <f t="shared" si="32"/>
        <v>0</v>
      </c>
      <c r="Z167" s="175">
        <f t="shared" si="33"/>
        <v>0</v>
      </c>
      <c r="AA167" s="175">
        <f t="shared" si="34"/>
        <v>0</v>
      </c>
    </row>
    <row r="168" spans="4:27" ht="15" customHeight="1" x14ac:dyDescent="0.25">
      <c r="D168" s="177">
        <v>1</v>
      </c>
      <c r="F168" s="28" t="s">
        <v>529</v>
      </c>
      <c r="G168" s="28" t="s">
        <v>945</v>
      </c>
      <c r="H168" s="28" t="s">
        <v>13</v>
      </c>
      <c r="I168" s="31" t="s">
        <v>530</v>
      </c>
      <c r="J168" s="28" t="s">
        <v>116</v>
      </c>
      <c r="K168" s="28" t="s">
        <v>523</v>
      </c>
      <c r="L168" s="28" t="s">
        <v>116</v>
      </c>
      <c r="M168" s="28" t="s">
        <v>523</v>
      </c>
      <c r="N168" s="29">
        <v>2.5510000000000002</v>
      </c>
      <c r="O168" s="28" t="s">
        <v>116</v>
      </c>
      <c r="P168" s="28" t="s">
        <v>523</v>
      </c>
      <c r="Q168" s="29">
        <v>1.726</v>
      </c>
      <c r="R168" s="172" t="str">
        <f t="shared" si="25"/>
        <v>A</v>
      </c>
      <c r="S168" s="175">
        <f t="shared" si="26"/>
        <v>1</v>
      </c>
      <c r="T168" s="175">
        <f t="shared" si="27"/>
        <v>1</v>
      </c>
      <c r="U168" s="175">
        <f t="shared" si="28"/>
        <v>0</v>
      </c>
      <c r="V168" s="179" t="str">
        <f t="shared" si="29"/>
        <v>Staphylococcus cohnii</v>
      </c>
      <c r="W168" s="179" t="str">
        <f t="shared" si="30"/>
        <v>Staphylococcus cohnii</v>
      </c>
      <c r="X168" s="175">
        <f t="shared" si="31"/>
        <v>0</v>
      </c>
      <c r="Y168" s="175">
        <f t="shared" si="32"/>
        <v>0</v>
      </c>
      <c r="Z168" s="175">
        <f t="shared" si="33"/>
        <v>0</v>
      </c>
      <c r="AA168" s="175">
        <f t="shared" si="34"/>
        <v>0</v>
      </c>
    </row>
    <row r="169" spans="4:27" ht="15" customHeight="1" x14ac:dyDescent="0.25">
      <c r="D169" s="177">
        <v>1</v>
      </c>
      <c r="F169" s="28" t="s">
        <v>531</v>
      </c>
      <c r="G169" s="28" t="s">
        <v>959</v>
      </c>
      <c r="H169" s="28" t="s">
        <v>13</v>
      </c>
      <c r="I169" s="31" t="s">
        <v>532</v>
      </c>
      <c r="J169" s="28" t="s">
        <v>116</v>
      </c>
      <c r="K169" s="28" t="s">
        <v>523</v>
      </c>
      <c r="L169" s="28" t="s">
        <v>116</v>
      </c>
      <c r="M169" s="28" t="s">
        <v>523</v>
      </c>
      <c r="N169" s="29">
        <v>2.62</v>
      </c>
      <c r="O169" s="28" t="s">
        <v>116</v>
      </c>
      <c r="P169" s="28" t="s">
        <v>523</v>
      </c>
      <c r="Q169" s="29">
        <v>1.8740000000000001</v>
      </c>
      <c r="R169" s="172" t="str">
        <f t="shared" si="25"/>
        <v>A</v>
      </c>
      <c r="S169" s="175">
        <f t="shared" si="26"/>
        <v>1</v>
      </c>
      <c r="T169" s="175">
        <f t="shared" si="27"/>
        <v>1</v>
      </c>
      <c r="U169" s="175">
        <f t="shared" si="28"/>
        <v>0</v>
      </c>
      <c r="V169" s="179" t="str">
        <f t="shared" si="29"/>
        <v>Staphylococcus cohnii</v>
      </c>
      <c r="W169" s="179" t="str">
        <f t="shared" si="30"/>
        <v>Staphylococcus cohnii</v>
      </c>
      <c r="X169" s="175">
        <f t="shared" si="31"/>
        <v>0</v>
      </c>
      <c r="Y169" s="175">
        <f t="shared" si="32"/>
        <v>0</v>
      </c>
      <c r="Z169" s="175">
        <f t="shared" si="33"/>
        <v>0</v>
      </c>
      <c r="AA169" s="175">
        <f t="shared" si="34"/>
        <v>0</v>
      </c>
    </row>
    <row r="170" spans="4:27" ht="15" customHeight="1" x14ac:dyDescent="0.25">
      <c r="D170" s="177">
        <v>1</v>
      </c>
      <c r="F170" s="28" t="s">
        <v>533</v>
      </c>
      <c r="G170" s="28" t="s">
        <v>947</v>
      </c>
      <c r="H170" s="28" t="s">
        <v>13</v>
      </c>
      <c r="I170" s="31" t="s">
        <v>534</v>
      </c>
      <c r="J170" s="28" t="s">
        <v>116</v>
      </c>
      <c r="K170" s="28" t="s">
        <v>523</v>
      </c>
      <c r="L170" s="28" t="s">
        <v>116</v>
      </c>
      <c r="M170" s="28" t="s">
        <v>523</v>
      </c>
      <c r="N170" s="29">
        <v>2.371</v>
      </c>
      <c r="O170" s="28" t="s">
        <v>535</v>
      </c>
      <c r="P170" s="28" t="s">
        <v>536</v>
      </c>
      <c r="Q170" s="29">
        <v>1.3380000000000001</v>
      </c>
      <c r="R170" s="172" t="str">
        <f t="shared" si="25"/>
        <v>A</v>
      </c>
      <c r="S170" s="175">
        <f t="shared" si="26"/>
        <v>1</v>
      </c>
      <c r="T170" s="175">
        <f t="shared" si="27"/>
        <v>1</v>
      </c>
      <c r="U170" s="175">
        <f t="shared" si="28"/>
        <v>0</v>
      </c>
      <c r="V170" s="179" t="str">
        <f t="shared" si="29"/>
        <v>Staphylococcus cohnii</v>
      </c>
      <c r="W170" s="179" t="str">
        <f t="shared" si="30"/>
        <v>Paeniglutamicibacter gangotriensis</v>
      </c>
      <c r="X170" s="175">
        <f t="shared" si="31"/>
        <v>0</v>
      </c>
      <c r="Y170" s="175">
        <f t="shared" si="32"/>
        <v>0</v>
      </c>
      <c r="Z170" s="175">
        <f t="shared" si="33"/>
        <v>0</v>
      </c>
      <c r="AA170" s="175">
        <f t="shared" si="34"/>
        <v>0</v>
      </c>
    </row>
    <row r="171" spans="4:27" ht="15" customHeight="1" x14ac:dyDescent="0.25">
      <c r="D171" s="177">
        <v>1</v>
      </c>
      <c r="F171" s="28" t="s">
        <v>537</v>
      </c>
      <c r="G171" s="28" t="s">
        <v>53</v>
      </c>
      <c r="H171" s="28" t="s">
        <v>162</v>
      </c>
      <c r="I171" s="31" t="s">
        <v>538</v>
      </c>
      <c r="J171" s="28" t="s">
        <v>116</v>
      </c>
      <c r="K171" s="28" t="s">
        <v>539</v>
      </c>
      <c r="L171" s="28" t="s">
        <v>116</v>
      </c>
      <c r="M171" s="28" t="s">
        <v>539</v>
      </c>
      <c r="N171" s="29">
        <v>2.5299999999999998</v>
      </c>
      <c r="O171" s="28" t="s">
        <v>116</v>
      </c>
      <c r="P171" s="28" t="s">
        <v>539</v>
      </c>
      <c r="Q171" s="29">
        <v>1.913</v>
      </c>
      <c r="R171" s="172" t="str">
        <f t="shared" si="25"/>
        <v>A</v>
      </c>
      <c r="S171" s="175">
        <f t="shared" si="26"/>
        <v>1</v>
      </c>
      <c r="T171" s="175">
        <f t="shared" si="27"/>
        <v>1</v>
      </c>
      <c r="U171" s="175">
        <f t="shared" si="28"/>
        <v>0</v>
      </c>
      <c r="V171" s="179" t="str">
        <f t="shared" si="29"/>
        <v>Staphylococcus delphini</v>
      </c>
      <c r="W171" s="179" t="str">
        <f t="shared" si="30"/>
        <v>Staphylococcus delphini</v>
      </c>
      <c r="X171" s="175">
        <f t="shared" si="31"/>
        <v>0</v>
      </c>
      <c r="Y171" s="175">
        <f t="shared" si="32"/>
        <v>0</v>
      </c>
      <c r="Z171" s="175">
        <f t="shared" si="33"/>
        <v>0</v>
      </c>
      <c r="AA171" s="175">
        <f t="shared" si="34"/>
        <v>0</v>
      </c>
    </row>
    <row r="172" spans="4:27" ht="15" customHeight="1" x14ac:dyDescent="0.25">
      <c r="D172" s="177">
        <v>1</v>
      </c>
      <c r="F172" s="28" t="s">
        <v>540</v>
      </c>
      <c r="G172" s="28" t="s">
        <v>960</v>
      </c>
      <c r="H172" s="28" t="s">
        <v>54</v>
      </c>
      <c r="I172" s="31" t="s">
        <v>541</v>
      </c>
      <c r="J172" s="28" t="s">
        <v>116</v>
      </c>
      <c r="K172" s="28" t="s">
        <v>542</v>
      </c>
      <c r="L172" s="28" t="s">
        <v>116</v>
      </c>
      <c r="M172" s="28" t="s">
        <v>542</v>
      </c>
      <c r="N172" s="29">
        <v>2.3260000000000001</v>
      </c>
      <c r="O172" s="28" t="s">
        <v>116</v>
      </c>
      <c r="P172" s="28" t="s">
        <v>467</v>
      </c>
      <c r="Q172" s="29">
        <v>1.458</v>
      </c>
      <c r="R172" s="172" t="str">
        <f t="shared" si="25"/>
        <v>A</v>
      </c>
      <c r="S172" s="175">
        <f t="shared" si="26"/>
        <v>1</v>
      </c>
      <c r="T172" s="175">
        <f t="shared" si="27"/>
        <v>1</v>
      </c>
      <c r="U172" s="175">
        <f t="shared" si="28"/>
        <v>0</v>
      </c>
      <c r="V172" s="179" t="str">
        <f t="shared" si="29"/>
        <v>Staphylococcus devriesei</v>
      </c>
      <c r="W172" s="179" t="str">
        <f t="shared" si="30"/>
        <v>Staphylococcus capitis</v>
      </c>
      <c r="X172" s="175">
        <f t="shared" si="31"/>
        <v>0</v>
      </c>
      <c r="Y172" s="175">
        <f t="shared" si="32"/>
        <v>0</v>
      </c>
      <c r="Z172" s="175">
        <f t="shared" si="33"/>
        <v>0</v>
      </c>
      <c r="AA172" s="175">
        <f t="shared" si="34"/>
        <v>0</v>
      </c>
    </row>
    <row r="173" spans="4:27" ht="15" customHeight="1" x14ac:dyDescent="0.25">
      <c r="D173" s="177">
        <v>0</v>
      </c>
      <c r="F173" s="28" t="s">
        <v>543</v>
      </c>
      <c r="G173" s="28" t="s">
        <v>52</v>
      </c>
      <c r="H173" s="28" t="s">
        <v>961</v>
      </c>
      <c r="I173" s="31" t="s">
        <v>544</v>
      </c>
      <c r="J173" s="28" t="s">
        <v>116</v>
      </c>
      <c r="K173" s="28" t="s">
        <v>511</v>
      </c>
      <c r="L173" s="28" t="s">
        <v>116</v>
      </c>
      <c r="M173" s="28" t="s">
        <v>511</v>
      </c>
      <c r="N173" s="29">
        <v>2.419</v>
      </c>
      <c r="O173" s="28" t="s">
        <v>116</v>
      </c>
      <c r="P173" s="28" t="s">
        <v>511</v>
      </c>
      <c r="Q173" s="29">
        <v>2.3860000000000001</v>
      </c>
      <c r="R173" s="172" t="str">
        <f t="shared" si="25"/>
        <v>A</v>
      </c>
      <c r="S173" s="175">
        <f t="shared" si="26"/>
        <v>1</v>
      </c>
      <c r="T173" s="175">
        <f t="shared" si="27"/>
        <v>1</v>
      </c>
      <c r="U173" s="175">
        <f t="shared" si="28"/>
        <v>0</v>
      </c>
      <c r="V173" s="179" t="str">
        <f t="shared" si="29"/>
        <v>Staphylococcus epidermidis</v>
      </c>
      <c r="W173" s="179" t="str">
        <f t="shared" si="30"/>
        <v>Staphylococcus epidermidis</v>
      </c>
      <c r="X173" s="175">
        <f t="shared" si="31"/>
        <v>0</v>
      </c>
      <c r="Y173" s="175">
        <f t="shared" si="32"/>
        <v>0</v>
      </c>
      <c r="Z173" s="175">
        <f t="shared" si="33"/>
        <v>0</v>
      </c>
      <c r="AA173" s="175">
        <f t="shared" si="34"/>
        <v>0</v>
      </c>
    </row>
    <row r="174" spans="4:27" ht="15" customHeight="1" x14ac:dyDescent="0.25">
      <c r="D174" s="177">
        <v>1</v>
      </c>
      <c r="F174" s="28" t="s">
        <v>545</v>
      </c>
      <c r="G174" s="28" t="s">
        <v>118</v>
      </c>
      <c r="H174" s="28" t="s">
        <v>13</v>
      </c>
      <c r="I174" s="31" t="s">
        <v>546</v>
      </c>
      <c r="J174" s="28" t="s">
        <v>116</v>
      </c>
      <c r="K174" s="28" t="s">
        <v>511</v>
      </c>
      <c r="L174" s="28" t="s">
        <v>116</v>
      </c>
      <c r="M174" s="28" t="s">
        <v>511</v>
      </c>
      <c r="N174" s="29">
        <v>2.1829999999999998</v>
      </c>
      <c r="O174" s="28" t="s">
        <v>116</v>
      </c>
      <c r="P174" s="28" t="s">
        <v>511</v>
      </c>
      <c r="Q174" s="29">
        <v>2.1669999999999998</v>
      </c>
      <c r="R174" s="172" t="str">
        <f t="shared" si="25"/>
        <v>A</v>
      </c>
      <c r="S174" s="175">
        <f t="shared" si="26"/>
        <v>1</v>
      </c>
      <c r="T174" s="175">
        <f t="shared" si="27"/>
        <v>1</v>
      </c>
      <c r="U174" s="175">
        <f t="shared" si="28"/>
        <v>0</v>
      </c>
      <c r="V174" s="179" t="str">
        <f t="shared" si="29"/>
        <v>Staphylococcus epidermidis</v>
      </c>
      <c r="W174" s="179" t="str">
        <f t="shared" si="30"/>
        <v>Staphylococcus epidermidis</v>
      </c>
      <c r="X174" s="175">
        <f t="shared" si="31"/>
        <v>0</v>
      </c>
      <c r="Y174" s="175">
        <f t="shared" si="32"/>
        <v>0</v>
      </c>
      <c r="Z174" s="175">
        <f t="shared" si="33"/>
        <v>0</v>
      </c>
      <c r="AA174" s="175">
        <f t="shared" si="34"/>
        <v>0</v>
      </c>
    </row>
    <row r="175" spans="4:27" ht="15" customHeight="1" x14ac:dyDescent="0.25">
      <c r="D175" s="177">
        <v>1</v>
      </c>
      <c r="F175" s="28" t="s">
        <v>547</v>
      </c>
      <c r="G175" s="28" t="s">
        <v>118</v>
      </c>
      <c r="H175" s="28" t="s">
        <v>13</v>
      </c>
      <c r="I175" s="31" t="s">
        <v>548</v>
      </c>
      <c r="J175" s="28" t="s">
        <v>116</v>
      </c>
      <c r="K175" s="28" t="s">
        <v>511</v>
      </c>
      <c r="L175" s="28" t="s">
        <v>116</v>
      </c>
      <c r="M175" s="28" t="s">
        <v>511</v>
      </c>
      <c r="N175" s="29">
        <v>2.3199999999999998</v>
      </c>
      <c r="O175" s="28" t="s">
        <v>116</v>
      </c>
      <c r="P175" s="28" t="s">
        <v>511</v>
      </c>
      <c r="Q175" s="29">
        <v>2.1869999999999998</v>
      </c>
      <c r="R175" s="172" t="str">
        <f t="shared" si="25"/>
        <v>A</v>
      </c>
      <c r="S175" s="175">
        <f t="shared" si="26"/>
        <v>1</v>
      </c>
      <c r="T175" s="175">
        <f t="shared" si="27"/>
        <v>1</v>
      </c>
      <c r="U175" s="175">
        <f t="shared" si="28"/>
        <v>0</v>
      </c>
      <c r="V175" s="179" t="str">
        <f t="shared" si="29"/>
        <v>Staphylococcus epidermidis</v>
      </c>
      <c r="W175" s="179" t="str">
        <f t="shared" si="30"/>
        <v>Staphylococcus epidermidis</v>
      </c>
      <c r="X175" s="175">
        <f t="shared" si="31"/>
        <v>0</v>
      </c>
      <c r="Y175" s="175">
        <f t="shared" si="32"/>
        <v>0</v>
      </c>
      <c r="Z175" s="175">
        <f t="shared" si="33"/>
        <v>0</v>
      </c>
      <c r="AA175" s="175">
        <f t="shared" si="34"/>
        <v>0</v>
      </c>
    </row>
    <row r="176" spans="4:27" ht="15" customHeight="1" x14ac:dyDescent="0.25">
      <c r="D176" s="177">
        <v>1</v>
      </c>
      <c r="F176" s="28" t="s">
        <v>549</v>
      </c>
      <c r="G176" s="28" t="s">
        <v>118</v>
      </c>
      <c r="H176" s="28" t="s">
        <v>13</v>
      </c>
      <c r="I176" s="31" t="s">
        <v>550</v>
      </c>
      <c r="J176" s="28" t="s">
        <v>116</v>
      </c>
      <c r="K176" s="28" t="s">
        <v>511</v>
      </c>
      <c r="L176" s="28" t="s">
        <v>116</v>
      </c>
      <c r="M176" s="28" t="s">
        <v>511</v>
      </c>
      <c r="N176" s="29">
        <v>2.2040000000000002</v>
      </c>
      <c r="O176" s="28" t="s">
        <v>116</v>
      </c>
      <c r="P176" s="28" t="s">
        <v>511</v>
      </c>
      <c r="Q176" s="29">
        <v>2.09</v>
      </c>
      <c r="R176" s="172" t="str">
        <f t="shared" si="25"/>
        <v>A</v>
      </c>
      <c r="S176" s="175">
        <f t="shared" si="26"/>
        <v>1</v>
      </c>
      <c r="T176" s="175">
        <f t="shared" si="27"/>
        <v>1</v>
      </c>
      <c r="U176" s="175">
        <f t="shared" si="28"/>
        <v>0</v>
      </c>
      <c r="V176" s="179" t="str">
        <f t="shared" si="29"/>
        <v>Staphylococcus epidermidis</v>
      </c>
      <c r="W176" s="179" t="str">
        <f t="shared" si="30"/>
        <v>Staphylococcus epidermidis</v>
      </c>
      <c r="X176" s="175">
        <f t="shared" si="31"/>
        <v>0</v>
      </c>
      <c r="Y176" s="175">
        <f t="shared" si="32"/>
        <v>0</v>
      </c>
      <c r="Z176" s="175">
        <f t="shared" si="33"/>
        <v>0</v>
      </c>
      <c r="AA176" s="175">
        <f t="shared" si="34"/>
        <v>0</v>
      </c>
    </row>
    <row r="177" spans="4:27" ht="15" customHeight="1" x14ac:dyDescent="0.25">
      <c r="D177" s="177">
        <v>1</v>
      </c>
      <c r="F177" s="28" t="s">
        <v>551</v>
      </c>
      <c r="G177" s="28" t="s">
        <v>118</v>
      </c>
      <c r="H177" s="28" t="s">
        <v>13</v>
      </c>
      <c r="I177" s="31" t="s">
        <v>552</v>
      </c>
      <c r="J177" s="28" t="s">
        <v>116</v>
      </c>
      <c r="K177" s="28" t="s">
        <v>511</v>
      </c>
      <c r="L177" s="28" t="s">
        <v>116</v>
      </c>
      <c r="M177" s="28" t="s">
        <v>511</v>
      </c>
      <c r="N177" s="29">
        <v>2.2440000000000002</v>
      </c>
      <c r="O177" s="28" t="s">
        <v>116</v>
      </c>
      <c r="P177" s="28" t="s">
        <v>511</v>
      </c>
      <c r="Q177" s="29">
        <v>2.1</v>
      </c>
      <c r="R177" s="172" t="str">
        <f t="shared" si="25"/>
        <v>A</v>
      </c>
      <c r="S177" s="175">
        <f t="shared" si="26"/>
        <v>1</v>
      </c>
      <c r="T177" s="175">
        <f t="shared" si="27"/>
        <v>1</v>
      </c>
      <c r="U177" s="175">
        <f t="shared" si="28"/>
        <v>0</v>
      </c>
      <c r="V177" s="179" t="str">
        <f t="shared" si="29"/>
        <v>Staphylococcus epidermidis</v>
      </c>
      <c r="W177" s="179" t="str">
        <f t="shared" si="30"/>
        <v>Staphylococcus epidermidis</v>
      </c>
      <c r="X177" s="175">
        <f t="shared" si="31"/>
        <v>0</v>
      </c>
      <c r="Y177" s="175">
        <f t="shared" si="32"/>
        <v>0</v>
      </c>
      <c r="Z177" s="175">
        <f t="shared" si="33"/>
        <v>0</v>
      </c>
      <c r="AA177" s="175">
        <f t="shared" si="34"/>
        <v>0</v>
      </c>
    </row>
    <row r="178" spans="4:27" ht="15" customHeight="1" x14ac:dyDescent="0.25">
      <c r="D178" s="177">
        <v>1</v>
      </c>
      <c r="F178" s="28" t="s">
        <v>553</v>
      </c>
      <c r="G178" s="28" t="s">
        <v>118</v>
      </c>
      <c r="H178" s="28" t="s">
        <v>13</v>
      </c>
      <c r="I178" s="31" t="s">
        <v>554</v>
      </c>
      <c r="J178" s="28" t="s">
        <v>116</v>
      </c>
      <c r="K178" s="28" t="s">
        <v>511</v>
      </c>
      <c r="L178" s="28" t="s">
        <v>116</v>
      </c>
      <c r="M178" s="28" t="s">
        <v>511</v>
      </c>
      <c r="N178" s="29">
        <v>2.3090000000000002</v>
      </c>
      <c r="O178" s="28" t="s">
        <v>116</v>
      </c>
      <c r="P178" s="28" t="s">
        <v>511</v>
      </c>
      <c r="Q178" s="29">
        <v>1.988</v>
      </c>
      <c r="R178" s="172" t="str">
        <f t="shared" si="25"/>
        <v>A</v>
      </c>
      <c r="S178" s="175">
        <f t="shared" si="26"/>
        <v>1</v>
      </c>
      <c r="T178" s="175">
        <f t="shared" si="27"/>
        <v>1</v>
      </c>
      <c r="U178" s="175">
        <f t="shared" si="28"/>
        <v>0</v>
      </c>
      <c r="V178" s="179" t="str">
        <f t="shared" si="29"/>
        <v>Staphylococcus epidermidis</v>
      </c>
      <c r="W178" s="179" t="str">
        <f t="shared" si="30"/>
        <v>Staphylococcus epidermidis</v>
      </c>
      <c r="X178" s="175">
        <f t="shared" si="31"/>
        <v>0</v>
      </c>
      <c r="Y178" s="175">
        <f t="shared" si="32"/>
        <v>0</v>
      </c>
      <c r="Z178" s="175">
        <f t="shared" si="33"/>
        <v>0</v>
      </c>
      <c r="AA178" s="175">
        <f t="shared" si="34"/>
        <v>0</v>
      </c>
    </row>
    <row r="179" spans="4:27" ht="15" customHeight="1" x14ac:dyDescent="0.25">
      <c r="D179" s="177">
        <v>1</v>
      </c>
      <c r="F179" s="28" t="s">
        <v>555</v>
      </c>
      <c r="G179" s="28" t="s">
        <v>118</v>
      </c>
      <c r="H179" s="28" t="s">
        <v>13</v>
      </c>
      <c r="I179" s="31" t="s">
        <v>556</v>
      </c>
      <c r="J179" s="28" t="s">
        <v>116</v>
      </c>
      <c r="K179" s="28" t="s">
        <v>511</v>
      </c>
      <c r="L179" s="28" t="s">
        <v>116</v>
      </c>
      <c r="M179" s="28" t="s">
        <v>511</v>
      </c>
      <c r="N179" s="29">
        <v>2.2400000000000002</v>
      </c>
      <c r="O179" s="28" t="s">
        <v>116</v>
      </c>
      <c r="P179" s="28" t="s">
        <v>511</v>
      </c>
      <c r="Q179" s="29">
        <v>2.0299999999999998</v>
      </c>
      <c r="R179" s="172" t="str">
        <f t="shared" si="25"/>
        <v>A</v>
      </c>
      <c r="S179" s="175">
        <f t="shared" si="26"/>
        <v>1</v>
      </c>
      <c r="T179" s="175">
        <f t="shared" si="27"/>
        <v>1</v>
      </c>
      <c r="U179" s="175">
        <f t="shared" si="28"/>
        <v>0</v>
      </c>
      <c r="V179" s="179" t="str">
        <f t="shared" si="29"/>
        <v>Staphylococcus epidermidis</v>
      </c>
      <c r="W179" s="179" t="str">
        <f t="shared" si="30"/>
        <v>Staphylococcus epidermidis</v>
      </c>
      <c r="X179" s="175">
        <f t="shared" si="31"/>
        <v>0</v>
      </c>
      <c r="Y179" s="175">
        <f t="shared" si="32"/>
        <v>0</v>
      </c>
      <c r="Z179" s="175">
        <f t="shared" si="33"/>
        <v>0</v>
      </c>
      <c r="AA179" s="175">
        <f t="shared" si="34"/>
        <v>0</v>
      </c>
    </row>
    <row r="180" spans="4:27" ht="15" customHeight="1" x14ac:dyDescent="0.25">
      <c r="D180" s="177">
        <v>1</v>
      </c>
      <c r="F180" s="28" t="s">
        <v>557</v>
      </c>
      <c r="G180" s="28" t="s">
        <v>118</v>
      </c>
      <c r="H180" s="28" t="s">
        <v>13</v>
      </c>
      <c r="I180" s="31" t="s">
        <v>558</v>
      </c>
      <c r="J180" s="28" t="s">
        <v>116</v>
      </c>
      <c r="K180" s="28" t="s">
        <v>511</v>
      </c>
      <c r="L180" s="28" t="s">
        <v>116</v>
      </c>
      <c r="M180" s="28" t="s">
        <v>511</v>
      </c>
      <c r="N180" s="29">
        <v>2.085</v>
      </c>
      <c r="O180" s="28" t="s">
        <v>116</v>
      </c>
      <c r="P180" s="28" t="s">
        <v>511</v>
      </c>
      <c r="Q180" s="29">
        <v>2.0819999999999999</v>
      </c>
      <c r="R180" s="172" t="str">
        <f t="shared" si="25"/>
        <v>A</v>
      </c>
      <c r="S180" s="175">
        <f t="shared" si="26"/>
        <v>1</v>
      </c>
      <c r="T180" s="175">
        <f t="shared" si="27"/>
        <v>1</v>
      </c>
      <c r="U180" s="175">
        <f t="shared" si="28"/>
        <v>0</v>
      </c>
      <c r="V180" s="179" t="str">
        <f t="shared" si="29"/>
        <v>Staphylococcus epidermidis</v>
      </c>
      <c r="W180" s="179" t="str">
        <f t="shared" si="30"/>
        <v>Staphylococcus epidermidis</v>
      </c>
      <c r="X180" s="175">
        <f t="shared" si="31"/>
        <v>0</v>
      </c>
      <c r="Y180" s="175">
        <f t="shared" si="32"/>
        <v>0</v>
      </c>
      <c r="Z180" s="175">
        <f t="shared" si="33"/>
        <v>0</v>
      </c>
      <c r="AA180" s="175">
        <f t="shared" si="34"/>
        <v>0</v>
      </c>
    </row>
    <row r="181" spans="4:27" ht="15" customHeight="1" x14ac:dyDescent="0.25">
      <c r="D181" s="177">
        <v>1</v>
      </c>
      <c r="F181" s="28" t="s">
        <v>559</v>
      </c>
      <c r="G181" s="28" t="s">
        <v>118</v>
      </c>
      <c r="H181" s="28" t="s">
        <v>13</v>
      </c>
      <c r="I181" s="31" t="s">
        <v>560</v>
      </c>
      <c r="J181" s="28" t="s">
        <v>116</v>
      </c>
      <c r="K181" s="28" t="s">
        <v>511</v>
      </c>
      <c r="L181" s="28" t="s">
        <v>116</v>
      </c>
      <c r="M181" s="28" t="s">
        <v>511</v>
      </c>
      <c r="N181" s="29">
        <v>2.2370000000000001</v>
      </c>
      <c r="O181" s="28" t="s">
        <v>116</v>
      </c>
      <c r="P181" s="28" t="s">
        <v>511</v>
      </c>
      <c r="Q181" s="29">
        <v>2.153</v>
      </c>
      <c r="R181" s="172" t="str">
        <f t="shared" si="25"/>
        <v>A</v>
      </c>
      <c r="S181" s="175">
        <f t="shared" si="26"/>
        <v>1</v>
      </c>
      <c r="T181" s="175">
        <f t="shared" si="27"/>
        <v>1</v>
      </c>
      <c r="U181" s="175">
        <f t="shared" si="28"/>
        <v>0</v>
      </c>
      <c r="V181" s="179" t="str">
        <f t="shared" si="29"/>
        <v>Staphylococcus epidermidis</v>
      </c>
      <c r="W181" s="179" t="str">
        <f t="shared" si="30"/>
        <v>Staphylococcus epidermidis</v>
      </c>
      <c r="X181" s="175">
        <f t="shared" si="31"/>
        <v>0</v>
      </c>
      <c r="Y181" s="175">
        <f t="shared" si="32"/>
        <v>0</v>
      </c>
      <c r="Z181" s="175">
        <f t="shared" si="33"/>
        <v>0</v>
      </c>
      <c r="AA181" s="175">
        <f t="shared" si="34"/>
        <v>0</v>
      </c>
    </row>
    <row r="182" spans="4:27" ht="15" customHeight="1" x14ac:dyDescent="0.25">
      <c r="D182" s="177">
        <v>1</v>
      </c>
      <c r="F182" s="28" t="s">
        <v>561</v>
      </c>
      <c r="G182" s="28" t="s">
        <v>51</v>
      </c>
      <c r="H182" s="28" t="s">
        <v>162</v>
      </c>
      <c r="I182" s="31" t="s">
        <v>562</v>
      </c>
      <c r="J182" s="28" t="s">
        <v>116</v>
      </c>
      <c r="K182" s="28" t="s">
        <v>511</v>
      </c>
      <c r="L182" s="28" t="s">
        <v>116</v>
      </c>
      <c r="M182" s="28" t="s">
        <v>511</v>
      </c>
      <c r="N182" s="29">
        <v>2.1219999999999999</v>
      </c>
      <c r="O182" s="28" t="s">
        <v>116</v>
      </c>
      <c r="P182" s="28" t="s">
        <v>511</v>
      </c>
      <c r="Q182" s="29">
        <v>2.0939999999999999</v>
      </c>
      <c r="R182" s="172" t="str">
        <f t="shared" si="25"/>
        <v>A</v>
      </c>
      <c r="S182" s="175">
        <f t="shared" si="26"/>
        <v>1</v>
      </c>
      <c r="T182" s="175">
        <f t="shared" si="27"/>
        <v>1</v>
      </c>
      <c r="U182" s="175">
        <f t="shared" si="28"/>
        <v>0</v>
      </c>
      <c r="V182" s="179" t="str">
        <f t="shared" si="29"/>
        <v>Staphylococcus epidermidis</v>
      </c>
      <c r="W182" s="179" t="str">
        <f t="shared" si="30"/>
        <v>Staphylococcus epidermidis</v>
      </c>
      <c r="X182" s="175">
        <f t="shared" si="31"/>
        <v>0</v>
      </c>
      <c r="Y182" s="175">
        <f t="shared" si="32"/>
        <v>0</v>
      </c>
      <c r="Z182" s="175">
        <f t="shared" si="33"/>
        <v>0</v>
      </c>
      <c r="AA182" s="175">
        <f t="shared" si="34"/>
        <v>0</v>
      </c>
    </row>
    <row r="183" spans="4:27" ht="15" customHeight="1" x14ac:dyDescent="0.25">
      <c r="D183" s="177">
        <v>1</v>
      </c>
      <c r="F183" s="28" t="s">
        <v>563</v>
      </c>
      <c r="G183" s="28" t="s">
        <v>117</v>
      </c>
      <c r="H183" s="28" t="s">
        <v>13</v>
      </c>
      <c r="I183" s="31" t="s">
        <v>564</v>
      </c>
      <c r="J183" s="28" t="s">
        <v>116</v>
      </c>
      <c r="K183" s="28" t="s">
        <v>511</v>
      </c>
      <c r="L183" s="28" t="s">
        <v>116</v>
      </c>
      <c r="M183" s="28" t="s">
        <v>511</v>
      </c>
      <c r="N183" s="29">
        <v>2.133</v>
      </c>
      <c r="O183" s="28" t="s">
        <v>116</v>
      </c>
      <c r="P183" s="28" t="s">
        <v>511</v>
      </c>
      <c r="Q183" s="29">
        <v>2.093</v>
      </c>
      <c r="R183" s="172" t="str">
        <f t="shared" si="25"/>
        <v>A</v>
      </c>
      <c r="S183" s="175">
        <f t="shared" si="26"/>
        <v>1</v>
      </c>
      <c r="T183" s="175">
        <f t="shared" si="27"/>
        <v>1</v>
      </c>
      <c r="U183" s="175">
        <f t="shared" si="28"/>
        <v>0</v>
      </c>
      <c r="V183" s="179" t="str">
        <f t="shared" si="29"/>
        <v>Staphylococcus epidermidis</v>
      </c>
      <c r="W183" s="179" t="str">
        <f t="shared" si="30"/>
        <v>Staphylococcus epidermidis</v>
      </c>
      <c r="X183" s="175">
        <f t="shared" si="31"/>
        <v>0</v>
      </c>
      <c r="Y183" s="175">
        <f t="shared" si="32"/>
        <v>0</v>
      </c>
      <c r="Z183" s="175">
        <f t="shared" si="33"/>
        <v>0</v>
      </c>
      <c r="AA183" s="175">
        <f t="shared" si="34"/>
        <v>0</v>
      </c>
    </row>
    <row r="184" spans="4:27" ht="15" customHeight="1" x14ac:dyDescent="0.25">
      <c r="D184" s="177">
        <v>0</v>
      </c>
      <c r="F184" s="28" t="s">
        <v>565</v>
      </c>
      <c r="G184" s="28" t="s">
        <v>52</v>
      </c>
      <c r="H184" s="28" t="s">
        <v>961</v>
      </c>
      <c r="I184" s="31" t="s">
        <v>566</v>
      </c>
      <c r="J184" s="28" t="s">
        <v>116</v>
      </c>
      <c r="K184" s="28" t="s">
        <v>511</v>
      </c>
      <c r="L184" s="28" t="s">
        <v>116</v>
      </c>
      <c r="M184" s="28" t="s">
        <v>511</v>
      </c>
      <c r="N184" s="29">
        <v>2.2429999999999999</v>
      </c>
      <c r="O184" s="28" t="s">
        <v>116</v>
      </c>
      <c r="P184" s="28" t="s">
        <v>511</v>
      </c>
      <c r="Q184" s="29">
        <v>2.1360000000000001</v>
      </c>
      <c r="R184" s="172" t="str">
        <f t="shared" si="25"/>
        <v>A</v>
      </c>
      <c r="S184" s="175">
        <f t="shared" si="26"/>
        <v>1</v>
      </c>
      <c r="T184" s="175">
        <f t="shared" si="27"/>
        <v>1</v>
      </c>
      <c r="U184" s="175">
        <f t="shared" si="28"/>
        <v>0</v>
      </c>
      <c r="V184" s="179" t="str">
        <f t="shared" si="29"/>
        <v>Staphylococcus epidermidis</v>
      </c>
      <c r="W184" s="179" t="str">
        <f t="shared" si="30"/>
        <v>Staphylococcus epidermidis</v>
      </c>
      <c r="X184" s="175">
        <f t="shared" si="31"/>
        <v>0</v>
      </c>
      <c r="Y184" s="175">
        <f t="shared" si="32"/>
        <v>0</v>
      </c>
      <c r="Z184" s="175">
        <f t="shared" si="33"/>
        <v>0</v>
      </c>
      <c r="AA184" s="175">
        <f t="shared" si="34"/>
        <v>0</v>
      </c>
    </row>
    <row r="185" spans="4:27" ht="15" customHeight="1" x14ac:dyDescent="0.25">
      <c r="D185" s="177">
        <v>1</v>
      </c>
      <c r="F185" s="28" t="s">
        <v>567</v>
      </c>
      <c r="G185" s="28" t="s">
        <v>52</v>
      </c>
      <c r="H185" s="28" t="s">
        <v>13</v>
      </c>
      <c r="I185" s="31" t="s">
        <v>568</v>
      </c>
      <c r="J185" s="28" t="s">
        <v>116</v>
      </c>
      <c r="K185" s="28" t="s">
        <v>511</v>
      </c>
      <c r="L185" s="28" t="s">
        <v>116</v>
      </c>
      <c r="M185" s="28" t="s">
        <v>511</v>
      </c>
      <c r="N185" s="29">
        <v>2.3050000000000002</v>
      </c>
      <c r="O185" s="28" t="s">
        <v>116</v>
      </c>
      <c r="P185" s="28" t="s">
        <v>511</v>
      </c>
      <c r="Q185" s="29">
        <v>1.992</v>
      </c>
      <c r="R185" s="172" t="str">
        <f t="shared" si="25"/>
        <v>A</v>
      </c>
      <c r="S185" s="175">
        <f t="shared" si="26"/>
        <v>1</v>
      </c>
      <c r="T185" s="175">
        <f t="shared" si="27"/>
        <v>1</v>
      </c>
      <c r="U185" s="175">
        <f t="shared" si="28"/>
        <v>0</v>
      </c>
      <c r="V185" s="179" t="str">
        <f t="shared" si="29"/>
        <v>Staphylococcus epidermidis</v>
      </c>
      <c r="W185" s="179" t="str">
        <f t="shared" si="30"/>
        <v>Staphylococcus epidermidis</v>
      </c>
      <c r="X185" s="175">
        <f t="shared" si="31"/>
        <v>0</v>
      </c>
      <c r="Y185" s="175">
        <f t="shared" si="32"/>
        <v>0</v>
      </c>
      <c r="Z185" s="175">
        <f t="shared" si="33"/>
        <v>0</v>
      </c>
      <c r="AA185" s="175">
        <f t="shared" si="34"/>
        <v>0</v>
      </c>
    </row>
    <row r="186" spans="4:27" ht="15" customHeight="1" x14ac:dyDescent="0.25">
      <c r="D186" s="177">
        <v>1</v>
      </c>
      <c r="F186" s="28" t="s">
        <v>569</v>
      </c>
      <c r="G186" s="28" t="s">
        <v>945</v>
      </c>
      <c r="H186" s="28" t="s">
        <v>13</v>
      </c>
      <c r="I186" s="31" t="s">
        <v>570</v>
      </c>
      <c r="J186" s="28" t="s">
        <v>116</v>
      </c>
      <c r="K186" s="28" t="s">
        <v>571</v>
      </c>
      <c r="L186" s="28" t="s">
        <v>116</v>
      </c>
      <c r="M186" s="28" t="s">
        <v>571</v>
      </c>
      <c r="N186" s="29">
        <v>2.1560000000000001</v>
      </c>
      <c r="O186" s="28" t="s">
        <v>116</v>
      </c>
      <c r="P186" s="28" t="s">
        <v>571</v>
      </c>
      <c r="Q186" s="29">
        <v>1.8</v>
      </c>
      <c r="R186" s="172" t="str">
        <f t="shared" si="25"/>
        <v>A</v>
      </c>
      <c r="S186" s="175">
        <f t="shared" si="26"/>
        <v>1</v>
      </c>
      <c r="T186" s="175">
        <f t="shared" si="27"/>
        <v>1</v>
      </c>
      <c r="U186" s="175">
        <f t="shared" si="28"/>
        <v>0</v>
      </c>
      <c r="V186" s="179" t="str">
        <f t="shared" si="29"/>
        <v>Staphylococcus equorum</v>
      </c>
      <c r="W186" s="179" t="str">
        <f t="shared" si="30"/>
        <v>Staphylococcus equorum</v>
      </c>
      <c r="X186" s="175">
        <f t="shared" si="31"/>
        <v>0</v>
      </c>
      <c r="Y186" s="175">
        <f t="shared" si="32"/>
        <v>0</v>
      </c>
      <c r="Z186" s="175">
        <f t="shared" si="33"/>
        <v>0</v>
      </c>
      <c r="AA186" s="175">
        <f t="shared" si="34"/>
        <v>0</v>
      </c>
    </row>
    <row r="187" spans="4:27" ht="15" customHeight="1" x14ac:dyDescent="0.25">
      <c r="D187" s="177">
        <v>1</v>
      </c>
      <c r="F187" s="28" t="s">
        <v>572</v>
      </c>
      <c r="G187" s="28" t="s">
        <v>945</v>
      </c>
      <c r="H187" s="28" t="s">
        <v>13</v>
      </c>
      <c r="I187" s="31" t="s">
        <v>573</v>
      </c>
      <c r="J187" s="28" t="s">
        <v>116</v>
      </c>
      <c r="K187" s="28" t="s">
        <v>571</v>
      </c>
      <c r="L187" s="28" t="s">
        <v>116</v>
      </c>
      <c r="M187" s="28" t="s">
        <v>571</v>
      </c>
      <c r="N187" s="29">
        <v>2.2109999999999999</v>
      </c>
      <c r="O187" s="28" t="s">
        <v>116</v>
      </c>
      <c r="P187" s="28" t="s">
        <v>571</v>
      </c>
      <c r="Q187" s="29">
        <v>2.0230000000000001</v>
      </c>
      <c r="R187" s="172" t="str">
        <f t="shared" si="25"/>
        <v>A</v>
      </c>
      <c r="S187" s="175">
        <f t="shared" si="26"/>
        <v>1</v>
      </c>
      <c r="T187" s="175">
        <f t="shared" si="27"/>
        <v>1</v>
      </c>
      <c r="U187" s="175">
        <f t="shared" si="28"/>
        <v>0</v>
      </c>
      <c r="V187" s="179" t="str">
        <f t="shared" si="29"/>
        <v>Staphylococcus equorum</v>
      </c>
      <c r="W187" s="179" t="str">
        <f t="shared" si="30"/>
        <v>Staphylococcus equorum</v>
      </c>
      <c r="X187" s="175">
        <f t="shared" si="31"/>
        <v>0</v>
      </c>
      <c r="Y187" s="175">
        <f t="shared" si="32"/>
        <v>0</v>
      </c>
      <c r="Z187" s="175">
        <f t="shared" si="33"/>
        <v>0</v>
      </c>
      <c r="AA187" s="175">
        <f t="shared" si="34"/>
        <v>0</v>
      </c>
    </row>
    <row r="188" spans="4:27" ht="15" customHeight="1" x14ac:dyDescent="0.25">
      <c r="D188" s="177">
        <v>1</v>
      </c>
      <c r="F188" s="28" t="s">
        <v>574</v>
      </c>
      <c r="G188" s="28" t="s">
        <v>52</v>
      </c>
      <c r="H188" s="28" t="s">
        <v>13</v>
      </c>
      <c r="I188" s="31" t="s">
        <v>575</v>
      </c>
      <c r="J188" s="28" t="s">
        <v>116</v>
      </c>
      <c r="K188" s="28" t="s">
        <v>571</v>
      </c>
      <c r="L188" s="28" t="s">
        <v>116</v>
      </c>
      <c r="M188" s="28" t="s">
        <v>571</v>
      </c>
      <c r="N188" s="29">
        <v>2.1080000000000001</v>
      </c>
      <c r="O188" s="28" t="s">
        <v>116</v>
      </c>
      <c r="P188" s="28" t="s">
        <v>571</v>
      </c>
      <c r="Q188" s="29">
        <v>1.869</v>
      </c>
      <c r="R188" s="172" t="str">
        <f t="shared" si="25"/>
        <v>A</v>
      </c>
      <c r="S188" s="175">
        <f t="shared" si="26"/>
        <v>1</v>
      </c>
      <c r="T188" s="175">
        <f t="shared" si="27"/>
        <v>1</v>
      </c>
      <c r="U188" s="175">
        <f t="shared" si="28"/>
        <v>0</v>
      </c>
      <c r="V188" s="179" t="str">
        <f t="shared" si="29"/>
        <v>Staphylococcus equorum</v>
      </c>
      <c r="W188" s="179" t="str">
        <f t="shared" si="30"/>
        <v>Staphylococcus equorum</v>
      </c>
      <c r="X188" s="175">
        <f t="shared" si="31"/>
        <v>0</v>
      </c>
      <c r="Y188" s="175">
        <f t="shared" si="32"/>
        <v>0</v>
      </c>
      <c r="Z188" s="175">
        <f t="shared" si="33"/>
        <v>0</v>
      </c>
      <c r="AA188" s="175">
        <f t="shared" si="34"/>
        <v>0</v>
      </c>
    </row>
    <row r="189" spans="4:27" ht="15" customHeight="1" x14ac:dyDescent="0.25">
      <c r="D189" s="177">
        <v>1</v>
      </c>
      <c r="F189" s="28" t="s">
        <v>576</v>
      </c>
      <c r="G189" s="28" t="s">
        <v>947</v>
      </c>
      <c r="H189" s="28" t="s">
        <v>13</v>
      </c>
      <c r="I189" s="31" t="s">
        <v>577</v>
      </c>
      <c r="J189" s="28" t="s">
        <v>116</v>
      </c>
      <c r="K189" s="28" t="s">
        <v>571</v>
      </c>
      <c r="L189" s="28" t="s">
        <v>116</v>
      </c>
      <c r="M189" s="28" t="s">
        <v>571</v>
      </c>
      <c r="N189" s="29">
        <v>2.0830000000000002</v>
      </c>
      <c r="O189" s="28" t="s">
        <v>116</v>
      </c>
      <c r="P189" s="28" t="s">
        <v>571</v>
      </c>
      <c r="Q189" s="29">
        <v>1.929</v>
      </c>
      <c r="R189" s="172" t="str">
        <f t="shared" si="25"/>
        <v>A</v>
      </c>
      <c r="S189" s="175">
        <f t="shared" si="26"/>
        <v>1</v>
      </c>
      <c r="T189" s="175">
        <f t="shared" si="27"/>
        <v>1</v>
      </c>
      <c r="U189" s="175">
        <f t="shared" si="28"/>
        <v>0</v>
      </c>
      <c r="V189" s="179" t="str">
        <f t="shared" si="29"/>
        <v>Staphylococcus equorum</v>
      </c>
      <c r="W189" s="179" t="str">
        <f t="shared" si="30"/>
        <v>Staphylococcus equorum</v>
      </c>
      <c r="X189" s="175">
        <f t="shared" si="31"/>
        <v>0</v>
      </c>
      <c r="Y189" s="175">
        <f t="shared" si="32"/>
        <v>0</v>
      </c>
      <c r="Z189" s="175">
        <f t="shared" si="33"/>
        <v>0</v>
      </c>
      <c r="AA189" s="175">
        <f t="shared" si="34"/>
        <v>0</v>
      </c>
    </row>
    <row r="190" spans="4:27" ht="15" customHeight="1" x14ac:dyDescent="0.25">
      <c r="D190" s="177">
        <v>1</v>
      </c>
      <c r="F190" s="28" t="s">
        <v>578</v>
      </c>
      <c r="G190" s="28" t="s">
        <v>117</v>
      </c>
      <c r="H190" s="28" t="s">
        <v>13</v>
      </c>
      <c r="I190" s="31" t="s">
        <v>579</v>
      </c>
      <c r="J190" s="28" t="s">
        <v>116</v>
      </c>
      <c r="K190" s="28" t="s">
        <v>580</v>
      </c>
      <c r="L190" s="28" t="s">
        <v>116</v>
      </c>
      <c r="M190" s="28" t="s">
        <v>580</v>
      </c>
      <c r="N190" s="29">
        <v>2.1219999999999999</v>
      </c>
      <c r="O190" s="28" t="s">
        <v>116</v>
      </c>
      <c r="P190" s="28" t="s">
        <v>580</v>
      </c>
      <c r="Q190" s="29">
        <v>1.966</v>
      </c>
      <c r="R190" s="172" t="str">
        <f t="shared" ref="R190:R253" si="35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A</v>
      </c>
      <c r="S190" s="175">
        <f t="shared" ref="S190:S253" si="36">1-U190+Z190</f>
        <v>1</v>
      </c>
      <c r="T190" s="175">
        <f t="shared" ref="T190:T253" si="37">IF(AND(L190=J190,M190=K190,N190&gt;=$B$20,R190="A"),1,0)</f>
        <v>1</v>
      </c>
      <c r="U190" s="175">
        <f t="shared" ref="U190:U253" si="38">IF(T190=1,0,1)</f>
        <v>0</v>
      </c>
      <c r="V190" s="179" t="str">
        <f t="shared" ref="V190:V253" si="39">L190&amp;" "&amp;M190</f>
        <v>Staphylococcus felis</v>
      </c>
      <c r="W190" s="179" t="str">
        <f t="shared" ref="W190:W253" si="40">O190&amp;" "&amp;P190</f>
        <v>Staphylococcus felis</v>
      </c>
      <c r="X190" s="175">
        <f t="shared" ref="X190:X253" si="41">IF(AND(V190=$B$1,N190&gt;=$B$20),1,0)</f>
        <v>0</v>
      </c>
      <c r="Y190" s="175">
        <f t="shared" ref="Y190:Y253" si="42">IF(AND(W190=$B$1,Q190&gt;=$B$20),1,0)</f>
        <v>0</v>
      </c>
      <c r="Z190" s="175">
        <f t="shared" ref="Z190:Z253" si="43">IF(AND(V190=$B$1,N190&gt;=$B$20,R190="A"),1,0)</f>
        <v>0</v>
      </c>
      <c r="AA190" s="175">
        <f t="shared" ref="AA190:AA253" si="44">IF(1-(X190+Y190)&gt;0,0,1)</f>
        <v>0</v>
      </c>
    </row>
    <row r="191" spans="4:27" ht="15" customHeight="1" x14ac:dyDescent="0.25">
      <c r="D191" s="177">
        <v>1</v>
      </c>
      <c r="F191" s="28" t="s">
        <v>581</v>
      </c>
      <c r="G191" s="28" t="s">
        <v>118</v>
      </c>
      <c r="H191" s="28" t="s">
        <v>13</v>
      </c>
      <c r="I191" s="31" t="s">
        <v>582</v>
      </c>
      <c r="J191" s="28" t="s">
        <v>116</v>
      </c>
      <c r="K191" s="28" t="s">
        <v>580</v>
      </c>
      <c r="L191" s="28" t="s">
        <v>116</v>
      </c>
      <c r="M191" s="28" t="s">
        <v>580</v>
      </c>
      <c r="N191" s="29">
        <v>2.13</v>
      </c>
      <c r="O191" s="28" t="s">
        <v>116</v>
      </c>
      <c r="P191" s="28" t="s">
        <v>580</v>
      </c>
      <c r="Q191" s="29">
        <v>2</v>
      </c>
      <c r="R191" s="172" t="str">
        <f t="shared" si="35"/>
        <v>A</v>
      </c>
      <c r="S191" s="175">
        <f t="shared" si="36"/>
        <v>1</v>
      </c>
      <c r="T191" s="175">
        <f t="shared" si="37"/>
        <v>1</v>
      </c>
      <c r="U191" s="175">
        <f t="shared" si="38"/>
        <v>0</v>
      </c>
      <c r="V191" s="179" t="str">
        <f t="shared" si="39"/>
        <v>Staphylococcus felis</v>
      </c>
      <c r="W191" s="179" t="str">
        <f t="shared" si="40"/>
        <v>Staphylococcus felis</v>
      </c>
      <c r="X191" s="175">
        <f t="shared" si="41"/>
        <v>0</v>
      </c>
      <c r="Y191" s="175">
        <f t="shared" si="42"/>
        <v>0</v>
      </c>
      <c r="Z191" s="175">
        <f t="shared" si="43"/>
        <v>0</v>
      </c>
      <c r="AA191" s="175">
        <f t="shared" si="44"/>
        <v>0</v>
      </c>
    </row>
    <row r="192" spans="4:27" ht="15" customHeight="1" x14ac:dyDescent="0.25">
      <c r="D192" s="177">
        <v>0</v>
      </c>
      <c r="F192" s="28" t="s">
        <v>583</v>
      </c>
      <c r="G192" s="28" t="s">
        <v>56</v>
      </c>
      <c r="H192" s="28" t="s">
        <v>961</v>
      </c>
      <c r="I192" s="31" t="s">
        <v>584</v>
      </c>
      <c r="J192" s="28" t="s">
        <v>116</v>
      </c>
      <c r="K192" s="28" t="s">
        <v>585</v>
      </c>
      <c r="L192" s="28" t="s">
        <v>116</v>
      </c>
      <c r="M192" s="28" t="s">
        <v>585</v>
      </c>
      <c r="N192" s="29">
        <v>2.2669999999999999</v>
      </c>
      <c r="O192" s="28" t="s">
        <v>116</v>
      </c>
      <c r="P192" s="28" t="s">
        <v>585</v>
      </c>
      <c r="Q192" s="29">
        <v>2.2360000000000002</v>
      </c>
      <c r="R192" s="172" t="str">
        <f t="shared" si="35"/>
        <v>A</v>
      </c>
      <c r="S192" s="175">
        <f t="shared" si="36"/>
        <v>1</v>
      </c>
      <c r="T192" s="175">
        <f t="shared" si="37"/>
        <v>1</v>
      </c>
      <c r="U192" s="175">
        <f t="shared" si="38"/>
        <v>0</v>
      </c>
      <c r="V192" s="179" t="str">
        <f t="shared" si="39"/>
        <v>Staphylococcus hominis</v>
      </c>
      <c r="W192" s="179" t="str">
        <f t="shared" si="40"/>
        <v>Staphylococcus hominis</v>
      </c>
      <c r="X192" s="175">
        <f t="shared" si="41"/>
        <v>0</v>
      </c>
      <c r="Y192" s="175">
        <f t="shared" si="42"/>
        <v>0</v>
      </c>
      <c r="Z192" s="175">
        <f t="shared" si="43"/>
        <v>0</v>
      </c>
      <c r="AA192" s="175">
        <f t="shared" si="44"/>
        <v>0</v>
      </c>
    </row>
    <row r="193" spans="4:27" ht="15" customHeight="1" x14ac:dyDescent="0.25">
      <c r="D193" s="177">
        <v>0</v>
      </c>
      <c r="F193" s="28" t="s">
        <v>586</v>
      </c>
      <c r="G193" s="28" t="s">
        <v>52</v>
      </c>
      <c r="H193" s="28" t="s">
        <v>961</v>
      </c>
      <c r="I193" s="31" t="s">
        <v>587</v>
      </c>
      <c r="J193" s="28" t="s">
        <v>116</v>
      </c>
      <c r="K193" s="28" t="s">
        <v>585</v>
      </c>
      <c r="L193" s="28" t="s">
        <v>116</v>
      </c>
      <c r="M193" s="28" t="s">
        <v>585</v>
      </c>
      <c r="N193" s="29">
        <v>2.3490000000000002</v>
      </c>
      <c r="O193" s="28" t="s">
        <v>116</v>
      </c>
      <c r="P193" s="28" t="s">
        <v>585</v>
      </c>
      <c r="Q193" s="29">
        <v>2.2559999999999998</v>
      </c>
      <c r="R193" s="172" t="str">
        <f t="shared" si="35"/>
        <v>A</v>
      </c>
      <c r="S193" s="175">
        <f t="shared" si="36"/>
        <v>1</v>
      </c>
      <c r="T193" s="175">
        <f t="shared" si="37"/>
        <v>1</v>
      </c>
      <c r="U193" s="175">
        <f t="shared" si="38"/>
        <v>0</v>
      </c>
      <c r="V193" s="179" t="str">
        <f t="shared" si="39"/>
        <v>Staphylococcus hominis</v>
      </c>
      <c r="W193" s="179" t="str">
        <f t="shared" si="40"/>
        <v>Staphylococcus hominis</v>
      </c>
      <c r="X193" s="175">
        <f t="shared" si="41"/>
        <v>0</v>
      </c>
      <c r="Y193" s="175">
        <f t="shared" si="42"/>
        <v>0</v>
      </c>
      <c r="Z193" s="175">
        <f t="shared" si="43"/>
        <v>0</v>
      </c>
      <c r="AA193" s="175">
        <f t="shared" si="44"/>
        <v>0</v>
      </c>
    </row>
    <row r="194" spans="4:27" ht="15" customHeight="1" x14ac:dyDescent="0.25">
      <c r="D194" s="177">
        <v>1</v>
      </c>
      <c r="F194" s="28" t="s">
        <v>588</v>
      </c>
      <c r="G194" s="28" t="s">
        <v>118</v>
      </c>
      <c r="H194" s="28" t="s">
        <v>13</v>
      </c>
      <c r="I194" s="31" t="s">
        <v>589</v>
      </c>
      <c r="J194" s="28" t="s">
        <v>116</v>
      </c>
      <c r="K194" s="28" t="s">
        <v>585</v>
      </c>
      <c r="L194" s="28" t="s">
        <v>116</v>
      </c>
      <c r="M194" s="28" t="s">
        <v>585</v>
      </c>
      <c r="N194" s="29">
        <v>2.133</v>
      </c>
      <c r="O194" s="28" t="s">
        <v>116</v>
      </c>
      <c r="P194" s="28" t="s">
        <v>585</v>
      </c>
      <c r="Q194" s="29">
        <v>1.9610000000000001</v>
      </c>
      <c r="R194" s="172" t="str">
        <f t="shared" si="35"/>
        <v>A</v>
      </c>
      <c r="S194" s="175">
        <f t="shared" si="36"/>
        <v>1</v>
      </c>
      <c r="T194" s="175">
        <f t="shared" si="37"/>
        <v>1</v>
      </c>
      <c r="U194" s="175">
        <f t="shared" si="38"/>
        <v>0</v>
      </c>
      <c r="V194" s="179" t="str">
        <f t="shared" si="39"/>
        <v>Staphylococcus hominis</v>
      </c>
      <c r="W194" s="179" t="str">
        <f t="shared" si="40"/>
        <v>Staphylococcus hominis</v>
      </c>
      <c r="X194" s="175">
        <f t="shared" si="41"/>
        <v>0</v>
      </c>
      <c r="Y194" s="175">
        <f t="shared" si="42"/>
        <v>0</v>
      </c>
      <c r="Z194" s="175">
        <f t="shared" si="43"/>
        <v>0</v>
      </c>
      <c r="AA194" s="175">
        <f t="shared" si="44"/>
        <v>0</v>
      </c>
    </row>
    <row r="195" spans="4:27" ht="15" customHeight="1" x14ac:dyDescent="0.25">
      <c r="D195" s="177">
        <v>1</v>
      </c>
      <c r="F195" s="28" t="s">
        <v>590</v>
      </c>
      <c r="G195" s="28" t="s">
        <v>945</v>
      </c>
      <c r="H195" s="28" t="s">
        <v>13</v>
      </c>
      <c r="I195" s="31" t="s">
        <v>591</v>
      </c>
      <c r="J195" s="28" t="s">
        <v>116</v>
      </c>
      <c r="K195" s="28" t="s">
        <v>230</v>
      </c>
      <c r="L195" s="28" t="s">
        <v>116</v>
      </c>
      <c r="M195" s="28" t="s">
        <v>230</v>
      </c>
      <c r="N195" s="29">
        <v>2.0270000000000001</v>
      </c>
      <c r="O195" s="28" t="s">
        <v>116</v>
      </c>
      <c r="P195" s="28" t="s">
        <v>235</v>
      </c>
      <c r="Q195" s="29">
        <v>1.8049999999999999</v>
      </c>
      <c r="R195" s="172" t="str">
        <f t="shared" si="35"/>
        <v>A</v>
      </c>
      <c r="S195" s="175">
        <f t="shared" si="36"/>
        <v>1</v>
      </c>
      <c r="T195" s="175">
        <f t="shared" si="37"/>
        <v>1</v>
      </c>
      <c r="U195" s="175">
        <f t="shared" si="38"/>
        <v>0</v>
      </c>
      <c r="V195" s="179" t="str">
        <f t="shared" si="39"/>
        <v>Staphylococcus hyicus</v>
      </c>
      <c r="W195" s="179" t="str">
        <f t="shared" si="40"/>
        <v>Staphylococcus chromogenes</v>
      </c>
      <c r="X195" s="175">
        <f t="shared" si="41"/>
        <v>0</v>
      </c>
      <c r="Y195" s="175">
        <f t="shared" si="42"/>
        <v>0</v>
      </c>
      <c r="Z195" s="175">
        <f t="shared" si="43"/>
        <v>0</v>
      </c>
      <c r="AA195" s="175">
        <f t="shared" si="44"/>
        <v>0</v>
      </c>
    </row>
    <row r="196" spans="4:27" ht="15" customHeight="1" x14ac:dyDescent="0.25">
      <c r="D196" s="177">
        <v>1</v>
      </c>
      <c r="F196" s="28" t="s">
        <v>592</v>
      </c>
      <c r="G196" s="28" t="s">
        <v>117</v>
      </c>
      <c r="H196" s="28" t="s">
        <v>13</v>
      </c>
      <c r="I196" s="31" t="s">
        <v>593</v>
      </c>
      <c r="J196" s="28" t="s">
        <v>116</v>
      </c>
      <c r="K196" s="28" t="s">
        <v>230</v>
      </c>
      <c r="L196" s="28" t="s">
        <v>116</v>
      </c>
      <c r="M196" s="28" t="s">
        <v>230</v>
      </c>
      <c r="N196" s="29">
        <v>2.028</v>
      </c>
      <c r="O196" s="28" t="s">
        <v>116</v>
      </c>
      <c r="P196" s="28" t="s">
        <v>230</v>
      </c>
      <c r="Q196" s="29">
        <v>1.8380000000000001</v>
      </c>
      <c r="R196" s="172" t="str">
        <f t="shared" si="35"/>
        <v>A</v>
      </c>
      <c r="S196" s="175">
        <f t="shared" si="36"/>
        <v>1</v>
      </c>
      <c r="T196" s="175">
        <f t="shared" si="37"/>
        <v>1</v>
      </c>
      <c r="U196" s="175">
        <f t="shared" si="38"/>
        <v>0</v>
      </c>
      <c r="V196" s="179" t="str">
        <f t="shared" si="39"/>
        <v>Staphylococcus hyicus</v>
      </c>
      <c r="W196" s="179" t="str">
        <f t="shared" si="40"/>
        <v>Staphylococcus hyicus</v>
      </c>
      <c r="X196" s="175">
        <f t="shared" si="41"/>
        <v>0</v>
      </c>
      <c r="Y196" s="175">
        <f t="shared" si="42"/>
        <v>0</v>
      </c>
      <c r="Z196" s="175">
        <f t="shared" si="43"/>
        <v>0</v>
      </c>
      <c r="AA196" s="175">
        <f t="shared" si="44"/>
        <v>0</v>
      </c>
    </row>
    <row r="197" spans="4:27" ht="15" customHeight="1" x14ac:dyDescent="0.25">
      <c r="D197" s="177">
        <v>1</v>
      </c>
      <c r="F197" s="28" t="s">
        <v>594</v>
      </c>
      <c r="G197" s="28" t="s">
        <v>117</v>
      </c>
      <c r="H197" s="28" t="s">
        <v>13</v>
      </c>
      <c r="I197" s="31" t="s">
        <v>595</v>
      </c>
      <c r="J197" s="28" t="s">
        <v>116</v>
      </c>
      <c r="K197" s="28" t="s">
        <v>230</v>
      </c>
      <c r="L197" s="28" t="s">
        <v>116</v>
      </c>
      <c r="M197" s="28" t="s">
        <v>230</v>
      </c>
      <c r="N197" s="29">
        <v>2.2029999999999998</v>
      </c>
      <c r="O197" s="28" t="s">
        <v>116</v>
      </c>
      <c r="P197" s="28" t="s">
        <v>230</v>
      </c>
      <c r="Q197" s="29">
        <v>1.764</v>
      </c>
      <c r="R197" s="172" t="str">
        <f t="shared" si="35"/>
        <v>A</v>
      </c>
      <c r="S197" s="175">
        <f t="shared" si="36"/>
        <v>1</v>
      </c>
      <c r="T197" s="175">
        <f t="shared" si="37"/>
        <v>1</v>
      </c>
      <c r="U197" s="175">
        <f t="shared" si="38"/>
        <v>0</v>
      </c>
      <c r="V197" s="179" t="str">
        <f t="shared" si="39"/>
        <v>Staphylococcus hyicus</v>
      </c>
      <c r="W197" s="179" t="str">
        <f t="shared" si="40"/>
        <v>Staphylococcus hyicus</v>
      </c>
      <c r="X197" s="175">
        <f t="shared" si="41"/>
        <v>0</v>
      </c>
      <c r="Y197" s="175">
        <f t="shared" si="42"/>
        <v>0</v>
      </c>
      <c r="Z197" s="175">
        <f t="shared" si="43"/>
        <v>0</v>
      </c>
      <c r="AA197" s="175">
        <f t="shared" si="44"/>
        <v>0</v>
      </c>
    </row>
    <row r="198" spans="4:27" ht="15" customHeight="1" x14ac:dyDescent="0.25">
      <c r="D198" s="177">
        <v>1</v>
      </c>
      <c r="F198" s="28" t="s">
        <v>596</v>
      </c>
      <c r="G198" s="28" t="s">
        <v>117</v>
      </c>
      <c r="H198" s="28" t="s">
        <v>13</v>
      </c>
      <c r="I198" s="31" t="s">
        <v>597</v>
      </c>
      <c r="J198" s="28" t="s">
        <v>116</v>
      </c>
      <c r="K198" s="28" t="s">
        <v>230</v>
      </c>
      <c r="L198" s="28" t="s">
        <v>116</v>
      </c>
      <c r="M198" s="28" t="s">
        <v>230</v>
      </c>
      <c r="N198" s="29">
        <v>2.052</v>
      </c>
      <c r="O198" s="28" t="s">
        <v>116</v>
      </c>
      <c r="P198" s="28" t="s">
        <v>229</v>
      </c>
      <c r="Q198" s="29">
        <v>1.849</v>
      </c>
      <c r="R198" s="172" t="str">
        <f t="shared" si="35"/>
        <v>A</v>
      </c>
      <c r="S198" s="175">
        <f t="shared" si="36"/>
        <v>1</v>
      </c>
      <c r="T198" s="175">
        <f t="shared" si="37"/>
        <v>1</v>
      </c>
      <c r="U198" s="175">
        <f t="shared" si="38"/>
        <v>0</v>
      </c>
      <c r="V198" s="179" t="str">
        <f t="shared" si="39"/>
        <v>Staphylococcus hyicus</v>
      </c>
      <c r="W198" s="179" t="str">
        <f t="shared" si="40"/>
        <v>Staphylococcus agnetis</v>
      </c>
      <c r="X198" s="175">
        <f t="shared" si="41"/>
        <v>0</v>
      </c>
      <c r="Y198" s="175">
        <f t="shared" si="42"/>
        <v>0</v>
      </c>
      <c r="Z198" s="175">
        <f t="shared" si="43"/>
        <v>0</v>
      </c>
      <c r="AA198" s="175">
        <f t="shared" si="44"/>
        <v>0</v>
      </c>
    </row>
    <row r="199" spans="4:27" ht="15" customHeight="1" x14ac:dyDescent="0.25">
      <c r="D199" s="177">
        <v>1</v>
      </c>
      <c r="F199" s="28" t="s">
        <v>598</v>
      </c>
      <c r="G199" s="28" t="s">
        <v>117</v>
      </c>
      <c r="H199" s="28" t="s">
        <v>13</v>
      </c>
      <c r="I199" s="31" t="s">
        <v>599</v>
      </c>
      <c r="J199" s="28" t="s">
        <v>116</v>
      </c>
      <c r="K199" s="28" t="s">
        <v>230</v>
      </c>
      <c r="L199" s="28" t="s">
        <v>116</v>
      </c>
      <c r="M199" s="28" t="s">
        <v>230</v>
      </c>
      <c r="N199" s="29">
        <v>2.1829999999999998</v>
      </c>
      <c r="O199" s="28" t="s">
        <v>116</v>
      </c>
      <c r="P199" s="28" t="s">
        <v>230</v>
      </c>
      <c r="Q199" s="29">
        <v>1.86</v>
      </c>
      <c r="R199" s="172" t="str">
        <f t="shared" si="35"/>
        <v>A</v>
      </c>
      <c r="S199" s="175">
        <f t="shared" si="36"/>
        <v>1</v>
      </c>
      <c r="T199" s="175">
        <f t="shared" si="37"/>
        <v>1</v>
      </c>
      <c r="U199" s="175">
        <f t="shared" si="38"/>
        <v>0</v>
      </c>
      <c r="V199" s="179" t="str">
        <f t="shared" si="39"/>
        <v>Staphylococcus hyicus</v>
      </c>
      <c r="W199" s="179" t="str">
        <f t="shared" si="40"/>
        <v>Staphylococcus hyicus</v>
      </c>
      <c r="X199" s="175">
        <f t="shared" si="41"/>
        <v>0</v>
      </c>
      <c r="Y199" s="175">
        <f t="shared" si="42"/>
        <v>0</v>
      </c>
      <c r="Z199" s="175">
        <f t="shared" si="43"/>
        <v>0</v>
      </c>
      <c r="AA199" s="175">
        <f t="shared" si="44"/>
        <v>0</v>
      </c>
    </row>
    <row r="200" spans="4:27" ht="15" customHeight="1" x14ac:dyDescent="0.25">
      <c r="D200" s="177">
        <v>1</v>
      </c>
      <c r="F200" s="28" t="s">
        <v>600</v>
      </c>
      <c r="G200" s="28" t="s">
        <v>117</v>
      </c>
      <c r="H200" s="28" t="s">
        <v>13</v>
      </c>
      <c r="I200" s="31" t="s">
        <v>601</v>
      </c>
      <c r="J200" s="28" t="s">
        <v>116</v>
      </c>
      <c r="K200" s="28" t="s">
        <v>230</v>
      </c>
      <c r="L200" s="28" t="s">
        <v>116</v>
      </c>
      <c r="M200" s="28" t="s">
        <v>230</v>
      </c>
      <c r="N200" s="29">
        <v>2.0779999999999998</v>
      </c>
      <c r="O200" s="28" t="s">
        <v>116</v>
      </c>
      <c r="P200" s="28" t="s">
        <v>230</v>
      </c>
      <c r="Q200" s="29">
        <v>1.9359999999999999</v>
      </c>
      <c r="R200" s="172" t="str">
        <f t="shared" si="35"/>
        <v>A</v>
      </c>
      <c r="S200" s="175">
        <f t="shared" si="36"/>
        <v>1</v>
      </c>
      <c r="T200" s="175">
        <f t="shared" si="37"/>
        <v>1</v>
      </c>
      <c r="U200" s="175">
        <f t="shared" si="38"/>
        <v>0</v>
      </c>
      <c r="V200" s="179" t="str">
        <f t="shared" si="39"/>
        <v>Staphylococcus hyicus</v>
      </c>
      <c r="W200" s="179" t="str">
        <f t="shared" si="40"/>
        <v>Staphylococcus hyicus</v>
      </c>
      <c r="X200" s="175">
        <f t="shared" si="41"/>
        <v>0</v>
      </c>
      <c r="Y200" s="175">
        <f t="shared" si="42"/>
        <v>0</v>
      </c>
      <c r="Z200" s="175">
        <f t="shared" si="43"/>
        <v>0</v>
      </c>
      <c r="AA200" s="175">
        <f t="shared" si="44"/>
        <v>0</v>
      </c>
    </row>
    <row r="201" spans="4:27" ht="15" customHeight="1" x14ac:dyDescent="0.25">
      <c r="D201" s="177">
        <v>1</v>
      </c>
      <c r="F201" s="28" t="s">
        <v>602</v>
      </c>
      <c r="G201" s="28" t="s">
        <v>117</v>
      </c>
      <c r="H201" s="28" t="s">
        <v>13</v>
      </c>
      <c r="I201" s="31" t="s">
        <v>603</v>
      </c>
      <c r="J201" s="28" t="s">
        <v>116</v>
      </c>
      <c r="K201" s="28" t="s">
        <v>230</v>
      </c>
      <c r="L201" s="28" t="s">
        <v>116</v>
      </c>
      <c r="M201" s="28" t="s">
        <v>230</v>
      </c>
      <c r="N201" s="29">
        <v>2.0219999999999998</v>
      </c>
      <c r="O201" s="28" t="s">
        <v>116</v>
      </c>
      <c r="P201" s="28" t="s">
        <v>235</v>
      </c>
      <c r="Q201" s="29">
        <v>1.3109999999999999</v>
      </c>
      <c r="R201" s="172" t="str">
        <f t="shared" si="35"/>
        <v>A</v>
      </c>
      <c r="S201" s="175">
        <f t="shared" si="36"/>
        <v>1</v>
      </c>
      <c r="T201" s="175">
        <f t="shared" si="37"/>
        <v>1</v>
      </c>
      <c r="U201" s="175">
        <f t="shared" si="38"/>
        <v>0</v>
      </c>
      <c r="V201" s="179" t="str">
        <f t="shared" si="39"/>
        <v>Staphylococcus hyicus</v>
      </c>
      <c r="W201" s="179" t="str">
        <f t="shared" si="40"/>
        <v>Staphylococcus chromogenes</v>
      </c>
      <c r="X201" s="175">
        <f t="shared" si="41"/>
        <v>0</v>
      </c>
      <c r="Y201" s="175">
        <f t="shared" si="42"/>
        <v>0</v>
      </c>
      <c r="Z201" s="175">
        <f t="shared" si="43"/>
        <v>0</v>
      </c>
      <c r="AA201" s="175">
        <f t="shared" si="44"/>
        <v>0</v>
      </c>
    </row>
    <row r="202" spans="4:27" ht="15" customHeight="1" x14ac:dyDescent="0.25">
      <c r="D202" s="177">
        <v>1</v>
      </c>
      <c r="F202" s="28" t="s">
        <v>604</v>
      </c>
      <c r="G202" s="28" t="s">
        <v>117</v>
      </c>
      <c r="H202" s="28" t="s">
        <v>13</v>
      </c>
      <c r="I202" s="31" t="s">
        <v>605</v>
      </c>
      <c r="J202" s="28" t="s">
        <v>116</v>
      </c>
      <c r="K202" s="28" t="s">
        <v>230</v>
      </c>
      <c r="L202" s="28" t="s">
        <v>116</v>
      </c>
      <c r="M202" s="28" t="s">
        <v>230</v>
      </c>
      <c r="N202" s="29">
        <v>2.133</v>
      </c>
      <c r="O202" s="28" t="s">
        <v>116</v>
      </c>
      <c r="P202" s="28" t="s">
        <v>230</v>
      </c>
      <c r="Q202" s="29">
        <v>2.0270000000000001</v>
      </c>
      <c r="R202" s="172" t="str">
        <f t="shared" si="35"/>
        <v>A</v>
      </c>
      <c r="S202" s="175">
        <f t="shared" si="36"/>
        <v>1</v>
      </c>
      <c r="T202" s="175">
        <f t="shared" si="37"/>
        <v>1</v>
      </c>
      <c r="U202" s="175">
        <f t="shared" si="38"/>
        <v>0</v>
      </c>
      <c r="V202" s="179" t="str">
        <f t="shared" si="39"/>
        <v>Staphylococcus hyicus</v>
      </c>
      <c r="W202" s="179" t="str">
        <f t="shared" si="40"/>
        <v>Staphylococcus hyicus</v>
      </c>
      <c r="X202" s="175">
        <f t="shared" si="41"/>
        <v>0</v>
      </c>
      <c r="Y202" s="175">
        <f t="shared" si="42"/>
        <v>0</v>
      </c>
      <c r="Z202" s="175">
        <f t="shared" si="43"/>
        <v>0</v>
      </c>
      <c r="AA202" s="175">
        <f t="shared" si="44"/>
        <v>0</v>
      </c>
    </row>
    <row r="203" spans="4:27" ht="15" customHeight="1" x14ac:dyDescent="0.25">
      <c r="D203" s="177">
        <v>1</v>
      </c>
      <c r="F203" s="28" t="s">
        <v>606</v>
      </c>
      <c r="G203" s="28" t="s">
        <v>117</v>
      </c>
      <c r="H203" s="28" t="s">
        <v>13</v>
      </c>
      <c r="I203" s="31" t="s">
        <v>607</v>
      </c>
      <c r="J203" s="28" t="s">
        <v>116</v>
      </c>
      <c r="K203" s="28" t="s">
        <v>230</v>
      </c>
      <c r="L203" s="28" t="s">
        <v>116</v>
      </c>
      <c r="M203" s="28" t="s">
        <v>230</v>
      </c>
      <c r="N203" s="29">
        <v>2.1259999999999999</v>
      </c>
      <c r="O203" s="28" t="s">
        <v>116</v>
      </c>
      <c r="P203" s="28" t="s">
        <v>230</v>
      </c>
      <c r="Q203" s="29">
        <v>1.7609999999999999</v>
      </c>
      <c r="R203" s="172" t="str">
        <f t="shared" si="35"/>
        <v>A</v>
      </c>
      <c r="S203" s="175">
        <f t="shared" si="36"/>
        <v>1</v>
      </c>
      <c r="T203" s="175">
        <f t="shared" si="37"/>
        <v>1</v>
      </c>
      <c r="U203" s="175">
        <f t="shared" si="38"/>
        <v>0</v>
      </c>
      <c r="V203" s="179" t="str">
        <f t="shared" si="39"/>
        <v>Staphylococcus hyicus</v>
      </c>
      <c r="W203" s="179" t="str">
        <f t="shared" si="40"/>
        <v>Staphylococcus hyicus</v>
      </c>
      <c r="X203" s="175">
        <f t="shared" si="41"/>
        <v>0</v>
      </c>
      <c r="Y203" s="175">
        <f t="shared" si="42"/>
        <v>0</v>
      </c>
      <c r="Z203" s="175">
        <f t="shared" si="43"/>
        <v>0</v>
      </c>
      <c r="AA203" s="175">
        <f t="shared" si="44"/>
        <v>0</v>
      </c>
    </row>
    <row r="204" spans="4:27" ht="15" customHeight="1" x14ac:dyDescent="0.25">
      <c r="D204" s="177">
        <v>1</v>
      </c>
      <c r="F204" s="28" t="s">
        <v>608</v>
      </c>
      <c r="G204" s="28" t="s">
        <v>117</v>
      </c>
      <c r="H204" s="28" t="s">
        <v>13</v>
      </c>
      <c r="I204" s="31" t="s">
        <v>609</v>
      </c>
      <c r="J204" s="28" t="s">
        <v>116</v>
      </c>
      <c r="K204" s="28" t="s">
        <v>230</v>
      </c>
      <c r="L204" s="28" t="s">
        <v>116</v>
      </c>
      <c r="M204" s="28" t="s">
        <v>230</v>
      </c>
      <c r="N204" s="29">
        <v>2.0670000000000002</v>
      </c>
      <c r="O204" s="28" t="s">
        <v>116</v>
      </c>
      <c r="P204" s="28" t="s">
        <v>235</v>
      </c>
      <c r="Q204" s="29">
        <v>1.518</v>
      </c>
      <c r="R204" s="172" t="str">
        <f t="shared" si="35"/>
        <v>A</v>
      </c>
      <c r="S204" s="175">
        <f t="shared" si="36"/>
        <v>1</v>
      </c>
      <c r="T204" s="175">
        <f t="shared" si="37"/>
        <v>1</v>
      </c>
      <c r="U204" s="175">
        <f t="shared" si="38"/>
        <v>0</v>
      </c>
      <c r="V204" s="179" t="str">
        <f t="shared" si="39"/>
        <v>Staphylococcus hyicus</v>
      </c>
      <c r="W204" s="179" t="str">
        <f t="shared" si="40"/>
        <v>Staphylococcus chromogenes</v>
      </c>
      <c r="X204" s="175">
        <f t="shared" si="41"/>
        <v>0</v>
      </c>
      <c r="Y204" s="175">
        <f t="shared" si="42"/>
        <v>0</v>
      </c>
      <c r="Z204" s="175">
        <f t="shared" si="43"/>
        <v>0</v>
      </c>
      <c r="AA204" s="175">
        <f t="shared" si="44"/>
        <v>0</v>
      </c>
    </row>
    <row r="205" spans="4:27" ht="15" customHeight="1" x14ac:dyDescent="0.25">
      <c r="D205" s="177">
        <v>1</v>
      </c>
      <c r="F205" s="28" t="s">
        <v>610</v>
      </c>
      <c r="G205" s="28" t="s">
        <v>117</v>
      </c>
      <c r="H205" s="28" t="s">
        <v>13</v>
      </c>
      <c r="I205" s="31" t="s">
        <v>611</v>
      </c>
      <c r="J205" s="28" t="s">
        <v>116</v>
      </c>
      <c r="K205" s="28" t="s">
        <v>230</v>
      </c>
      <c r="L205" s="28" t="s">
        <v>116</v>
      </c>
      <c r="M205" s="28" t="s">
        <v>230</v>
      </c>
      <c r="N205" s="29">
        <v>2.1619999999999999</v>
      </c>
      <c r="O205" s="28" t="s">
        <v>116</v>
      </c>
      <c r="P205" s="28" t="s">
        <v>230</v>
      </c>
      <c r="Q205" s="29">
        <v>1.827</v>
      </c>
      <c r="R205" s="172" t="str">
        <f t="shared" si="35"/>
        <v>A</v>
      </c>
      <c r="S205" s="175">
        <f t="shared" si="36"/>
        <v>1</v>
      </c>
      <c r="T205" s="175">
        <f t="shared" si="37"/>
        <v>1</v>
      </c>
      <c r="U205" s="175">
        <f t="shared" si="38"/>
        <v>0</v>
      </c>
      <c r="V205" s="179" t="str">
        <f t="shared" si="39"/>
        <v>Staphylococcus hyicus</v>
      </c>
      <c r="W205" s="179" t="str">
        <f t="shared" si="40"/>
        <v>Staphylococcus hyicus</v>
      </c>
      <c r="X205" s="175">
        <f t="shared" si="41"/>
        <v>0</v>
      </c>
      <c r="Y205" s="175">
        <f t="shared" si="42"/>
        <v>0</v>
      </c>
      <c r="Z205" s="175">
        <f t="shared" si="43"/>
        <v>0</v>
      </c>
      <c r="AA205" s="175">
        <f t="shared" si="44"/>
        <v>0</v>
      </c>
    </row>
    <row r="206" spans="4:27" ht="15" customHeight="1" x14ac:dyDescent="0.25">
      <c r="D206" s="177">
        <v>1</v>
      </c>
      <c r="F206" s="28" t="s">
        <v>612</v>
      </c>
      <c r="G206" s="28" t="s">
        <v>117</v>
      </c>
      <c r="H206" s="28" t="s">
        <v>13</v>
      </c>
      <c r="I206" s="31" t="s">
        <v>613</v>
      </c>
      <c r="J206" s="28" t="s">
        <v>116</v>
      </c>
      <c r="K206" s="28" t="s">
        <v>230</v>
      </c>
      <c r="L206" s="28" t="s">
        <v>116</v>
      </c>
      <c r="M206" s="28" t="s">
        <v>230</v>
      </c>
      <c r="N206" s="29">
        <v>2.0299999999999998</v>
      </c>
      <c r="O206" s="28" t="s">
        <v>116</v>
      </c>
      <c r="P206" s="28" t="s">
        <v>235</v>
      </c>
      <c r="Q206" s="29">
        <v>1.968</v>
      </c>
      <c r="R206" s="172" t="str">
        <f t="shared" si="35"/>
        <v>A</v>
      </c>
      <c r="S206" s="175">
        <f t="shared" si="36"/>
        <v>1</v>
      </c>
      <c r="T206" s="175">
        <f t="shared" si="37"/>
        <v>1</v>
      </c>
      <c r="U206" s="175">
        <f t="shared" si="38"/>
        <v>0</v>
      </c>
      <c r="V206" s="179" t="str">
        <f t="shared" si="39"/>
        <v>Staphylococcus hyicus</v>
      </c>
      <c r="W206" s="179" t="str">
        <f t="shared" si="40"/>
        <v>Staphylococcus chromogenes</v>
      </c>
      <c r="X206" s="175">
        <f t="shared" si="41"/>
        <v>0</v>
      </c>
      <c r="Y206" s="175">
        <f t="shared" si="42"/>
        <v>0</v>
      </c>
      <c r="Z206" s="175">
        <f t="shared" si="43"/>
        <v>0</v>
      </c>
      <c r="AA206" s="175">
        <f t="shared" si="44"/>
        <v>0</v>
      </c>
    </row>
    <row r="207" spans="4:27" ht="15" customHeight="1" x14ac:dyDescent="0.25">
      <c r="D207" s="177">
        <v>1</v>
      </c>
      <c r="F207" s="28" t="s">
        <v>614</v>
      </c>
      <c r="G207" s="28" t="s">
        <v>117</v>
      </c>
      <c r="H207" s="28" t="s">
        <v>13</v>
      </c>
      <c r="I207" s="31" t="s">
        <v>615</v>
      </c>
      <c r="J207" s="28" t="s">
        <v>116</v>
      </c>
      <c r="K207" s="28" t="s">
        <v>230</v>
      </c>
      <c r="L207" s="28" t="s">
        <v>116</v>
      </c>
      <c r="M207" s="28" t="s">
        <v>230</v>
      </c>
      <c r="N207" s="29">
        <v>2.1240000000000001</v>
      </c>
      <c r="O207" s="28" t="s">
        <v>116</v>
      </c>
      <c r="P207" s="28" t="s">
        <v>230</v>
      </c>
      <c r="Q207" s="29">
        <v>1.736</v>
      </c>
      <c r="R207" s="172" t="str">
        <f t="shared" si="35"/>
        <v>A</v>
      </c>
      <c r="S207" s="175">
        <f t="shared" si="36"/>
        <v>1</v>
      </c>
      <c r="T207" s="175">
        <f t="shared" si="37"/>
        <v>1</v>
      </c>
      <c r="U207" s="175">
        <f t="shared" si="38"/>
        <v>0</v>
      </c>
      <c r="V207" s="179" t="str">
        <f t="shared" si="39"/>
        <v>Staphylococcus hyicus</v>
      </c>
      <c r="W207" s="179" t="str">
        <f t="shared" si="40"/>
        <v>Staphylococcus hyicus</v>
      </c>
      <c r="X207" s="175">
        <f t="shared" si="41"/>
        <v>0</v>
      </c>
      <c r="Y207" s="175">
        <f t="shared" si="42"/>
        <v>0</v>
      </c>
      <c r="Z207" s="175">
        <f t="shared" si="43"/>
        <v>0</v>
      </c>
      <c r="AA207" s="175">
        <f t="shared" si="44"/>
        <v>0</v>
      </c>
    </row>
    <row r="208" spans="4:27" ht="15" customHeight="1" x14ac:dyDescent="0.25">
      <c r="D208" s="177">
        <v>1</v>
      </c>
      <c r="F208" s="28" t="s">
        <v>616</v>
      </c>
      <c r="G208" s="28" t="s">
        <v>117</v>
      </c>
      <c r="H208" s="28" t="s">
        <v>13</v>
      </c>
      <c r="I208" s="31" t="s">
        <v>617</v>
      </c>
      <c r="J208" s="28" t="s">
        <v>116</v>
      </c>
      <c r="K208" s="28" t="s">
        <v>230</v>
      </c>
      <c r="L208" s="28" t="s">
        <v>116</v>
      </c>
      <c r="M208" s="28" t="s">
        <v>230</v>
      </c>
      <c r="N208" s="29">
        <v>2.016</v>
      </c>
      <c r="O208" s="28" t="s">
        <v>116</v>
      </c>
      <c r="P208" s="28" t="s">
        <v>230</v>
      </c>
      <c r="Q208" s="29">
        <v>1.9650000000000001</v>
      </c>
      <c r="R208" s="172" t="str">
        <f t="shared" si="35"/>
        <v>A</v>
      </c>
      <c r="S208" s="175">
        <f t="shared" si="36"/>
        <v>1</v>
      </c>
      <c r="T208" s="175">
        <f t="shared" si="37"/>
        <v>1</v>
      </c>
      <c r="U208" s="175">
        <f t="shared" si="38"/>
        <v>0</v>
      </c>
      <c r="V208" s="179" t="str">
        <f t="shared" si="39"/>
        <v>Staphylococcus hyicus</v>
      </c>
      <c r="W208" s="179" t="str">
        <f t="shared" si="40"/>
        <v>Staphylococcus hyicus</v>
      </c>
      <c r="X208" s="175">
        <f t="shared" si="41"/>
        <v>0</v>
      </c>
      <c r="Y208" s="175">
        <f t="shared" si="42"/>
        <v>0</v>
      </c>
      <c r="Z208" s="175">
        <f t="shared" si="43"/>
        <v>0</v>
      </c>
      <c r="AA208" s="175">
        <f t="shared" si="44"/>
        <v>0</v>
      </c>
    </row>
    <row r="209" spans="4:27" ht="15" customHeight="1" x14ac:dyDescent="0.25">
      <c r="D209" s="177">
        <v>1</v>
      </c>
      <c r="F209" s="28" t="s">
        <v>618</v>
      </c>
      <c r="G209" s="28" t="s">
        <v>117</v>
      </c>
      <c r="H209" s="28" t="s">
        <v>13</v>
      </c>
      <c r="I209" s="31" t="s">
        <v>619</v>
      </c>
      <c r="J209" s="28" t="s">
        <v>116</v>
      </c>
      <c r="K209" s="28" t="s">
        <v>230</v>
      </c>
      <c r="L209" s="28" t="s">
        <v>116</v>
      </c>
      <c r="M209" s="28" t="s">
        <v>230</v>
      </c>
      <c r="N209" s="29">
        <v>2.0430000000000001</v>
      </c>
      <c r="O209" s="28" t="s">
        <v>116</v>
      </c>
      <c r="P209" s="28" t="s">
        <v>230</v>
      </c>
      <c r="Q209" s="29">
        <v>1.9810000000000001</v>
      </c>
      <c r="R209" s="172" t="str">
        <f t="shared" si="35"/>
        <v>A</v>
      </c>
      <c r="S209" s="175">
        <f t="shared" si="36"/>
        <v>1</v>
      </c>
      <c r="T209" s="175">
        <f t="shared" si="37"/>
        <v>1</v>
      </c>
      <c r="U209" s="175">
        <f t="shared" si="38"/>
        <v>0</v>
      </c>
      <c r="V209" s="179" t="str">
        <f t="shared" si="39"/>
        <v>Staphylococcus hyicus</v>
      </c>
      <c r="W209" s="179" t="str">
        <f t="shared" si="40"/>
        <v>Staphylococcus hyicus</v>
      </c>
      <c r="X209" s="175">
        <f t="shared" si="41"/>
        <v>0</v>
      </c>
      <c r="Y209" s="175">
        <f t="shared" si="42"/>
        <v>0</v>
      </c>
      <c r="Z209" s="175">
        <f t="shared" si="43"/>
        <v>0</v>
      </c>
      <c r="AA209" s="175">
        <f t="shared" si="44"/>
        <v>0</v>
      </c>
    </row>
    <row r="210" spans="4:27" ht="15" customHeight="1" x14ac:dyDescent="0.25">
      <c r="D210" s="177">
        <v>1</v>
      </c>
      <c r="F210" s="28" t="s">
        <v>620</v>
      </c>
      <c r="G210" s="28" t="s">
        <v>117</v>
      </c>
      <c r="H210" s="28" t="s">
        <v>13</v>
      </c>
      <c r="I210" s="31" t="s">
        <v>621</v>
      </c>
      <c r="J210" s="28" t="s">
        <v>116</v>
      </c>
      <c r="K210" s="28" t="s">
        <v>230</v>
      </c>
      <c r="L210" s="28" t="s">
        <v>116</v>
      </c>
      <c r="M210" s="28" t="s">
        <v>230</v>
      </c>
      <c r="N210" s="29">
        <v>2.036</v>
      </c>
      <c r="O210" s="28" t="s">
        <v>116</v>
      </c>
      <c r="P210" s="28" t="s">
        <v>230</v>
      </c>
      <c r="Q210" s="29">
        <v>1.913</v>
      </c>
      <c r="R210" s="172" t="str">
        <f t="shared" si="35"/>
        <v>A</v>
      </c>
      <c r="S210" s="175">
        <f t="shared" si="36"/>
        <v>1</v>
      </c>
      <c r="T210" s="175">
        <f t="shared" si="37"/>
        <v>1</v>
      </c>
      <c r="U210" s="175">
        <f t="shared" si="38"/>
        <v>0</v>
      </c>
      <c r="V210" s="179" t="str">
        <f t="shared" si="39"/>
        <v>Staphylococcus hyicus</v>
      </c>
      <c r="W210" s="179" t="str">
        <f t="shared" si="40"/>
        <v>Staphylococcus hyicus</v>
      </c>
      <c r="X210" s="175">
        <f t="shared" si="41"/>
        <v>0</v>
      </c>
      <c r="Y210" s="175">
        <f t="shared" si="42"/>
        <v>0</v>
      </c>
      <c r="Z210" s="175">
        <f t="shared" si="43"/>
        <v>0</v>
      </c>
      <c r="AA210" s="175">
        <f t="shared" si="44"/>
        <v>0</v>
      </c>
    </row>
    <row r="211" spans="4:27" ht="15" customHeight="1" x14ac:dyDescent="0.25">
      <c r="D211" s="177">
        <v>1</v>
      </c>
      <c r="F211" s="28" t="s">
        <v>622</v>
      </c>
      <c r="G211" s="28" t="s">
        <v>118</v>
      </c>
      <c r="H211" s="28" t="s">
        <v>13</v>
      </c>
      <c r="I211" s="31" t="s">
        <v>623</v>
      </c>
      <c r="J211" s="28" t="s">
        <v>116</v>
      </c>
      <c r="K211" s="28" t="s">
        <v>230</v>
      </c>
      <c r="L211" s="28" t="s">
        <v>116</v>
      </c>
      <c r="M211" s="28" t="s">
        <v>230</v>
      </c>
      <c r="N211" s="29">
        <v>2.1139999999999999</v>
      </c>
      <c r="O211" s="28" t="s">
        <v>116</v>
      </c>
      <c r="P211" s="28" t="s">
        <v>235</v>
      </c>
      <c r="Q211" s="29">
        <v>1.9650000000000001</v>
      </c>
      <c r="R211" s="172" t="str">
        <f t="shared" si="35"/>
        <v>A</v>
      </c>
      <c r="S211" s="175">
        <f t="shared" si="36"/>
        <v>1</v>
      </c>
      <c r="T211" s="175">
        <f t="shared" si="37"/>
        <v>1</v>
      </c>
      <c r="U211" s="175">
        <f t="shared" si="38"/>
        <v>0</v>
      </c>
      <c r="V211" s="179" t="str">
        <f t="shared" si="39"/>
        <v>Staphylococcus hyicus</v>
      </c>
      <c r="W211" s="179" t="str">
        <f t="shared" si="40"/>
        <v>Staphylococcus chromogenes</v>
      </c>
      <c r="X211" s="175">
        <f t="shared" si="41"/>
        <v>0</v>
      </c>
      <c r="Y211" s="175">
        <f t="shared" si="42"/>
        <v>0</v>
      </c>
      <c r="Z211" s="175">
        <f t="shared" si="43"/>
        <v>0</v>
      </c>
      <c r="AA211" s="175">
        <f t="shared" si="44"/>
        <v>0</v>
      </c>
    </row>
    <row r="212" spans="4:27" ht="15" customHeight="1" x14ac:dyDescent="0.25">
      <c r="D212" s="177">
        <v>1</v>
      </c>
      <c r="F212" s="28" t="s">
        <v>624</v>
      </c>
      <c r="G212" s="28" t="s">
        <v>117</v>
      </c>
      <c r="H212" s="28" t="s">
        <v>13</v>
      </c>
      <c r="I212" s="31" t="s">
        <v>625</v>
      </c>
      <c r="J212" s="28" t="s">
        <v>116</v>
      </c>
      <c r="K212" s="28" t="s">
        <v>230</v>
      </c>
      <c r="L212" s="28" t="s">
        <v>116</v>
      </c>
      <c r="M212" s="28" t="s">
        <v>230</v>
      </c>
      <c r="N212" s="29">
        <v>2.093</v>
      </c>
      <c r="O212" s="28" t="s">
        <v>116</v>
      </c>
      <c r="P212" s="28" t="s">
        <v>230</v>
      </c>
      <c r="Q212" s="29">
        <v>1.65</v>
      </c>
      <c r="R212" s="172" t="str">
        <f t="shared" si="35"/>
        <v>A</v>
      </c>
      <c r="S212" s="175">
        <f t="shared" si="36"/>
        <v>1</v>
      </c>
      <c r="T212" s="175">
        <f t="shared" si="37"/>
        <v>1</v>
      </c>
      <c r="U212" s="175">
        <f t="shared" si="38"/>
        <v>0</v>
      </c>
      <c r="V212" s="179" t="str">
        <f t="shared" si="39"/>
        <v>Staphylococcus hyicus</v>
      </c>
      <c r="W212" s="179" t="str">
        <f t="shared" si="40"/>
        <v>Staphylococcus hyicus</v>
      </c>
      <c r="X212" s="175">
        <f t="shared" si="41"/>
        <v>0</v>
      </c>
      <c r="Y212" s="175">
        <f t="shared" si="42"/>
        <v>0</v>
      </c>
      <c r="Z212" s="175">
        <f t="shared" si="43"/>
        <v>0</v>
      </c>
      <c r="AA212" s="175">
        <f t="shared" si="44"/>
        <v>0</v>
      </c>
    </row>
    <row r="213" spans="4:27" ht="15" customHeight="1" x14ac:dyDescent="0.25">
      <c r="D213" s="177">
        <v>0</v>
      </c>
      <c r="F213" s="28" t="s">
        <v>626</v>
      </c>
      <c r="G213" s="28" t="s">
        <v>56</v>
      </c>
      <c r="H213" s="28" t="s">
        <v>961</v>
      </c>
      <c r="I213" s="31" t="s">
        <v>627</v>
      </c>
      <c r="J213" s="28" t="s">
        <v>116</v>
      </c>
      <c r="K213" s="28" t="s">
        <v>628</v>
      </c>
      <c r="L213" s="28" t="s">
        <v>116</v>
      </c>
      <c r="M213" s="28" t="s">
        <v>628</v>
      </c>
      <c r="N213" s="29">
        <v>2.1440000000000001</v>
      </c>
      <c r="O213" s="28" t="s">
        <v>116</v>
      </c>
      <c r="P213" s="28" t="s">
        <v>628</v>
      </c>
      <c r="Q213" s="29">
        <v>2.0169999999999999</v>
      </c>
      <c r="R213" s="172" t="str">
        <f t="shared" si="35"/>
        <v>A</v>
      </c>
      <c r="S213" s="175">
        <f t="shared" si="36"/>
        <v>1</v>
      </c>
      <c r="T213" s="175">
        <f t="shared" si="37"/>
        <v>1</v>
      </c>
      <c r="U213" s="175">
        <f t="shared" si="38"/>
        <v>0</v>
      </c>
      <c r="V213" s="179" t="str">
        <f t="shared" si="39"/>
        <v>Staphylococcus intermedius</v>
      </c>
      <c r="W213" s="179" t="str">
        <f t="shared" si="40"/>
        <v>Staphylococcus intermedius</v>
      </c>
      <c r="X213" s="175">
        <f t="shared" si="41"/>
        <v>0</v>
      </c>
      <c r="Y213" s="175">
        <f t="shared" si="42"/>
        <v>0</v>
      </c>
      <c r="Z213" s="175">
        <f t="shared" si="43"/>
        <v>0</v>
      </c>
      <c r="AA213" s="175">
        <f t="shared" si="44"/>
        <v>0</v>
      </c>
    </row>
    <row r="214" spans="4:27" ht="15" customHeight="1" x14ac:dyDescent="0.25">
      <c r="D214" s="177">
        <v>0</v>
      </c>
      <c r="F214" s="28" t="s">
        <v>629</v>
      </c>
      <c r="G214" s="28" t="s">
        <v>56</v>
      </c>
      <c r="H214" s="28" t="s">
        <v>961</v>
      </c>
      <c r="I214" s="31" t="s">
        <v>630</v>
      </c>
      <c r="J214" s="28" t="s">
        <v>116</v>
      </c>
      <c r="K214" s="28" t="s">
        <v>628</v>
      </c>
      <c r="L214" s="28" t="s">
        <v>116</v>
      </c>
      <c r="M214" s="28" t="s">
        <v>628</v>
      </c>
      <c r="N214" s="29">
        <v>2.069</v>
      </c>
      <c r="O214" s="28" t="s">
        <v>116</v>
      </c>
      <c r="P214" s="28" t="s">
        <v>628</v>
      </c>
      <c r="Q214" s="29">
        <v>1.972</v>
      </c>
      <c r="R214" s="172" t="str">
        <f t="shared" si="35"/>
        <v>A</v>
      </c>
      <c r="S214" s="175">
        <f t="shared" si="36"/>
        <v>1</v>
      </c>
      <c r="T214" s="175">
        <f t="shared" si="37"/>
        <v>1</v>
      </c>
      <c r="U214" s="175">
        <f t="shared" si="38"/>
        <v>0</v>
      </c>
      <c r="V214" s="179" t="str">
        <f t="shared" si="39"/>
        <v>Staphylococcus intermedius</v>
      </c>
      <c r="W214" s="179" t="str">
        <f t="shared" si="40"/>
        <v>Staphylococcus intermedius</v>
      </c>
      <c r="X214" s="175">
        <f t="shared" si="41"/>
        <v>0</v>
      </c>
      <c r="Y214" s="175">
        <f t="shared" si="42"/>
        <v>0</v>
      </c>
      <c r="Z214" s="175">
        <f t="shared" si="43"/>
        <v>0</v>
      </c>
      <c r="AA214" s="175">
        <f t="shared" si="44"/>
        <v>0</v>
      </c>
    </row>
    <row r="215" spans="4:27" ht="15" customHeight="1" x14ac:dyDescent="0.25">
      <c r="D215" s="177">
        <v>0</v>
      </c>
      <c r="F215" s="28" t="s">
        <v>631</v>
      </c>
      <c r="G215" s="28" t="s">
        <v>56</v>
      </c>
      <c r="H215" s="28" t="s">
        <v>961</v>
      </c>
      <c r="I215" s="31" t="s">
        <v>632</v>
      </c>
      <c r="J215" s="28" t="s">
        <v>116</v>
      </c>
      <c r="K215" s="28" t="s">
        <v>633</v>
      </c>
      <c r="L215" s="28" t="s">
        <v>116</v>
      </c>
      <c r="M215" s="28" t="s">
        <v>633</v>
      </c>
      <c r="N215" s="29">
        <v>2.3959999999999999</v>
      </c>
      <c r="O215" s="28" t="s">
        <v>116</v>
      </c>
      <c r="P215" s="28" t="s">
        <v>633</v>
      </c>
      <c r="Q215" s="29">
        <v>2.3959999999999999</v>
      </c>
      <c r="R215" s="172" t="str">
        <f t="shared" si="35"/>
        <v>A</v>
      </c>
      <c r="S215" s="175">
        <f t="shared" si="36"/>
        <v>1</v>
      </c>
      <c r="T215" s="175">
        <f t="shared" si="37"/>
        <v>1</v>
      </c>
      <c r="U215" s="175">
        <f t="shared" si="38"/>
        <v>0</v>
      </c>
      <c r="V215" s="179" t="str">
        <f t="shared" si="39"/>
        <v>Staphylococcus lugdunensis</v>
      </c>
      <c r="W215" s="179" t="str">
        <f t="shared" si="40"/>
        <v>Staphylococcus lugdunensis</v>
      </c>
      <c r="X215" s="175">
        <f t="shared" si="41"/>
        <v>0</v>
      </c>
      <c r="Y215" s="175">
        <f t="shared" si="42"/>
        <v>0</v>
      </c>
      <c r="Z215" s="175">
        <f t="shared" si="43"/>
        <v>0</v>
      </c>
      <c r="AA215" s="175">
        <f t="shared" si="44"/>
        <v>0</v>
      </c>
    </row>
    <row r="216" spans="4:27" ht="15" customHeight="1" x14ac:dyDescent="0.25">
      <c r="D216" s="177">
        <v>1</v>
      </c>
      <c r="F216" s="28" t="s">
        <v>634</v>
      </c>
      <c r="G216" s="28" t="s">
        <v>118</v>
      </c>
      <c r="H216" s="28" t="s">
        <v>13</v>
      </c>
      <c r="I216" s="31" t="s">
        <v>635</v>
      </c>
      <c r="J216" s="28" t="s">
        <v>116</v>
      </c>
      <c r="K216" s="28" t="s">
        <v>518</v>
      </c>
      <c r="L216" s="28" t="s">
        <v>116</v>
      </c>
      <c r="M216" s="28" t="s">
        <v>518</v>
      </c>
      <c r="N216" s="29">
        <v>2.4780000000000002</v>
      </c>
      <c r="O216" s="28" t="s">
        <v>116</v>
      </c>
      <c r="P216" s="28" t="s">
        <v>518</v>
      </c>
      <c r="Q216" s="29">
        <v>1.847</v>
      </c>
      <c r="R216" s="172" t="str">
        <f t="shared" si="35"/>
        <v>A</v>
      </c>
      <c r="S216" s="175">
        <f t="shared" si="36"/>
        <v>1</v>
      </c>
      <c r="T216" s="175">
        <f t="shared" si="37"/>
        <v>1</v>
      </c>
      <c r="U216" s="175">
        <f t="shared" si="38"/>
        <v>0</v>
      </c>
      <c r="V216" s="179" t="str">
        <f t="shared" si="39"/>
        <v>Staphylococcus microti</v>
      </c>
      <c r="W216" s="179" t="str">
        <f t="shared" si="40"/>
        <v>Staphylococcus microti</v>
      </c>
      <c r="X216" s="175">
        <f t="shared" si="41"/>
        <v>0</v>
      </c>
      <c r="Y216" s="175">
        <f t="shared" si="42"/>
        <v>0</v>
      </c>
      <c r="Z216" s="175">
        <f t="shared" si="43"/>
        <v>0</v>
      </c>
      <c r="AA216" s="175">
        <f t="shared" si="44"/>
        <v>0</v>
      </c>
    </row>
    <row r="217" spans="4:27" ht="15" customHeight="1" x14ac:dyDescent="0.25">
      <c r="D217" s="177">
        <v>1</v>
      </c>
      <c r="F217" s="28" t="s">
        <v>636</v>
      </c>
      <c r="G217" s="28" t="s">
        <v>118</v>
      </c>
      <c r="H217" s="28" t="s">
        <v>13</v>
      </c>
      <c r="I217" s="31" t="s">
        <v>637</v>
      </c>
      <c r="J217" s="28" t="s">
        <v>116</v>
      </c>
      <c r="K217" s="28" t="s">
        <v>638</v>
      </c>
      <c r="L217" s="28" t="s">
        <v>116</v>
      </c>
      <c r="M217" s="28" t="s">
        <v>639</v>
      </c>
      <c r="N217" s="29">
        <v>2.173</v>
      </c>
      <c r="O217" s="28" t="s">
        <v>116</v>
      </c>
      <c r="P217" s="28" t="s">
        <v>639</v>
      </c>
      <c r="Q217" s="29">
        <v>2.169</v>
      </c>
      <c r="R217" s="172" t="str">
        <f t="shared" si="35"/>
        <v>A</v>
      </c>
      <c r="S217" s="175">
        <f t="shared" si="36"/>
        <v>0</v>
      </c>
      <c r="T217" s="175">
        <f t="shared" si="37"/>
        <v>0</v>
      </c>
      <c r="U217" s="175">
        <f t="shared" si="38"/>
        <v>1</v>
      </c>
      <c r="V217" s="179" t="str">
        <f t="shared" si="39"/>
        <v>Staphylococcus warneri</v>
      </c>
      <c r="W217" s="179" t="str">
        <f t="shared" si="40"/>
        <v>Staphylococcus warneri</v>
      </c>
      <c r="X217" s="175">
        <f t="shared" si="41"/>
        <v>0</v>
      </c>
      <c r="Y217" s="175">
        <f t="shared" si="42"/>
        <v>0</v>
      </c>
      <c r="Z217" s="175">
        <f t="shared" si="43"/>
        <v>0</v>
      </c>
      <c r="AA217" s="175">
        <f t="shared" si="44"/>
        <v>0</v>
      </c>
    </row>
    <row r="218" spans="4:27" ht="15" customHeight="1" x14ac:dyDescent="0.25">
      <c r="D218" s="177">
        <v>1</v>
      </c>
      <c r="F218" s="28" t="s">
        <v>640</v>
      </c>
      <c r="G218" s="28" t="s">
        <v>118</v>
      </c>
      <c r="H218" s="28" t="s">
        <v>13</v>
      </c>
      <c r="I218" s="31" t="s">
        <v>641</v>
      </c>
      <c r="J218" s="28" t="s">
        <v>116</v>
      </c>
      <c r="K218" s="28" t="s">
        <v>638</v>
      </c>
      <c r="L218" s="28" t="s">
        <v>116</v>
      </c>
      <c r="M218" s="28" t="s">
        <v>639</v>
      </c>
      <c r="N218" s="29">
        <v>2.081</v>
      </c>
      <c r="O218" s="28" t="s">
        <v>116</v>
      </c>
      <c r="P218" s="28" t="s">
        <v>639</v>
      </c>
      <c r="Q218" s="29">
        <v>2.0489999999999999</v>
      </c>
      <c r="R218" s="172" t="str">
        <f t="shared" si="35"/>
        <v>A</v>
      </c>
      <c r="S218" s="175">
        <f t="shared" si="36"/>
        <v>0</v>
      </c>
      <c r="T218" s="175">
        <f t="shared" si="37"/>
        <v>0</v>
      </c>
      <c r="U218" s="175">
        <f t="shared" si="38"/>
        <v>1</v>
      </c>
      <c r="V218" s="179" t="str">
        <f t="shared" si="39"/>
        <v>Staphylococcus warneri</v>
      </c>
      <c r="W218" s="179" t="str">
        <f t="shared" si="40"/>
        <v>Staphylococcus warneri</v>
      </c>
      <c r="X218" s="175">
        <f t="shared" si="41"/>
        <v>0</v>
      </c>
      <c r="Y218" s="175">
        <f t="shared" si="42"/>
        <v>0</v>
      </c>
      <c r="Z218" s="175">
        <f t="shared" si="43"/>
        <v>0</v>
      </c>
      <c r="AA218" s="175">
        <f t="shared" si="44"/>
        <v>0</v>
      </c>
    </row>
    <row r="219" spans="4:27" ht="15" customHeight="1" x14ac:dyDescent="0.25">
      <c r="D219" s="177">
        <v>1</v>
      </c>
      <c r="F219" s="28" t="s">
        <v>642</v>
      </c>
      <c r="G219" s="28" t="s">
        <v>118</v>
      </c>
      <c r="H219" s="28" t="s">
        <v>162</v>
      </c>
      <c r="I219" s="31" t="s">
        <v>643</v>
      </c>
      <c r="J219" s="28" t="s">
        <v>116</v>
      </c>
      <c r="K219" s="28" t="s">
        <v>638</v>
      </c>
      <c r="L219" s="28" t="s">
        <v>116</v>
      </c>
      <c r="M219" s="28" t="s">
        <v>639</v>
      </c>
      <c r="N219" s="29">
        <v>2.0579999999999998</v>
      </c>
      <c r="O219" s="28" t="s">
        <v>116</v>
      </c>
      <c r="P219" s="28" t="s">
        <v>639</v>
      </c>
      <c r="Q219" s="29">
        <v>2.016</v>
      </c>
      <c r="R219" s="172" t="str">
        <f t="shared" si="35"/>
        <v>A</v>
      </c>
      <c r="S219" s="175">
        <f t="shared" si="36"/>
        <v>0</v>
      </c>
      <c r="T219" s="175">
        <f t="shared" si="37"/>
        <v>0</v>
      </c>
      <c r="U219" s="175">
        <f t="shared" si="38"/>
        <v>1</v>
      </c>
      <c r="V219" s="179" t="str">
        <f t="shared" si="39"/>
        <v>Staphylococcus warneri</v>
      </c>
      <c r="W219" s="179" t="str">
        <f t="shared" si="40"/>
        <v>Staphylococcus warneri</v>
      </c>
      <c r="X219" s="175">
        <f t="shared" si="41"/>
        <v>0</v>
      </c>
      <c r="Y219" s="175">
        <f t="shared" si="42"/>
        <v>0</v>
      </c>
      <c r="Z219" s="175">
        <f t="shared" si="43"/>
        <v>0</v>
      </c>
      <c r="AA219" s="175">
        <f t="shared" si="44"/>
        <v>0</v>
      </c>
    </row>
    <row r="220" spans="4:27" ht="15" customHeight="1" x14ac:dyDescent="0.25">
      <c r="D220" s="177">
        <v>1</v>
      </c>
      <c r="F220" s="28" t="s">
        <v>644</v>
      </c>
      <c r="G220" s="28" t="s">
        <v>52</v>
      </c>
      <c r="H220" s="28" t="s">
        <v>13</v>
      </c>
      <c r="I220" s="31" t="s">
        <v>645</v>
      </c>
      <c r="J220" s="28" t="s">
        <v>116</v>
      </c>
      <c r="K220" s="28" t="s">
        <v>638</v>
      </c>
      <c r="L220" s="28" t="s">
        <v>116</v>
      </c>
      <c r="M220" s="28" t="s">
        <v>638</v>
      </c>
      <c r="N220" s="29">
        <v>2.02</v>
      </c>
      <c r="O220" s="28" t="s">
        <v>116</v>
      </c>
      <c r="P220" s="28" t="s">
        <v>639</v>
      </c>
      <c r="Q220" s="29">
        <v>1.8049999999999999</v>
      </c>
      <c r="R220" s="172" t="str">
        <f t="shared" si="35"/>
        <v>A</v>
      </c>
      <c r="S220" s="175">
        <f t="shared" si="36"/>
        <v>1</v>
      </c>
      <c r="T220" s="175">
        <f t="shared" si="37"/>
        <v>1</v>
      </c>
      <c r="U220" s="175">
        <f t="shared" si="38"/>
        <v>0</v>
      </c>
      <c r="V220" s="179" t="str">
        <f t="shared" si="39"/>
        <v>Staphylococcus pasteuri</v>
      </c>
      <c r="W220" s="179" t="str">
        <f t="shared" si="40"/>
        <v>Staphylococcus warneri</v>
      </c>
      <c r="X220" s="175">
        <f t="shared" si="41"/>
        <v>0</v>
      </c>
      <c r="Y220" s="175">
        <f t="shared" si="42"/>
        <v>0</v>
      </c>
      <c r="Z220" s="175">
        <f t="shared" si="43"/>
        <v>0</v>
      </c>
      <c r="AA220" s="175">
        <f t="shared" si="44"/>
        <v>0</v>
      </c>
    </row>
    <row r="221" spans="4:27" ht="15" customHeight="1" x14ac:dyDescent="0.25">
      <c r="D221" s="177">
        <v>1</v>
      </c>
      <c r="F221" s="28" t="s">
        <v>646</v>
      </c>
      <c r="G221" s="28" t="s">
        <v>50</v>
      </c>
      <c r="H221" s="28" t="s">
        <v>13</v>
      </c>
      <c r="I221" s="31" t="s">
        <v>647</v>
      </c>
      <c r="J221" s="28" t="s">
        <v>116</v>
      </c>
      <c r="K221" s="28" t="s">
        <v>638</v>
      </c>
      <c r="L221" s="28" t="s">
        <v>116</v>
      </c>
      <c r="M221" s="28" t="s">
        <v>639</v>
      </c>
      <c r="N221" s="29">
        <v>1.968</v>
      </c>
      <c r="O221" s="28" t="s">
        <v>116</v>
      </c>
      <c r="P221" s="28" t="s">
        <v>639</v>
      </c>
      <c r="Q221" s="29">
        <v>1.8129999999999999</v>
      </c>
      <c r="R221" s="172" t="str">
        <f t="shared" si="35"/>
        <v>B</v>
      </c>
      <c r="S221" s="175">
        <f t="shared" si="36"/>
        <v>0</v>
      </c>
      <c r="T221" s="175">
        <f t="shared" si="37"/>
        <v>0</v>
      </c>
      <c r="U221" s="175">
        <f t="shared" si="38"/>
        <v>1</v>
      </c>
      <c r="V221" s="179" t="str">
        <f t="shared" si="39"/>
        <v>Staphylococcus warneri</v>
      </c>
      <c r="W221" s="179" t="str">
        <f t="shared" si="40"/>
        <v>Staphylococcus warneri</v>
      </c>
      <c r="X221" s="175">
        <f t="shared" si="41"/>
        <v>0</v>
      </c>
      <c r="Y221" s="175">
        <f t="shared" si="42"/>
        <v>0</v>
      </c>
      <c r="Z221" s="175">
        <f t="shared" si="43"/>
        <v>0</v>
      </c>
      <c r="AA221" s="175">
        <f t="shared" si="44"/>
        <v>0</v>
      </c>
    </row>
    <row r="222" spans="4:27" ht="15" customHeight="1" x14ac:dyDescent="0.25">
      <c r="D222" s="177">
        <v>1</v>
      </c>
      <c r="F222" s="28" t="s">
        <v>648</v>
      </c>
      <c r="G222" s="28" t="s">
        <v>947</v>
      </c>
      <c r="H222" s="28" t="s">
        <v>13</v>
      </c>
      <c r="I222" s="31" t="s">
        <v>649</v>
      </c>
      <c r="J222" s="28" t="s">
        <v>116</v>
      </c>
      <c r="K222" s="28" t="s">
        <v>638</v>
      </c>
      <c r="L222" s="28" t="s">
        <v>116</v>
      </c>
      <c r="M222" s="28" t="s">
        <v>638</v>
      </c>
      <c r="N222" s="29">
        <v>1.9810000000000001</v>
      </c>
      <c r="O222" s="28" t="s">
        <v>116</v>
      </c>
      <c r="P222" s="28" t="s">
        <v>638</v>
      </c>
      <c r="Q222" s="29">
        <v>1.87</v>
      </c>
      <c r="R222" s="172" t="str">
        <f t="shared" si="35"/>
        <v>B</v>
      </c>
      <c r="S222" s="175">
        <f t="shared" si="36"/>
        <v>0</v>
      </c>
      <c r="T222" s="175">
        <f t="shared" si="37"/>
        <v>0</v>
      </c>
      <c r="U222" s="175">
        <f t="shared" si="38"/>
        <v>1</v>
      </c>
      <c r="V222" s="179" t="str">
        <f t="shared" si="39"/>
        <v>Staphylococcus pasteuri</v>
      </c>
      <c r="W222" s="179" t="str">
        <f t="shared" si="40"/>
        <v>Staphylococcus pasteuri</v>
      </c>
      <c r="X222" s="175">
        <f t="shared" si="41"/>
        <v>0</v>
      </c>
      <c r="Y222" s="175">
        <f t="shared" si="42"/>
        <v>0</v>
      </c>
      <c r="Z222" s="175">
        <f t="shared" si="43"/>
        <v>0</v>
      </c>
      <c r="AA222" s="175">
        <f t="shared" si="44"/>
        <v>0</v>
      </c>
    </row>
    <row r="223" spans="4:27" ht="15" customHeight="1" x14ac:dyDescent="0.25">
      <c r="D223" s="177">
        <v>0</v>
      </c>
      <c r="F223" s="28" t="s">
        <v>964</v>
      </c>
      <c r="G223" s="28" t="s">
        <v>965</v>
      </c>
      <c r="H223" s="28" t="s">
        <v>961</v>
      </c>
      <c r="I223" s="31" t="s">
        <v>650</v>
      </c>
      <c r="J223" s="28" t="s">
        <v>116</v>
      </c>
      <c r="K223" s="28" t="s">
        <v>651</v>
      </c>
      <c r="L223" s="28" t="s">
        <v>116</v>
      </c>
      <c r="M223" s="28" t="s">
        <v>539</v>
      </c>
      <c r="N223" s="29">
        <v>2.089</v>
      </c>
      <c r="O223" s="28" t="s">
        <v>116</v>
      </c>
      <c r="P223" s="28" t="s">
        <v>539</v>
      </c>
      <c r="Q223" s="29">
        <v>1.7629999999999999</v>
      </c>
      <c r="R223" s="172" t="str">
        <f t="shared" si="35"/>
        <v>A</v>
      </c>
      <c r="S223" s="175">
        <f t="shared" si="36"/>
        <v>0</v>
      </c>
      <c r="T223" s="175">
        <f t="shared" si="37"/>
        <v>0</v>
      </c>
      <c r="U223" s="175">
        <f t="shared" si="38"/>
        <v>1</v>
      </c>
      <c r="V223" s="179" t="str">
        <f t="shared" si="39"/>
        <v>Staphylococcus delphini</v>
      </c>
      <c r="W223" s="179" t="str">
        <f t="shared" si="40"/>
        <v>Staphylococcus delphini</v>
      </c>
      <c r="X223" s="175">
        <f t="shared" si="41"/>
        <v>0</v>
      </c>
      <c r="Y223" s="175">
        <f t="shared" si="42"/>
        <v>0</v>
      </c>
      <c r="Z223" s="175">
        <f t="shared" si="43"/>
        <v>0</v>
      </c>
      <c r="AA223" s="175">
        <f t="shared" si="44"/>
        <v>0</v>
      </c>
    </row>
    <row r="224" spans="4:27" ht="15" customHeight="1" x14ac:dyDescent="0.25">
      <c r="D224" s="177">
        <v>0</v>
      </c>
      <c r="F224" s="28" t="s">
        <v>652</v>
      </c>
      <c r="G224" s="28" t="s">
        <v>56</v>
      </c>
      <c r="H224" s="28" t="s">
        <v>961</v>
      </c>
      <c r="I224" s="31" t="s">
        <v>653</v>
      </c>
      <c r="J224" s="28" t="s">
        <v>116</v>
      </c>
      <c r="K224" s="28" t="s">
        <v>651</v>
      </c>
      <c r="L224" s="28" t="s">
        <v>116</v>
      </c>
      <c r="M224" s="28" t="s">
        <v>651</v>
      </c>
      <c r="N224" s="29">
        <v>2.1509999999999998</v>
      </c>
      <c r="O224" s="28" t="s">
        <v>116</v>
      </c>
      <c r="P224" s="28" t="s">
        <v>651</v>
      </c>
      <c r="Q224" s="29">
        <v>2.097</v>
      </c>
      <c r="R224" s="172" t="str">
        <f t="shared" si="35"/>
        <v>A</v>
      </c>
      <c r="S224" s="175">
        <f t="shared" si="36"/>
        <v>1</v>
      </c>
      <c r="T224" s="175">
        <f t="shared" si="37"/>
        <v>1</v>
      </c>
      <c r="U224" s="175">
        <f t="shared" si="38"/>
        <v>0</v>
      </c>
      <c r="V224" s="179" t="str">
        <f t="shared" si="39"/>
        <v>Staphylococcus pseudintermedius</v>
      </c>
      <c r="W224" s="179" t="str">
        <f t="shared" si="40"/>
        <v>Staphylococcus pseudintermedius</v>
      </c>
      <c r="X224" s="175">
        <f t="shared" si="41"/>
        <v>0</v>
      </c>
      <c r="Y224" s="175">
        <f t="shared" si="42"/>
        <v>0</v>
      </c>
      <c r="Z224" s="175">
        <f t="shared" si="43"/>
        <v>0</v>
      </c>
      <c r="AA224" s="175">
        <f t="shared" si="44"/>
        <v>0</v>
      </c>
    </row>
    <row r="225" spans="4:27" ht="15" customHeight="1" x14ac:dyDescent="0.25">
      <c r="D225" s="177">
        <v>1</v>
      </c>
      <c r="F225" s="28" t="s">
        <v>654</v>
      </c>
      <c r="G225" s="28" t="s">
        <v>117</v>
      </c>
      <c r="H225" s="28" t="s">
        <v>13</v>
      </c>
      <c r="I225" s="31" t="s">
        <v>655</v>
      </c>
      <c r="J225" s="28" t="s">
        <v>116</v>
      </c>
      <c r="K225" s="28" t="s">
        <v>651</v>
      </c>
      <c r="L225" s="28" t="s">
        <v>116</v>
      </c>
      <c r="M225" s="28" t="s">
        <v>651</v>
      </c>
      <c r="N225" s="29">
        <v>2.1539999999999999</v>
      </c>
      <c r="O225" s="28" t="s">
        <v>116</v>
      </c>
      <c r="P225" s="28" t="s">
        <v>651</v>
      </c>
      <c r="Q225" s="29">
        <v>2.1019999999999999</v>
      </c>
      <c r="R225" s="172" t="str">
        <f t="shared" si="35"/>
        <v>A</v>
      </c>
      <c r="S225" s="175">
        <f t="shared" si="36"/>
        <v>1</v>
      </c>
      <c r="T225" s="175">
        <f t="shared" si="37"/>
        <v>1</v>
      </c>
      <c r="U225" s="175">
        <f t="shared" si="38"/>
        <v>0</v>
      </c>
      <c r="V225" s="179" t="str">
        <f t="shared" si="39"/>
        <v>Staphylococcus pseudintermedius</v>
      </c>
      <c r="W225" s="179" t="str">
        <f t="shared" si="40"/>
        <v>Staphylococcus pseudintermedius</v>
      </c>
      <c r="X225" s="175">
        <f t="shared" si="41"/>
        <v>0</v>
      </c>
      <c r="Y225" s="175">
        <f t="shared" si="42"/>
        <v>0</v>
      </c>
      <c r="Z225" s="175">
        <f t="shared" si="43"/>
        <v>0</v>
      </c>
      <c r="AA225" s="175">
        <f t="shared" si="44"/>
        <v>0</v>
      </c>
    </row>
    <row r="226" spans="4:27" ht="15" customHeight="1" x14ac:dyDescent="0.25">
      <c r="D226" s="177">
        <v>1</v>
      </c>
      <c r="F226" s="28" t="s">
        <v>656</v>
      </c>
      <c r="G226" s="28" t="s">
        <v>117</v>
      </c>
      <c r="H226" s="28" t="s">
        <v>13</v>
      </c>
      <c r="I226" s="31" t="s">
        <v>657</v>
      </c>
      <c r="J226" s="28" t="s">
        <v>116</v>
      </c>
      <c r="K226" s="28" t="s">
        <v>651</v>
      </c>
      <c r="L226" s="28" t="s">
        <v>116</v>
      </c>
      <c r="M226" s="28" t="s">
        <v>651</v>
      </c>
      <c r="N226" s="29">
        <v>2.1469999999999998</v>
      </c>
      <c r="O226" s="28" t="s">
        <v>116</v>
      </c>
      <c r="P226" s="28" t="s">
        <v>651</v>
      </c>
      <c r="Q226" s="29">
        <v>2.1429999999999998</v>
      </c>
      <c r="R226" s="172" t="str">
        <f t="shared" si="35"/>
        <v>A</v>
      </c>
      <c r="S226" s="175">
        <f t="shared" si="36"/>
        <v>1</v>
      </c>
      <c r="T226" s="175">
        <f t="shared" si="37"/>
        <v>1</v>
      </c>
      <c r="U226" s="175">
        <f t="shared" si="38"/>
        <v>0</v>
      </c>
      <c r="V226" s="179" t="str">
        <f t="shared" si="39"/>
        <v>Staphylococcus pseudintermedius</v>
      </c>
      <c r="W226" s="179" t="str">
        <f t="shared" si="40"/>
        <v>Staphylococcus pseudintermedius</v>
      </c>
      <c r="X226" s="175">
        <f t="shared" si="41"/>
        <v>0</v>
      </c>
      <c r="Y226" s="175">
        <f t="shared" si="42"/>
        <v>0</v>
      </c>
      <c r="Z226" s="175">
        <f t="shared" si="43"/>
        <v>0</v>
      </c>
      <c r="AA226" s="175">
        <f t="shared" si="44"/>
        <v>0</v>
      </c>
    </row>
    <row r="227" spans="4:27" ht="15" customHeight="1" x14ac:dyDescent="0.25">
      <c r="D227" s="177">
        <v>1</v>
      </c>
      <c r="F227" s="28" t="s">
        <v>658</v>
      </c>
      <c r="G227" s="28" t="s">
        <v>117</v>
      </c>
      <c r="H227" s="28" t="s">
        <v>13</v>
      </c>
      <c r="I227" s="31" t="s">
        <v>659</v>
      </c>
      <c r="J227" s="28" t="s">
        <v>116</v>
      </c>
      <c r="K227" s="28" t="s">
        <v>651</v>
      </c>
      <c r="L227" s="28" t="s">
        <v>116</v>
      </c>
      <c r="M227" s="28" t="s">
        <v>651</v>
      </c>
      <c r="N227" s="29">
        <v>2.1429999999999998</v>
      </c>
      <c r="O227" s="28" t="s">
        <v>116</v>
      </c>
      <c r="P227" s="28" t="s">
        <v>651</v>
      </c>
      <c r="Q227" s="29">
        <v>2.0870000000000002</v>
      </c>
      <c r="R227" s="172" t="str">
        <f t="shared" si="35"/>
        <v>A</v>
      </c>
      <c r="S227" s="175">
        <f t="shared" si="36"/>
        <v>1</v>
      </c>
      <c r="T227" s="175">
        <f t="shared" si="37"/>
        <v>1</v>
      </c>
      <c r="U227" s="175">
        <f t="shared" si="38"/>
        <v>0</v>
      </c>
      <c r="V227" s="179" t="str">
        <f t="shared" si="39"/>
        <v>Staphylococcus pseudintermedius</v>
      </c>
      <c r="W227" s="179" t="str">
        <f t="shared" si="40"/>
        <v>Staphylococcus pseudintermedius</v>
      </c>
      <c r="X227" s="175">
        <f t="shared" si="41"/>
        <v>0</v>
      </c>
      <c r="Y227" s="175">
        <f t="shared" si="42"/>
        <v>0</v>
      </c>
      <c r="Z227" s="175">
        <f t="shared" si="43"/>
        <v>0</v>
      </c>
      <c r="AA227" s="175">
        <f t="shared" si="44"/>
        <v>0</v>
      </c>
    </row>
    <row r="228" spans="4:27" ht="15" customHeight="1" x14ac:dyDescent="0.25">
      <c r="D228" s="177">
        <v>1</v>
      </c>
      <c r="F228" s="28" t="s">
        <v>660</v>
      </c>
      <c r="G228" s="28" t="s">
        <v>118</v>
      </c>
      <c r="H228" s="28" t="s">
        <v>162</v>
      </c>
      <c r="I228" s="31" t="s">
        <v>661</v>
      </c>
      <c r="J228" s="28" t="s">
        <v>116</v>
      </c>
      <c r="K228" s="28" t="s">
        <v>651</v>
      </c>
      <c r="L228" s="28" t="s">
        <v>116</v>
      </c>
      <c r="M228" s="28" t="s">
        <v>651</v>
      </c>
      <c r="N228" s="29">
        <v>2.375</v>
      </c>
      <c r="O228" s="28" t="s">
        <v>116</v>
      </c>
      <c r="P228" s="28" t="s">
        <v>651</v>
      </c>
      <c r="Q228" s="29">
        <v>2.262</v>
      </c>
      <c r="R228" s="172" t="str">
        <f t="shared" si="35"/>
        <v>A</v>
      </c>
      <c r="S228" s="175">
        <f t="shared" si="36"/>
        <v>1</v>
      </c>
      <c r="T228" s="175">
        <f t="shared" si="37"/>
        <v>1</v>
      </c>
      <c r="U228" s="175">
        <f t="shared" si="38"/>
        <v>0</v>
      </c>
      <c r="V228" s="179" t="str">
        <f t="shared" si="39"/>
        <v>Staphylococcus pseudintermedius</v>
      </c>
      <c r="W228" s="179" t="str">
        <f t="shared" si="40"/>
        <v>Staphylococcus pseudintermedius</v>
      </c>
      <c r="X228" s="175">
        <f t="shared" si="41"/>
        <v>0</v>
      </c>
      <c r="Y228" s="175">
        <f t="shared" si="42"/>
        <v>0</v>
      </c>
      <c r="Z228" s="175">
        <f t="shared" si="43"/>
        <v>0</v>
      </c>
      <c r="AA228" s="175">
        <f t="shared" si="44"/>
        <v>0</v>
      </c>
    </row>
    <row r="229" spans="4:27" ht="15" customHeight="1" x14ac:dyDescent="0.25">
      <c r="D229" s="177">
        <v>1</v>
      </c>
      <c r="F229" s="28" t="s">
        <v>662</v>
      </c>
      <c r="G229" s="28" t="s">
        <v>117</v>
      </c>
      <c r="H229" s="28" t="s">
        <v>13</v>
      </c>
      <c r="I229" s="31" t="s">
        <v>663</v>
      </c>
      <c r="J229" s="28" t="s">
        <v>116</v>
      </c>
      <c r="K229" s="28" t="s">
        <v>651</v>
      </c>
      <c r="L229" s="28" t="s">
        <v>116</v>
      </c>
      <c r="M229" s="28" t="s">
        <v>651</v>
      </c>
      <c r="N229" s="29">
        <v>2.2130000000000001</v>
      </c>
      <c r="O229" s="28" t="s">
        <v>116</v>
      </c>
      <c r="P229" s="28" t="s">
        <v>651</v>
      </c>
      <c r="Q229" s="29">
        <v>2.13</v>
      </c>
      <c r="R229" s="172" t="str">
        <f t="shared" si="35"/>
        <v>A</v>
      </c>
      <c r="S229" s="175">
        <f t="shared" si="36"/>
        <v>1</v>
      </c>
      <c r="T229" s="175">
        <f t="shared" si="37"/>
        <v>1</v>
      </c>
      <c r="U229" s="175">
        <f t="shared" si="38"/>
        <v>0</v>
      </c>
      <c r="V229" s="179" t="str">
        <f t="shared" si="39"/>
        <v>Staphylococcus pseudintermedius</v>
      </c>
      <c r="W229" s="179" t="str">
        <f t="shared" si="40"/>
        <v>Staphylococcus pseudintermedius</v>
      </c>
      <c r="X229" s="175">
        <f t="shared" si="41"/>
        <v>0</v>
      </c>
      <c r="Y229" s="175">
        <f t="shared" si="42"/>
        <v>0</v>
      </c>
      <c r="Z229" s="175">
        <f t="shared" si="43"/>
        <v>0</v>
      </c>
      <c r="AA229" s="175">
        <f t="shared" si="44"/>
        <v>0</v>
      </c>
    </row>
    <row r="230" spans="4:27" ht="15" customHeight="1" x14ac:dyDescent="0.25">
      <c r="D230" s="177">
        <v>1</v>
      </c>
      <c r="F230" s="28" t="s">
        <v>664</v>
      </c>
      <c r="G230" s="28" t="s">
        <v>117</v>
      </c>
      <c r="H230" s="28" t="s">
        <v>13</v>
      </c>
      <c r="I230" s="31" t="s">
        <v>665</v>
      </c>
      <c r="J230" s="28" t="s">
        <v>116</v>
      </c>
      <c r="K230" s="28" t="s">
        <v>651</v>
      </c>
      <c r="L230" s="28" t="s">
        <v>116</v>
      </c>
      <c r="M230" s="28" t="s">
        <v>651</v>
      </c>
      <c r="N230" s="29">
        <v>2.0609999999999999</v>
      </c>
      <c r="O230" s="28" t="s">
        <v>116</v>
      </c>
      <c r="P230" s="28" t="s">
        <v>651</v>
      </c>
      <c r="Q230" s="29">
        <v>2.012</v>
      </c>
      <c r="R230" s="172" t="str">
        <f t="shared" si="35"/>
        <v>A</v>
      </c>
      <c r="S230" s="175">
        <f t="shared" si="36"/>
        <v>1</v>
      </c>
      <c r="T230" s="175">
        <f t="shared" si="37"/>
        <v>1</v>
      </c>
      <c r="U230" s="175">
        <f t="shared" si="38"/>
        <v>0</v>
      </c>
      <c r="V230" s="179" t="str">
        <f t="shared" si="39"/>
        <v>Staphylococcus pseudintermedius</v>
      </c>
      <c r="W230" s="179" t="str">
        <f t="shared" si="40"/>
        <v>Staphylococcus pseudintermedius</v>
      </c>
      <c r="X230" s="175">
        <f t="shared" si="41"/>
        <v>0</v>
      </c>
      <c r="Y230" s="175">
        <f t="shared" si="42"/>
        <v>0</v>
      </c>
      <c r="Z230" s="175">
        <f t="shared" si="43"/>
        <v>0</v>
      </c>
      <c r="AA230" s="175">
        <f t="shared" si="44"/>
        <v>0</v>
      </c>
    </row>
    <row r="231" spans="4:27" ht="15" customHeight="1" x14ac:dyDescent="0.25">
      <c r="D231" s="177">
        <v>1</v>
      </c>
      <c r="F231" s="28" t="s">
        <v>666</v>
      </c>
      <c r="G231" s="28" t="s">
        <v>117</v>
      </c>
      <c r="H231" s="28" t="s">
        <v>13</v>
      </c>
      <c r="I231" s="28" t="s">
        <v>667</v>
      </c>
      <c r="J231" s="28" t="s">
        <v>116</v>
      </c>
      <c r="K231" s="28" t="s">
        <v>651</v>
      </c>
      <c r="L231" s="28" t="s">
        <v>116</v>
      </c>
      <c r="M231" s="28" t="s">
        <v>539</v>
      </c>
      <c r="N231" s="29">
        <v>2.1040000000000001</v>
      </c>
      <c r="O231" s="28" t="s">
        <v>116</v>
      </c>
      <c r="P231" s="28" t="s">
        <v>651</v>
      </c>
      <c r="Q231" s="29">
        <v>2.0310000000000001</v>
      </c>
      <c r="R231" s="172" t="str">
        <f t="shared" si="35"/>
        <v>B</v>
      </c>
      <c r="S231" s="175">
        <f t="shared" si="36"/>
        <v>0</v>
      </c>
      <c r="T231" s="175">
        <f t="shared" si="37"/>
        <v>0</v>
      </c>
      <c r="U231" s="175">
        <f t="shared" si="38"/>
        <v>1</v>
      </c>
      <c r="V231" s="179" t="str">
        <f t="shared" si="39"/>
        <v>Staphylococcus delphini</v>
      </c>
      <c r="W231" s="179" t="str">
        <f t="shared" si="40"/>
        <v>Staphylococcus pseudintermedius</v>
      </c>
      <c r="X231" s="175">
        <f t="shared" si="41"/>
        <v>0</v>
      </c>
      <c r="Y231" s="175">
        <f t="shared" si="42"/>
        <v>0</v>
      </c>
      <c r="Z231" s="175">
        <f t="shared" si="43"/>
        <v>0</v>
      </c>
      <c r="AA231" s="175">
        <f t="shared" si="44"/>
        <v>0</v>
      </c>
    </row>
    <row r="232" spans="4:27" ht="15" customHeight="1" x14ac:dyDescent="0.25">
      <c r="D232" s="177">
        <v>1</v>
      </c>
      <c r="F232" s="28" t="s">
        <v>668</v>
      </c>
      <c r="G232" s="28" t="s">
        <v>954</v>
      </c>
      <c r="H232" s="28" t="s">
        <v>13</v>
      </c>
      <c r="I232" s="28" t="s">
        <v>669</v>
      </c>
      <c r="J232" s="28" t="s">
        <v>116</v>
      </c>
      <c r="K232" s="28" t="s">
        <v>651</v>
      </c>
      <c r="L232" s="28" t="s">
        <v>116</v>
      </c>
      <c r="M232" s="28" t="s">
        <v>651</v>
      </c>
      <c r="N232" s="29">
        <v>2.161</v>
      </c>
      <c r="O232" s="28" t="s">
        <v>116</v>
      </c>
      <c r="P232" s="28" t="s">
        <v>651</v>
      </c>
      <c r="Q232" s="29">
        <v>2.129</v>
      </c>
      <c r="R232" s="172" t="str">
        <f t="shared" si="35"/>
        <v>A</v>
      </c>
      <c r="S232" s="175">
        <f t="shared" si="36"/>
        <v>1</v>
      </c>
      <c r="T232" s="175">
        <f t="shared" si="37"/>
        <v>1</v>
      </c>
      <c r="U232" s="175">
        <f t="shared" si="38"/>
        <v>0</v>
      </c>
      <c r="V232" s="179" t="str">
        <f t="shared" si="39"/>
        <v>Staphylococcus pseudintermedius</v>
      </c>
      <c r="W232" s="179" t="str">
        <f t="shared" si="40"/>
        <v>Staphylococcus pseudintermedius</v>
      </c>
      <c r="X232" s="175">
        <f t="shared" si="41"/>
        <v>0</v>
      </c>
      <c r="Y232" s="175">
        <f t="shared" si="42"/>
        <v>0</v>
      </c>
      <c r="Z232" s="175">
        <f t="shared" si="43"/>
        <v>0</v>
      </c>
      <c r="AA232" s="175">
        <f t="shared" si="44"/>
        <v>0</v>
      </c>
    </row>
    <row r="233" spans="4:27" ht="15" customHeight="1" x14ac:dyDescent="0.25">
      <c r="D233" s="177">
        <v>1</v>
      </c>
      <c r="F233" s="28" t="s">
        <v>670</v>
      </c>
      <c r="G233" s="28" t="s">
        <v>954</v>
      </c>
      <c r="H233" s="28" t="s">
        <v>13</v>
      </c>
      <c r="I233" s="28" t="s">
        <v>671</v>
      </c>
      <c r="J233" s="28" t="s">
        <v>116</v>
      </c>
      <c r="K233" s="28" t="s">
        <v>651</v>
      </c>
      <c r="L233" s="28" t="s">
        <v>116</v>
      </c>
      <c r="M233" s="28" t="s">
        <v>651</v>
      </c>
      <c r="N233" s="29">
        <v>2.1160000000000001</v>
      </c>
      <c r="O233" s="28" t="s">
        <v>116</v>
      </c>
      <c r="P233" s="28" t="s">
        <v>651</v>
      </c>
      <c r="Q233" s="29">
        <v>2.0459999999999998</v>
      </c>
      <c r="R233" s="172" t="str">
        <f t="shared" si="35"/>
        <v>A</v>
      </c>
      <c r="S233" s="175">
        <f t="shared" si="36"/>
        <v>1</v>
      </c>
      <c r="T233" s="175">
        <f t="shared" si="37"/>
        <v>1</v>
      </c>
      <c r="U233" s="175">
        <f t="shared" si="38"/>
        <v>0</v>
      </c>
      <c r="V233" s="179" t="str">
        <f t="shared" si="39"/>
        <v>Staphylococcus pseudintermedius</v>
      </c>
      <c r="W233" s="179" t="str">
        <f t="shared" si="40"/>
        <v>Staphylococcus pseudintermedius</v>
      </c>
      <c r="X233" s="175">
        <f t="shared" si="41"/>
        <v>0</v>
      </c>
      <c r="Y233" s="175">
        <f t="shared" si="42"/>
        <v>0</v>
      </c>
      <c r="Z233" s="175">
        <f t="shared" si="43"/>
        <v>0</v>
      </c>
      <c r="AA233" s="175">
        <f t="shared" si="44"/>
        <v>0</v>
      </c>
    </row>
    <row r="234" spans="4:27" ht="15" customHeight="1" x14ac:dyDescent="0.25">
      <c r="D234" s="177">
        <v>1</v>
      </c>
      <c r="F234" s="28" t="s">
        <v>672</v>
      </c>
      <c r="G234" s="28" t="s">
        <v>954</v>
      </c>
      <c r="H234" s="28" t="s">
        <v>13</v>
      </c>
      <c r="I234" s="28" t="s">
        <v>673</v>
      </c>
      <c r="J234" s="28" t="s">
        <v>116</v>
      </c>
      <c r="K234" s="28" t="s">
        <v>651</v>
      </c>
      <c r="L234" s="28" t="s">
        <v>116</v>
      </c>
      <c r="M234" s="28" t="s">
        <v>651</v>
      </c>
      <c r="N234" s="29">
        <v>2.343</v>
      </c>
      <c r="O234" s="28" t="s">
        <v>116</v>
      </c>
      <c r="P234" s="28" t="s">
        <v>651</v>
      </c>
      <c r="Q234" s="29">
        <v>2.34</v>
      </c>
      <c r="R234" s="172" t="str">
        <f t="shared" si="35"/>
        <v>A</v>
      </c>
      <c r="S234" s="175">
        <f t="shared" si="36"/>
        <v>1</v>
      </c>
      <c r="T234" s="175">
        <f t="shared" si="37"/>
        <v>1</v>
      </c>
      <c r="U234" s="175">
        <f t="shared" si="38"/>
        <v>0</v>
      </c>
      <c r="V234" s="179" t="str">
        <f t="shared" si="39"/>
        <v>Staphylococcus pseudintermedius</v>
      </c>
      <c r="W234" s="179" t="str">
        <f t="shared" si="40"/>
        <v>Staphylococcus pseudintermedius</v>
      </c>
      <c r="X234" s="175">
        <f t="shared" si="41"/>
        <v>0</v>
      </c>
      <c r="Y234" s="175">
        <f t="shared" si="42"/>
        <v>0</v>
      </c>
      <c r="Z234" s="175">
        <f t="shared" si="43"/>
        <v>0</v>
      </c>
      <c r="AA234" s="175">
        <f t="shared" si="44"/>
        <v>0</v>
      </c>
    </row>
    <row r="235" spans="4:27" ht="15" customHeight="1" x14ac:dyDescent="0.25">
      <c r="D235" s="177">
        <v>1</v>
      </c>
      <c r="F235" s="28" t="s">
        <v>674</v>
      </c>
      <c r="G235" s="28" t="s">
        <v>954</v>
      </c>
      <c r="H235" s="28" t="s">
        <v>13</v>
      </c>
      <c r="I235" s="28" t="s">
        <v>675</v>
      </c>
      <c r="J235" s="28" t="s">
        <v>116</v>
      </c>
      <c r="K235" s="28" t="s">
        <v>651</v>
      </c>
      <c r="L235" s="28" t="s">
        <v>116</v>
      </c>
      <c r="M235" s="28" t="s">
        <v>651</v>
      </c>
      <c r="N235" s="29">
        <v>2.137</v>
      </c>
      <c r="O235" s="28" t="s">
        <v>116</v>
      </c>
      <c r="P235" s="28" t="s">
        <v>651</v>
      </c>
      <c r="Q235" s="29">
        <v>2.056</v>
      </c>
      <c r="R235" s="172" t="str">
        <f t="shared" si="35"/>
        <v>A</v>
      </c>
      <c r="S235" s="175">
        <f t="shared" si="36"/>
        <v>1</v>
      </c>
      <c r="T235" s="175">
        <f t="shared" si="37"/>
        <v>1</v>
      </c>
      <c r="U235" s="175">
        <f t="shared" si="38"/>
        <v>0</v>
      </c>
      <c r="V235" s="179" t="str">
        <f t="shared" si="39"/>
        <v>Staphylococcus pseudintermedius</v>
      </c>
      <c r="W235" s="179" t="str">
        <f t="shared" si="40"/>
        <v>Staphylococcus pseudintermedius</v>
      </c>
      <c r="X235" s="175">
        <f t="shared" si="41"/>
        <v>0</v>
      </c>
      <c r="Y235" s="175">
        <f t="shared" si="42"/>
        <v>0</v>
      </c>
      <c r="Z235" s="175">
        <f t="shared" si="43"/>
        <v>0</v>
      </c>
      <c r="AA235" s="175">
        <f t="shared" si="44"/>
        <v>0</v>
      </c>
    </row>
    <row r="236" spans="4:27" ht="15" customHeight="1" x14ac:dyDescent="0.25">
      <c r="D236" s="177">
        <v>1</v>
      </c>
      <c r="F236" s="28" t="s">
        <v>676</v>
      </c>
      <c r="G236" s="28" t="s">
        <v>117</v>
      </c>
      <c r="H236" s="28" t="s">
        <v>13</v>
      </c>
      <c r="I236" s="28" t="s">
        <v>677</v>
      </c>
      <c r="J236" s="28" t="s">
        <v>116</v>
      </c>
      <c r="K236" s="28" t="s">
        <v>247</v>
      </c>
      <c r="L236" s="28" t="s">
        <v>116</v>
      </c>
      <c r="M236" s="28" t="s">
        <v>247</v>
      </c>
      <c r="N236" s="29">
        <v>2.0339999999999998</v>
      </c>
      <c r="O236" s="28" t="s">
        <v>116</v>
      </c>
      <c r="P236" s="28" t="s">
        <v>678</v>
      </c>
      <c r="Q236" s="29">
        <v>1.377</v>
      </c>
      <c r="R236" s="172" t="str">
        <f t="shared" si="35"/>
        <v>A</v>
      </c>
      <c r="S236" s="175">
        <f t="shared" si="36"/>
        <v>1</v>
      </c>
      <c r="T236" s="175">
        <f t="shared" si="37"/>
        <v>1</v>
      </c>
      <c r="U236" s="175">
        <f t="shared" si="38"/>
        <v>0</v>
      </c>
      <c r="V236" s="179" t="str">
        <f t="shared" si="39"/>
        <v>Staphylococcus saprophyticus</v>
      </c>
      <c r="W236" s="179" t="str">
        <f t="shared" si="40"/>
        <v>Staphylococcus succinus</v>
      </c>
      <c r="X236" s="175">
        <f t="shared" si="41"/>
        <v>0</v>
      </c>
      <c r="Y236" s="175">
        <f t="shared" si="42"/>
        <v>0</v>
      </c>
      <c r="Z236" s="175">
        <f t="shared" si="43"/>
        <v>0</v>
      </c>
      <c r="AA236" s="175">
        <f t="shared" si="44"/>
        <v>0</v>
      </c>
    </row>
    <row r="237" spans="4:27" ht="15" customHeight="1" x14ac:dyDescent="0.25">
      <c r="D237" s="177">
        <v>1</v>
      </c>
      <c r="F237" s="28" t="s">
        <v>679</v>
      </c>
      <c r="G237" s="28" t="s">
        <v>117</v>
      </c>
      <c r="H237" s="28" t="s">
        <v>13</v>
      </c>
      <c r="I237" s="28" t="s">
        <v>680</v>
      </c>
      <c r="J237" s="28" t="s">
        <v>116</v>
      </c>
      <c r="K237" s="28" t="s">
        <v>247</v>
      </c>
      <c r="L237" s="28" t="s">
        <v>116</v>
      </c>
      <c r="M237" s="28" t="s">
        <v>247</v>
      </c>
      <c r="N237" s="29">
        <v>2.1749999999999998</v>
      </c>
      <c r="O237" s="28" t="s">
        <v>116</v>
      </c>
      <c r="P237" s="28" t="s">
        <v>247</v>
      </c>
      <c r="Q237" s="29">
        <v>1.9650000000000001</v>
      </c>
      <c r="R237" s="172" t="str">
        <f t="shared" si="35"/>
        <v>A</v>
      </c>
      <c r="S237" s="175">
        <f t="shared" si="36"/>
        <v>1</v>
      </c>
      <c r="T237" s="175">
        <f t="shared" si="37"/>
        <v>1</v>
      </c>
      <c r="U237" s="175">
        <f t="shared" si="38"/>
        <v>0</v>
      </c>
      <c r="V237" s="179" t="str">
        <f t="shared" si="39"/>
        <v>Staphylococcus saprophyticus</v>
      </c>
      <c r="W237" s="179" t="str">
        <f t="shared" si="40"/>
        <v>Staphylococcus saprophyticus</v>
      </c>
      <c r="X237" s="175">
        <f t="shared" si="41"/>
        <v>0</v>
      </c>
      <c r="Y237" s="175">
        <f t="shared" si="42"/>
        <v>0</v>
      </c>
      <c r="Z237" s="175">
        <f t="shared" si="43"/>
        <v>0</v>
      </c>
      <c r="AA237" s="175">
        <f t="shared" si="44"/>
        <v>0</v>
      </c>
    </row>
    <row r="238" spans="4:27" ht="15" customHeight="1" x14ac:dyDescent="0.25">
      <c r="D238" s="177">
        <v>1</v>
      </c>
      <c r="F238" s="28" t="s">
        <v>681</v>
      </c>
      <c r="G238" s="28" t="s">
        <v>117</v>
      </c>
      <c r="H238" s="28" t="s">
        <v>13</v>
      </c>
      <c r="I238" s="28" t="s">
        <v>682</v>
      </c>
      <c r="J238" s="28" t="s">
        <v>116</v>
      </c>
      <c r="K238" s="28" t="s">
        <v>247</v>
      </c>
      <c r="L238" s="28" t="s">
        <v>116</v>
      </c>
      <c r="M238" s="28" t="s">
        <v>247</v>
      </c>
      <c r="N238" s="29">
        <v>2.133</v>
      </c>
      <c r="O238" s="28" t="s">
        <v>116</v>
      </c>
      <c r="P238" s="28" t="s">
        <v>247</v>
      </c>
      <c r="Q238" s="29">
        <v>1.8979999999999999</v>
      </c>
      <c r="R238" s="172" t="str">
        <f t="shared" si="35"/>
        <v>A</v>
      </c>
      <c r="S238" s="175">
        <f t="shared" si="36"/>
        <v>1</v>
      </c>
      <c r="T238" s="175">
        <f t="shared" si="37"/>
        <v>1</v>
      </c>
      <c r="U238" s="175">
        <f t="shared" si="38"/>
        <v>0</v>
      </c>
      <c r="V238" s="179" t="str">
        <f t="shared" si="39"/>
        <v>Staphylococcus saprophyticus</v>
      </c>
      <c r="W238" s="179" t="str">
        <f t="shared" si="40"/>
        <v>Staphylococcus saprophyticus</v>
      </c>
      <c r="X238" s="175">
        <f t="shared" si="41"/>
        <v>0</v>
      </c>
      <c r="Y238" s="175">
        <f t="shared" si="42"/>
        <v>0</v>
      </c>
      <c r="Z238" s="175">
        <f t="shared" si="43"/>
        <v>0</v>
      </c>
      <c r="AA238" s="175">
        <f t="shared" si="44"/>
        <v>0</v>
      </c>
    </row>
    <row r="239" spans="4:27" ht="15" customHeight="1" x14ac:dyDescent="0.25">
      <c r="D239" s="177">
        <v>1</v>
      </c>
      <c r="F239" s="28" t="s">
        <v>683</v>
      </c>
      <c r="G239" s="28" t="s">
        <v>117</v>
      </c>
      <c r="H239" s="28" t="s">
        <v>13</v>
      </c>
      <c r="I239" s="28" t="s">
        <v>684</v>
      </c>
      <c r="J239" s="28" t="s">
        <v>116</v>
      </c>
      <c r="K239" s="28" t="s">
        <v>247</v>
      </c>
      <c r="L239" s="28" t="s">
        <v>116</v>
      </c>
      <c r="M239" s="28" t="s">
        <v>247</v>
      </c>
      <c r="N239" s="29">
        <v>2.298</v>
      </c>
      <c r="O239" s="28" t="s">
        <v>116</v>
      </c>
      <c r="P239" s="28" t="s">
        <v>247</v>
      </c>
      <c r="Q239" s="29">
        <v>1.9019999999999999</v>
      </c>
      <c r="R239" s="172" t="str">
        <f t="shared" si="35"/>
        <v>A</v>
      </c>
      <c r="S239" s="175">
        <f t="shared" si="36"/>
        <v>1</v>
      </c>
      <c r="T239" s="175">
        <f t="shared" si="37"/>
        <v>1</v>
      </c>
      <c r="U239" s="175">
        <f t="shared" si="38"/>
        <v>0</v>
      </c>
      <c r="V239" s="179" t="str">
        <f t="shared" si="39"/>
        <v>Staphylococcus saprophyticus</v>
      </c>
      <c r="W239" s="179" t="str">
        <f t="shared" si="40"/>
        <v>Staphylococcus saprophyticus</v>
      </c>
      <c r="X239" s="175">
        <f t="shared" si="41"/>
        <v>0</v>
      </c>
      <c r="Y239" s="175">
        <f t="shared" si="42"/>
        <v>0</v>
      </c>
      <c r="Z239" s="175">
        <f t="shared" si="43"/>
        <v>0</v>
      </c>
      <c r="AA239" s="175">
        <f t="shared" si="44"/>
        <v>0</v>
      </c>
    </row>
    <row r="240" spans="4:27" ht="15" customHeight="1" x14ac:dyDescent="0.25">
      <c r="D240" s="177">
        <v>1</v>
      </c>
      <c r="F240" s="28" t="s">
        <v>685</v>
      </c>
      <c r="G240" s="28" t="s">
        <v>947</v>
      </c>
      <c r="H240" s="28" t="s">
        <v>13</v>
      </c>
      <c r="I240" s="28" t="s">
        <v>686</v>
      </c>
      <c r="J240" s="28" t="s">
        <v>116</v>
      </c>
      <c r="K240" s="28" t="s">
        <v>247</v>
      </c>
      <c r="L240" s="28" t="s">
        <v>116</v>
      </c>
      <c r="M240" s="28" t="s">
        <v>247</v>
      </c>
      <c r="N240" s="29">
        <v>2.181</v>
      </c>
      <c r="O240" s="28" t="s">
        <v>116</v>
      </c>
      <c r="P240" s="28" t="s">
        <v>247</v>
      </c>
      <c r="Q240" s="29">
        <v>2.0259999999999998</v>
      </c>
      <c r="R240" s="172" t="str">
        <f t="shared" si="35"/>
        <v>A</v>
      </c>
      <c r="S240" s="175">
        <f t="shared" si="36"/>
        <v>1</v>
      </c>
      <c r="T240" s="175">
        <f t="shared" si="37"/>
        <v>1</v>
      </c>
      <c r="U240" s="175">
        <f t="shared" si="38"/>
        <v>0</v>
      </c>
      <c r="V240" s="179" t="str">
        <f t="shared" si="39"/>
        <v>Staphylococcus saprophyticus</v>
      </c>
      <c r="W240" s="179" t="str">
        <f t="shared" si="40"/>
        <v>Staphylococcus saprophyticus</v>
      </c>
      <c r="X240" s="175">
        <f t="shared" si="41"/>
        <v>0</v>
      </c>
      <c r="Y240" s="175">
        <f t="shared" si="42"/>
        <v>0</v>
      </c>
      <c r="Z240" s="175">
        <f t="shared" si="43"/>
        <v>0</v>
      </c>
      <c r="AA240" s="175">
        <f t="shared" si="44"/>
        <v>0</v>
      </c>
    </row>
    <row r="241" spans="4:27" ht="15" customHeight="1" x14ac:dyDescent="0.25">
      <c r="D241" s="177">
        <v>1</v>
      </c>
      <c r="F241" s="28" t="s">
        <v>687</v>
      </c>
      <c r="G241" s="28" t="s">
        <v>962</v>
      </c>
      <c r="H241" s="28" t="s">
        <v>13</v>
      </c>
      <c r="I241" s="28" t="s">
        <v>688</v>
      </c>
      <c r="J241" s="28" t="s">
        <v>116</v>
      </c>
      <c r="K241" s="28" t="s">
        <v>689</v>
      </c>
      <c r="L241" s="28" t="s">
        <v>116</v>
      </c>
      <c r="M241" s="28" t="s">
        <v>689</v>
      </c>
      <c r="N241" s="29">
        <v>2.153</v>
      </c>
      <c r="O241" s="28" t="s">
        <v>116</v>
      </c>
      <c r="P241" s="28" t="s">
        <v>689</v>
      </c>
      <c r="Q241" s="29">
        <v>2.0259999999999998</v>
      </c>
      <c r="R241" s="172" t="str">
        <f t="shared" si="35"/>
        <v>A</v>
      </c>
      <c r="S241" s="175">
        <f t="shared" si="36"/>
        <v>1</v>
      </c>
      <c r="T241" s="175">
        <f t="shared" si="37"/>
        <v>1</v>
      </c>
      <c r="U241" s="175">
        <f t="shared" si="38"/>
        <v>0</v>
      </c>
      <c r="V241" s="179" t="str">
        <f t="shared" si="39"/>
        <v>Staphylococcus schleiferi</v>
      </c>
      <c r="W241" s="179" t="str">
        <f t="shared" si="40"/>
        <v>Staphylococcus schleiferi</v>
      </c>
      <c r="X241" s="175">
        <f t="shared" si="41"/>
        <v>0</v>
      </c>
      <c r="Y241" s="175">
        <f t="shared" si="42"/>
        <v>0</v>
      </c>
      <c r="Z241" s="175">
        <f t="shared" si="43"/>
        <v>0</v>
      </c>
      <c r="AA241" s="175">
        <f t="shared" si="44"/>
        <v>0</v>
      </c>
    </row>
    <row r="242" spans="4:27" ht="15" customHeight="1" x14ac:dyDescent="0.25">
      <c r="D242" s="177">
        <v>1</v>
      </c>
      <c r="F242" s="28" t="s">
        <v>690</v>
      </c>
      <c r="G242" s="28" t="s">
        <v>952</v>
      </c>
      <c r="H242" s="28" t="s">
        <v>946</v>
      </c>
      <c r="I242" s="28" t="s">
        <v>691</v>
      </c>
      <c r="J242" s="28" t="s">
        <v>116</v>
      </c>
      <c r="K242" s="28" t="s">
        <v>692</v>
      </c>
      <c r="L242" s="28" t="s">
        <v>116</v>
      </c>
      <c r="M242" s="28" t="s">
        <v>692</v>
      </c>
      <c r="N242" s="29">
        <v>2.4700000000000002</v>
      </c>
      <c r="O242" s="28" t="s">
        <v>116</v>
      </c>
      <c r="P242" s="28" t="s">
        <v>692</v>
      </c>
      <c r="Q242" s="29">
        <v>2.0790000000000002</v>
      </c>
      <c r="R242" s="172" t="str">
        <f t="shared" si="35"/>
        <v>A</v>
      </c>
      <c r="S242" s="175">
        <f t="shared" si="36"/>
        <v>1</v>
      </c>
      <c r="T242" s="175">
        <f t="shared" si="37"/>
        <v>1</v>
      </c>
      <c r="U242" s="175">
        <f t="shared" si="38"/>
        <v>0</v>
      </c>
      <c r="V242" s="179" t="str">
        <f t="shared" si="39"/>
        <v>Staphylococcus schweitzeri</v>
      </c>
      <c r="W242" s="179" t="str">
        <f t="shared" si="40"/>
        <v>Staphylococcus schweitzeri</v>
      </c>
      <c r="X242" s="175">
        <f t="shared" si="41"/>
        <v>0</v>
      </c>
      <c r="Y242" s="175">
        <f t="shared" si="42"/>
        <v>0</v>
      </c>
      <c r="Z242" s="175">
        <f t="shared" si="43"/>
        <v>0</v>
      </c>
      <c r="AA242" s="175">
        <f t="shared" si="44"/>
        <v>0</v>
      </c>
    </row>
    <row r="243" spans="4:27" ht="15" customHeight="1" x14ac:dyDescent="0.25">
      <c r="D243" s="177">
        <v>1</v>
      </c>
      <c r="F243" s="28" t="s">
        <v>693</v>
      </c>
      <c r="G243" s="28" t="s">
        <v>945</v>
      </c>
      <c r="H243" s="28" t="s">
        <v>13</v>
      </c>
      <c r="I243" s="28" t="s">
        <v>694</v>
      </c>
      <c r="J243" s="28" t="s">
        <v>116</v>
      </c>
      <c r="K243" s="28" t="s">
        <v>182</v>
      </c>
      <c r="L243" s="28" t="s">
        <v>116</v>
      </c>
      <c r="M243" s="28" t="s">
        <v>182</v>
      </c>
      <c r="N243" s="29">
        <v>2.1339999999999999</v>
      </c>
      <c r="O243" s="28" t="s">
        <v>116</v>
      </c>
      <c r="P243" s="28" t="s">
        <v>182</v>
      </c>
      <c r="Q243" s="29">
        <v>2.1150000000000002</v>
      </c>
      <c r="R243" s="172" t="str">
        <f t="shared" si="35"/>
        <v>A</v>
      </c>
      <c r="S243" s="175">
        <f t="shared" si="36"/>
        <v>1</v>
      </c>
      <c r="T243" s="175">
        <f t="shared" si="37"/>
        <v>1</v>
      </c>
      <c r="U243" s="175">
        <f t="shared" si="38"/>
        <v>0</v>
      </c>
      <c r="V243" s="179" t="str">
        <f t="shared" si="39"/>
        <v>Staphylococcus simulans</v>
      </c>
      <c r="W243" s="179" t="str">
        <f t="shared" si="40"/>
        <v>Staphylococcus simulans</v>
      </c>
      <c r="X243" s="175">
        <f t="shared" si="41"/>
        <v>0</v>
      </c>
      <c r="Y243" s="175">
        <f t="shared" si="42"/>
        <v>0</v>
      </c>
      <c r="Z243" s="175">
        <f t="shared" si="43"/>
        <v>0</v>
      </c>
      <c r="AA243" s="175">
        <f t="shared" si="44"/>
        <v>0</v>
      </c>
    </row>
    <row r="244" spans="4:27" ht="15" customHeight="1" x14ac:dyDescent="0.25">
      <c r="D244" s="177">
        <v>1</v>
      </c>
      <c r="F244" s="28" t="s">
        <v>695</v>
      </c>
      <c r="G244" s="28" t="s">
        <v>945</v>
      </c>
      <c r="H244" s="28" t="s">
        <v>13</v>
      </c>
      <c r="I244" s="28" t="s">
        <v>696</v>
      </c>
      <c r="J244" s="28" t="s">
        <v>116</v>
      </c>
      <c r="K244" s="28" t="s">
        <v>182</v>
      </c>
      <c r="L244" s="28" t="s">
        <v>116</v>
      </c>
      <c r="M244" s="28" t="s">
        <v>182</v>
      </c>
      <c r="N244" s="29">
        <v>2.2629999999999999</v>
      </c>
      <c r="O244" s="28" t="s">
        <v>116</v>
      </c>
      <c r="P244" s="28" t="s">
        <v>182</v>
      </c>
      <c r="Q244" s="29">
        <v>2.2429999999999999</v>
      </c>
      <c r="R244" s="172" t="str">
        <f t="shared" si="35"/>
        <v>A</v>
      </c>
      <c r="S244" s="175">
        <f t="shared" si="36"/>
        <v>1</v>
      </c>
      <c r="T244" s="175">
        <f t="shared" si="37"/>
        <v>1</v>
      </c>
      <c r="U244" s="175">
        <f t="shared" si="38"/>
        <v>0</v>
      </c>
      <c r="V244" s="179" t="str">
        <f t="shared" si="39"/>
        <v>Staphylococcus simulans</v>
      </c>
      <c r="W244" s="179" t="str">
        <f t="shared" si="40"/>
        <v>Staphylococcus simulans</v>
      </c>
      <c r="X244" s="175">
        <f t="shared" si="41"/>
        <v>0</v>
      </c>
      <c r="Y244" s="175">
        <f t="shared" si="42"/>
        <v>0</v>
      </c>
      <c r="Z244" s="175">
        <f t="shared" si="43"/>
        <v>0</v>
      </c>
      <c r="AA244" s="175">
        <f t="shared" si="44"/>
        <v>0</v>
      </c>
    </row>
    <row r="245" spans="4:27" ht="15" customHeight="1" x14ac:dyDescent="0.25">
      <c r="D245" s="177">
        <v>1</v>
      </c>
      <c r="F245" s="28" t="s">
        <v>697</v>
      </c>
      <c r="G245" s="28" t="s">
        <v>945</v>
      </c>
      <c r="H245" s="28" t="s">
        <v>13</v>
      </c>
      <c r="I245" s="28" t="s">
        <v>698</v>
      </c>
      <c r="J245" s="28" t="s">
        <v>116</v>
      </c>
      <c r="K245" s="28" t="s">
        <v>182</v>
      </c>
      <c r="L245" s="28" t="s">
        <v>116</v>
      </c>
      <c r="M245" s="28" t="s">
        <v>182</v>
      </c>
      <c r="N245" s="29">
        <v>2.2770000000000001</v>
      </c>
      <c r="O245" s="28" t="s">
        <v>116</v>
      </c>
      <c r="P245" s="28" t="s">
        <v>182</v>
      </c>
      <c r="Q245" s="29">
        <v>2.2669999999999999</v>
      </c>
      <c r="R245" s="172" t="str">
        <f t="shared" si="35"/>
        <v>A</v>
      </c>
      <c r="S245" s="175">
        <f t="shared" si="36"/>
        <v>1</v>
      </c>
      <c r="T245" s="175">
        <f t="shared" si="37"/>
        <v>1</v>
      </c>
      <c r="U245" s="175">
        <f t="shared" si="38"/>
        <v>0</v>
      </c>
      <c r="V245" s="179" t="str">
        <f t="shared" si="39"/>
        <v>Staphylococcus simulans</v>
      </c>
      <c r="W245" s="179" t="str">
        <f t="shared" si="40"/>
        <v>Staphylococcus simulans</v>
      </c>
      <c r="X245" s="175">
        <f t="shared" si="41"/>
        <v>0</v>
      </c>
      <c r="Y245" s="175">
        <f t="shared" si="42"/>
        <v>0</v>
      </c>
      <c r="Z245" s="175">
        <f t="shared" si="43"/>
        <v>0</v>
      </c>
      <c r="AA245" s="175">
        <f t="shared" si="44"/>
        <v>0</v>
      </c>
    </row>
    <row r="246" spans="4:27" ht="15" customHeight="1" x14ac:dyDescent="0.25">
      <c r="D246" s="177">
        <v>1</v>
      </c>
      <c r="F246" s="28" t="s">
        <v>699</v>
      </c>
      <c r="G246" s="28" t="s">
        <v>945</v>
      </c>
      <c r="H246" s="28" t="s">
        <v>13</v>
      </c>
      <c r="I246" s="28" t="s">
        <v>700</v>
      </c>
      <c r="J246" s="28" t="s">
        <v>116</v>
      </c>
      <c r="K246" s="28" t="s">
        <v>182</v>
      </c>
      <c r="L246" s="28" t="s">
        <v>116</v>
      </c>
      <c r="M246" s="28" t="s">
        <v>182</v>
      </c>
      <c r="N246" s="29">
        <v>2.2360000000000002</v>
      </c>
      <c r="O246" s="28" t="s">
        <v>116</v>
      </c>
      <c r="P246" s="28" t="s">
        <v>182</v>
      </c>
      <c r="Q246" s="29">
        <v>2.165</v>
      </c>
      <c r="R246" s="172" t="str">
        <f t="shared" si="35"/>
        <v>A</v>
      </c>
      <c r="S246" s="175">
        <f t="shared" si="36"/>
        <v>1</v>
      </c>
      <c r="T246" s="175">
        <f t="shared" si="37"/>
        <v>1</v>
      </c>
      <c r="U246" s="175">
        <f t="shared" si="38"/>
        <v>0</v>
      </c>
      <c r="V246" s="179" t="str">
        <f t="shared" si="39"/>
        <v>Staphylococcus simulans</v>
      </c>
      <c r="W246" s="179" t="str">
        <f t="shared" si="40"/>
        <v>Staphylococcus simulans</v>
      </c>
      <c r="X246" s="175">
        <f t="shared" si="41"/>
        <v>0</v>
      </c>
      <c r="Y246" s="175">
        <f t="shared" si="42"/>
        <v>0</v>
      </c>
      <c r="Z246" s="175">
        <f t="shared" si="43"/>
        <v>0</v>
      </c>
      <c r="AA246" s="175">
        <f t="shared" si="44"/>
        <v>0</v>
      </c>
    </row>
    <row r="247" spans="4:27" ht="15" customHeight="1" x14ac:dyDescent="0.25">
      <c r="D247" s="177">
        <v>1</v>
      </c>
      <c r="F247" s="28" t="s">
        <v>701</v>
      </c>
      <c r="G247" s="28" t="s">
        <v>945</v>
      </c>
      <c r="H247" s="28" t="s">
        <v>13</v>
      </c>
      <c r="I247" s="28" t="s">
        <v>702</v>
      </c>
      <c r="J247" s="28" t="s">
        <v>116</v>
      </c>
      <c r="K247" s="28" t="s">
        <v>182</v>
      </c>
      <c r="L247" s="28" t="s">
        <v>116</v>
      </c>
      <c r="M247" s="28" t="s">
        <v>182</v>
      </c>
      <c r="N247" s="29">
        <v>2.3199999999999998</v>
      </c>
      <c r="O247" s="28" t="s">
        <v>116</v>
      </c>
      <c r="P247" s="28" t="s">
        <v>182</v>
      </c>
      <c r="Q247" s="29">
        <v>2.2090000000000001</v>
      </c>
      <c r="R247" s="172" t="str">
        <f t="shared" si="35"/>
        <v>A</v>
      </c>
      <c r="S247" s="175">
        <f t="shared" si="36"/>
        <v>1</v>
      </c>
      <c r="T247" s="175">
        <f t="shared" si="37"/>
        <v>1</v>
      </c>
      <c r="U247" s="175">
        <f t="shared" si="38"/>
        <v>0</v>
      </c>
      <c r="V247" s="179" t="str">
        <f t="shared" si="39"/>
        <v>Staphylococcus simulans</v>
      </c>
      <c r="W247" s="179" t="str">
        <f t="shared" si="40"/>
        <v>Staphylococcus simulans</v>
      </c>
      <c r="X247" s="175">
        <f t="shared" si="41"/>
        <v>0</v>
      </c>
      <c r="Y247" s="175">
        <f t="shared" si="42"/>
        <v>0</v>
      </c>
      <c r="Z247" s="175">
        <f t="shared" si="43"/>
        <v>0</v>
      </c>
      <c r="AA247" s="175">
        <f t="shared" si="44"/>
        <v>0</v>
      </c>
    </row>
    <row r="248" spans="4:27" ht="15" customHeight="1" x14ac:dyDescent="0.25">
      <c r="D248" s="177">
        <v>1</v>
      </c>
      <c r="F248" s="28" t="s">
        <v>703</v>
      </c>
      <c r="G248" s="28" t="s">
        <v>945</v>
      </c>
      <c r="H248" s="28" t="s">
        <v>13</v>
      </c>
      <c r="I248" s="28" t="s">
        <v>704</v>
      </c>
      <c r="J248" s="28" t="s">
        <v>116</v>
      </c>
      <c r="K248" s="28" t="s">
        <v>182</v>
      </c>
      <c r="L248" s="28" t="s">
        <v>116</v>
      </c>
      <c r="M248" s="28" t="s">
        <v>182</v>
      </c>
      <c r="N248" s="29">
        <v>2.1579999999999999</v>
      </c>
      <c r="O248" s="28" t="s">
        <v>116</v>
      </c>
      <c r="P248" s="28" t="s">
        <v>182</v>
      </c>
      <c r="Q248" s="29">
        <v>2.13</v>
      </c>
      <c r="R248" s="172" t="str">
        <f t="shared" si="35"/>
        <v>A</v>
      </c>
      <c r="S248" s="175">
        <f t="shared" si="36"/>
        <v>1</v>
      </c>
      <c r="T248" s="175">
        <f t="shared" si="37"/>
        <v>1</v>
      </c>
      <c r="U248" s="175">
        <f t="shared" si="38"/>
        <v>0</v>
      </c>
      <c r="V248" s="179" t="str">
        <f t="shared" si="39"/>
        <v>Staphylococcus simulans</v>
      </c>
      <c r="W248" s="179" t="str">
        <f t="shared" si="40"/>
        <v>Staphylococcus simulans</v>
      </c>
      <c r="X248" s="175">
        <f t="shared" si="41"/>
        <v>0</v>
      </c>
      <c r="Y248" s="175">
        <f t="shared" si="42"/>
        <v>0</v>
      </c>
      <c r="Z248" s="175">
        <f t="shared" si="43"/>
        <v>0</v>
      </c>
      <c r="AA248" s="175">
        <f t="shared" si="44"/>
        <v>0</v>
      </c>
    </row>
    <row r="249" spans="4:27" ht="15" customHeight="1" x14ac:dyDescent="0.25">
      <c r="D249" s="177">
        <v>1</v>
      </c>
      <c r="F249" s="28" t="s">
        <v>705</v>
      </c>
      <c r="G249" s="28" t="s">
        <v>52</v>
      </c>
      <c r="H249" s="28" t="s">
        <v>13</v>
      </c>
      <c r="I249" s="28" t="s">
        <v>706</v>
      </c>
      <c r="J249" s="28" t="s">
        <v>116</v>
      </c>
      <c r="K249" s="28" t="s">
        <v>182</v>
      </c>
      <c r="L249" s="28" t="s">
        <v>116</v>
      </c>
      <c r="M249" s="28" t="s">
        <v>182</v>
      </c>
      <c r="N249" s="29">
        <v>2.0230000000000001</v>
      </c>
      <c r="O249" s="28" t="s">
        <v>116</v>
      </c>
      <c r="P249" s="28" t="s">
        <v>182</v>
      </c>
      <c r="Q249" s="29">
        <v>1.9630000000000001</v>
      </c>
      <c r="R249" s="172" t="str">
        <f t="shared" si="35"/>
        <v>A</v>
      </c>
      <c r="S249" s="175">
        <f t="shared" si="36"/>
        <v>1</v>
      </c>
      <c r="T249" s="175">
        <f t="shared" si="37"/>
        <v>1</v>
      </c>
      <c r="U249" s="175">
        <f t="shared" si="38"/>
        <v>0</v>
      </c>
      <c r="V249" s="179" t="str">
        <f t="shared" si="39"/>
        <v>Staphylococcus simulans</v>
      </c>
      <c r="W249" s="179" t="str">
        <f t="shared" si="40"/>
        <v>Staphylococcus simulans</v>
      </c>
      <c r="X249" s="175">
        <f t="shared" si="41"/>
        <v>0</v>
      </c>
      <c r="Y249" s="175">
        <f t="shared" si="42"/>
        <v>0</v>
      </c>
      <c r="Z249" s="175">
        <f t="shared" si="43"/>
        <v>0</v>
      </c>
      <c r="AA249" s="175">
        <f t="shared" si="44"/>
        <v>0</v>
      </c>
    </row>
    <row r="250" spans="4:27" ht="15" customHeight="1" x14ac:dyDescent="0.25">
      <c r="D250" s="177">
        <v>1</v>
      </c>
      <c r="F250" s="28" t="s">
        <v>707</v>
      </c>
      <c r="G250" s="28" t="s">
        <v>945</v>
      </c>
      <c r="H250" s="28" t="s">
        <v>13</v>
      </c>
      <c r="I250" s="28" t="s">
        <v>708</v>
      </c>
      <c r="J250" s="28" t="s">
        <v>116</v>
      </c>
      <c r="K250" s="28" t="s">
        <v>182</v>
      </c>
      <c r="L250" s="28" t="s">
        <v>116</v>
      </c>
      <c r="M250" s="28" t="s">
        <v>182</v>
      </c>
      <c r="N250" s="29">
        <v>2.2629999999999999</v>
      </c>
      <c r="O250" s="28" t="s">
        <v>116</v>
      </c>
      <c r="P250" s="28" t="s">
        <v>182</v>
      </c>
      <c r="Q250" s="29">
        <v>2.169</v>
      </c>
      <c r="R250" s="172" t="str">
        <f t="shared" si="35"/>
        <v>A</v>
      </c>
      <c r="S250" s="175">
        <f t="shared" si="36"/>
        <v>1</v>
      </c>
      <c r="T250" s="175">
        <f t="shared" si="37"/>
        <v>1</v>
      </c>
      <c r="U250" s="175">
        <f t="shared" si="38"/>
        <v>0</v>
      </c>
      <c r="V250" s="179" t="str">
        <f t="shared" si="39"/>
        <v>Staphylococcus simulans</v>
      </c>
      <c r="W250" s="179" t="str">
        <f t="shared" si="40"/>
        <v>Staphylococcus simulans</v>
      </c>
      <c r="X250" s="175">
        <f t="shared" si="41"/>
        <v>0</v>
      </c>
      <c r="Y250" s="175">
        <f t="shared" si="42"/>
        <v>0</v>
      </c>
      <c r="Z250" s="175">
        <f t="shared" si="43"/>
        <v>0</v>
      </c>
      <c r="AA250" s="175">
        <f t="shared" si="44"/>
        <v>0</v>
      </c>
    </row>
    <row r="251" spans="4:27" ht="15" customHeight="1" x14ac:dyDescent="0.25">
      <c r="D251" s="177">
        <v>1</v>
      </c>
      <c r="F251" s="28" t="s">
        <v>709</v>
      </c>
      <c r="G251" s="28" t="s">
        <v>945</v>
      </c>
      <c r="H251" s="28" t="s">
        <v>13</v>
      </c>
      <c r="I251" s="28" t="s">
        <v>710</v>
      </c>
      <c r="J251" s="28" t="s">
        <v>116</v>
      </c>
      <c r="K251" s="28" t="s">
        <v>182</v>
      </c>
      <c r="L251" s="28" t="s">
        <v>116</v>
      </c>
      <c r="M251" s="28" t="s">
        <v>182</v>
      </c>
      <c r="N251" s="29">
        <v>2.2799999999999998</v>
      </c>
      <c r="O251" s="28" t="s">
        <v>116</v>
      </c>
      <c r="P251" s="28" t="s">
        <v>182</v>
      </c>
      <c r="Q251" s="29">
        <v>2.2709999999999999</v>
      </c>
      <c r="R251" s="172" t="str">
        <f t="shared" si="35"/>
        <v>A</v>
      </c>
      <c r="S251" s="175">
        <f t="shared" si="36"/>
        <v>1</v>
      </c>
      <c r="T251" s="175">
        <f t="shared" si="37"/>
        <v>1</v>
      </c>
      <c r="U251" s="175">
        <f t="shared" si="38"/>
        <v>0</v>
      </c>
      <c r="V251" s="179" t="str">
        <f t="shared" si="39"/>
        <v>Staphylococcus simulans</v>
      </c>
      <c r="W251" s="179" t="str">
        <f t="shared" si="40"/>
        <v>Staphylococcus simulans</v>
      </c>
      <c r="X251" s="175">
        <f t="shared" si="41"/>
        <v>0</v>
      </c>
      <c r="Y251" s="175">
        <f t="shared" si="42"/>
        <v>0</v>
      </c>
      <c r="Z251" s="175">
        <f t="shared" si="43"/>
        <v>0</v>
      </c>
      <c r="AA251" s="175">
        <f t="shared" si="44"/>
        <v>0</v>
      </c>
    </row>
    <row r="252" spans="4:27" ht="15" customHeight="1" x14ac:dyDescent="0.25">
      <c r="D252" s="177">
        <v>1</v>
      </c>
      <c r="F252" s="28" t="s">
        <v>711</v>
      </c>
      <c r="G252" s="28" t="s">
        <v>945</v>
      </c>
      <c r="H252" s="28" t="s">
        <v>13</v>
      </c>
      <c r="I252" s="28" t="s">
        <v>712</v>
      </c>
      <c r="J252" s="28" t="s">
        <v>116</v>
      </c>
      <c r="K252" s="28" t="s">
        <v>182</v>
      </c>
      <c r="L252" s="28" t="s">
        <v>116</v>
      </c>
      <c r="M252" s="28" t="s">
        <v>182</v>
      </c>
      <c r="N252" s="29">
        <v>2.1819999999999999</v>
      </c>
      <c r="O252" s="28" t="s">
        <v>116</v>
      </c>
      <c r="P252" s="28" t="s">
        <v>182</v>
      </c>
      <c r="Q252" s="29">
        <v>2.125</v>
      </c>
      <c r="R252" s="172" t="str">
        <f t="shared" si="35"/>
        <v>A</v>
      </c>
      <c r="S252" s="175">
        <f t="shared" si="36"/>
        <v>1</v>
      </c>
      <c r="T252" s="175">
        <f t="shared" si="37"/>
        <v>1</v>
      </c>
      <c r="U252" s="175">
        <f t="shared" si="38"/>
        <v>0</v>
      </c>
      <c r="V252" s="179" t="str">
        <f t="shared" si="39"/>
        <v>Staphylococcus simulans</v>
      </c>
      <c r="W252" s="179" t="str">
        <f t="shared" si="40"/>
        <v>Staphylococcus simulans</v>
      </c>
      <c r="X252" s="175">
        <f t="shared" si="41"/>
        <v>0</v>
      </c>
      <c r="Y252" s="175">
        <f t="shared" si="42"/>
        <v>0</v>
      </c>
      <c r="Z252" s="175">
        <f t="shared" si="43"/>
        <v>0</v>
      </c>
      <c r="AA252" s="175">
        <f t="shared" si="44"/>
        <v>0</v>
      </c>
    </row>
    <row r="253" spans="4:27" ht="15" customHeight="1" x14ac:dyDescent="0.25">
      <c r="D253" s="177">
        <v>1</v>
      </c>
      <c r="F253" s="28" t="s">
        <v>713</v>
      </c>
      <c r="G253" s="28" t="s">
        <v>945</v>
      </c>
      <c r="H253" s="28" t="s">
        <v>13</v>
      </c>
      <c r="I253" s="28" t="s">
        <v>714</v>
      </c>
      <c r="J253" s="28" t="s">
        <v>116</v>
      </c>
      <c r="K253" s="28" t="s">
        <v>182</v>
      </c>
      <c r="L253" s="28" t="s">
        <v>116</v>
      </c>
      <c r="M253" s="28" t="s">
        <v>182</v>
      </c>
      <c r="N253" s="29">
        <v>2.1419999999999999</v>
      </c>
      <c r="O253" s="28" t="s">
        <v>116</v>
      </c>
      <c r="P253" s="28" t="s">
        <v>182</v>
      </c>
      <c r="Q253" s="29">
        <v>1.9970000000000001</v>
      </c>
      <c r="R253" s="172" t="str">
        <f t="shared" si="35"/>
        <v>A</v>
      </c>
      <c r="S253" s="175">
        <f t="shared" si="36"/>
        <v>1</v>
      </c>
      <c r="T253" s="175">
        <f t="shared" si="37"/>
        <v>1</v>
      </c>
      <c r="U253" s="175">
        <f t="shared" si="38"/>
        <v>0</v>
      </c>
      <c r="V253" s="179" t="str">
        <f t="shared" si="39"/>
        <v>Staphylococcus simulans</v>
      </c>
      <c r="W253" s="179" t="str">
        <f t="shared" si="40"/>
        <v>Staphylococcus simulans</v>
      </c>
      <c r="X253" s="175">
        <f t="shared" si="41"/>
        <v>0</v>
      </c>
      <c r="Y253" s="175">
        <f t="shared" si="42"/>
        <v>0</v>
      </c>
      <c r="Z253" s="175">
        <f t="shared" si="43"/>
        <v>0</v>
      </c>
      <c r="AA253" s="175">
        <f t="shared" si="44"/>
        <v>0</v>
      </c>
    </row>
    <row r="254" spans="4:27" ht="15" customHeight="1" x14ac:dyDescent="0.25">
      <c r="D254" s="177">
        <v>1</v>
      </c>
      <c r="F254" s="28" t="s">
        <v>715</v>
      </c>
      <c r="G254" s="28" t="s">
        <v>947</v>
      </c>
      <c r="H254" s="28" t="s">
        <v>13</v>
      </c>
      <c r="I254" s="28" t="s">
        <v>716</v>
      </c>
      <c r="J254" s="28" t="s">
        <v>116</v>
      </c>
      <c r="K254" s="28" t="s">
        <v>182</v>
      </c>
      <c r="L254" s="28" t="s">
        <v>116</v>
      </c>
      <c r="M254" s="28" t="s">
        <v>182</v>
      </c>
      <c r="N254" s="29">
        <v>2.1739999999999999</v>
      </c>
      <c r="O254" s="28" t="s">
        <v>116</v>
      </c>
      <c r="P254" s="28" t="s">
        <v>182</v>
      </c>
      <c r="Q254" s="29">
        <v>2.0390000000000001</v>
      </c>
      <c r="R254" s="172" t="str">
        <f t="shared" ref="R254:R279" si="45">IF(OR(AND(N254&gt;=$B$20,Q254&lt;$B$21),AND(L254=O254,M254=P254,N254&gt;=$B$20,Q254&gt;=$B$20),AND(L254=O254,N254&gt;=$B$20,Q254&lt;2,Q254&gt;=$B$21)),"A",IF(OR(AND(N254&lt;$B$20,Q254&lt;$B$21),AND(L254=O254,OR(M254&lt;&gt;P254,M254=P254),N254&gt;=$B$21,Q254&gt;=$B$21)),"B",
IF(AND(L254&lt;&gt;O254,N254&gt;=$B$21,Q254&gt;=$B$21),"C",0)))</f>
        <v>A</v>
      </c>
      <c r="S254" s="175">
        <f t="shared" ref="S254:S279" si="46">1-U254+Z254</f>
        <v>1</v>
      </c>
      <c r="T254" s="175">
        <f t="shared" ref="T254:T279" si="47">IF(AND(L254=J254,M254=K254,N254&gt;=$B$20,R254="A"),1,0)</f>
        <v>1</v>
      </c>
      <c r="U254" s="175">
        <f t="shared" ref="U254:U279" si="48">IF(T254=1,0,1)</f>
        <v>0</v>
      </c>
      <c r="V254" s="179" t="str">
        <f t="shared" ref="V254:V279" si="49">L254&amp;" "&amp;M254</f>
        <v>Staphylococcus simulans</v>
      </c>
      <c r="W254" s="179" t="str">
        <f t="shared" ref="W254:W279" si="50">O254&amp;" "&amp;P254</f>
        <v>Staphylococcus simulans</v>
      </c>
      <c r="X254" s="175">
        <f t="shared" ref="X254:X279" si="51">IF(AND(V254=$B$1,N254&gt;=$B$20),1,0)</f>
        <v>0</v>
      </c>
      <c r="Y254" s="175">
        <f t="shared" ref="Y254:Y279" si="52">IF(AND(W254=$B$1,Q254&gt;=$B$20),1,0)</f>
        <v>0</v>
      </c>
      <c r="Z254" s="175">
        <f t="shared" ref="Z254:Z279" si="53">IF(AND(V254=$B$1,N254&gt;=$B$20,R254="A"),1,0)</f>
        <v>0</v>
      </c>
      <c r="AA254" s="175">
        <f t="shared" ref="AA254:AA279" si="54">IF(1-(X254+Y254)&gt;0,0,1)</f>
        <v>0</v>
      </c>
    </row>
    <row r="255" spans="4:27" ht="15" customHeight="1" x14ac:dyDescent="0.25">
      <c r="D255" s="177">
        <v>1</v>
      </c>
      <c r="F255" s="28" t="s">
        <v>717</v>
      </c>
      <c r="G255" s="28" t="s">
        <v>118</v>
      </c>
      <c r="H255" s="28" t="s">
        <v>946</v>
      </c>
      <c r="I255" s="28" t="s">
        <v>718</v>
      </c>
      <c r="J255" s="28" t="s">
        <v>116</v>
      </c>
      <c r="K255" s="28" t="s">
        <v>678</v>
      </c>
      <c r="L255" s="28" t="s">
        <v>116</v>
      </c>
      <c r="M255" s="28" t="s">
        <v>678</v>
      </c>
      <c r="N255" s="29">
        <v>2.2559999999999998</v>
      </c>
      <c r="O255" s="28" t="s">
        <v>116</v>
      </c>
      <c r="P255" s="28" t="s">
        <v>678</v>
      </c>
      <c r="Q255" s="29">
        <v>2.2410000000000001</v>
      </c>
      <c r="R255" s="172" t="str">
        <f t="shared" si="45"/>
        <v>A</v>
      </c>
      <c r="S255" s="175">
        <f t="shared" si="46"/>
        <v>1</v>
      </c>
      <c r="T255" s="175">
        <f t="shared" si="47"/>
        <v>1</v>
      </c>
      <c r="U255" s="175">
        <f t="shared" si="48"/>
        <v>0</v>
      </c>
      <c r="V255" s="179" t="str">
        <f t="shared" si="49"/>
        <v>Staphylococcus succinus</v>
      </c>
      <c r="W255" s="179" t="str">
        <f t="shared" si="50"/>
        <v>Staphylococcus succinus</v>
      </c>
      <c r="X255" s="175">
        <f t="shared" si="51"/>
        <v>0</v>
      </c>
      <c r="Y255" s="175">
        <f t="shared" si="52"/>
        <v>0</v>
      </c>
      <c r="Z255" s="175">
        <f t="shared" si="53"/>
        <v>0</v>
      </c>
      <c r="AA255" s="175">
        <f t="shared" si="54"/>
        <v>0</v>
      </c>
    </row>
    <row r="256" spans="4:27" ht="15" customHeight="1" x14ac:dyDescent="0.25">
      <c r="D256" s="177">
        <v>1</v>
      </c>
      <c r="F256" s="28" t="s">
        <v>719</v>
      </c>
      <c r="G256" s="28" t="s">
        <v>118</v>
      </c>
      <c r="H256" s="28" t="s">
        <v>946</v>
      </c>
      <c r="I256" s="28" t="s">
        <v>720</v>
      </c>
      <c r="J256" s="28" t="s">
        <v>116</v>
      </c>
      <c r="K256" s="28" t="s">
        <v>678</v>
      </c>
      <c r="L256" s="28" t="s">
        <v>116</v>
      </c>
      <c r="M256" s="28" t="s">
        <v>678</v>
      </c>
      <c r="N256" s="29">
        <v>2.2810000000000001</v>
      </c>
      <c r="O256" s="28" t="s">
        <v>116</v>
      </c>
      <c r="P256" s="28" t="s">
        <v>678</v>
      </c>
      <c r="Q256" s="29">
        <v>2.214</v>
      </c>
      <c r="R256" s="172" t="str">
        <f t="shared" si="45"/>
        <v>A</v>
      </c>
      <c r="S256" s="175">
        <f t="shared" si="46"/>
        <v>1</v>
      </c>
      <c r="T256" s="175">
        <f t="shared" si="47"/>
        <v>1</v>
      </c>
      <c r="U256" s="175">
        <f t="shared" si="48"/>
        <v>0</v>
      </c>
      <c r="V256" s="179" t="str">
        <f t="shared" si="49"/>
        <v>Staphylococcus succinus</v>
      </c>
      <c r="W256" s="179" t="str">
        <f t="shared" si="50"/>
        <v>Staphylococcus succinus</v>
      </c>
      <c r="X256" s="175">
        <f t="shared" si="51"/>
        <v>0</v>
      </c>
      <c r="Y256" s="175">
        <f t="shared" si="52"/>
        <v>0</v>
      </c>
      <c r="Z256" s="175">
        <f t="shared" si="53"/>
        <v>0</v>
      </c>
      <c r="AA256" s="175">
        <f t="shared" si="54"/>
        <v>0</v>
      </c>
    </row>
    <row r="257" spans="4:27" ht="15" customHeight="1" x14ac:dyDescent="0.25">
      <c r="D257" s="177">
        <v>0</v>
      </c>
      <c r="F257" s="28" t="s">
        <v>721</v>
      </c>
      <c r="G257" s="28" t="s">
        <v>56</v>
      </c>
      <c r="H257" s="28" t="s">
        <v>961</v>
      </c>
      <c r="I257" s="28" t="s">
        <v>722</v>
      </c>
      <c r="J257" s="28" t="s">
        <v>116</v>
      </c>
      <c r="K257" s="28" t="s">
        <v>639</v>
      </c>
      <c r="L257" s="28" t="s">
        <v>116</v>
      </c>
      <c r="M257" s="28" t="s">
        <v>639</v>
      </c>
      <c r="N257" s="29">
        <v>2.306</v>
      </c>
      <c r="O257" s="28" t="s">
        <v>116</v>
      </c>
      <c r="P257" s="28" t="s">
        <v>639</v>
      </c>
      <c r="Q257" s="29">
        <v>1.8879999999999999</v>
      </c>
      <c r="R257" s="172" t="str">
        <f t="shared" si="45"/>
        <v>A</v>
      </c>
      <c r="S257" s="175">
        <f t="shared" si="46"/>
        <v>1</v>
      </c>
      <c r="T257" s="175">
        <f t="shared" si="47"/>
        <v>1</v>
      </c>
      <c r="U257" s="175">
        <f t="shared" si="48"/>
        <v>0</v>
      </c>
      <c r="V257" s="179" t="str">
        <f t="shared" si="49"/>
        <v>Staphylococcus warneri</v>
      </c>
      <c r="W257" s="179" t="str">
        <f t="shared" si="50"/>
        <v>Staphylococcus warneri</v>
      </c>
      <c r="X257" s="175">
        <f t="shared" si="51"/>
        <v>0</v>
      </c>
      <c r="Y257" s="175">
        <f t="shared" si="52"/>
        <v>0</v>
      </c>
      <c r="Z257" s="175">
        <f t="shared" si="53"/>
        <v>0</v>
      </c>
      <c r="AA257" s="175">
        <f t="shared" si="54"/>
        <v>0</v>
      </c>
    </row>
    <row r="258" spans="4:27" ht="15" customHeight="1" x14ac:dyDescent="0.25">
      <c r="D258" s="177">
        <v>1</v>
      </c>
      <c r="F258" s="28" t="s">
        <v>723</v>
      </c>
      <c r="G258" s="28" t="s">
        <v>945</v>
      </c>
      <c r="H258" s="28" t="s">
        <v>13</v>
      </c>
      <c r="I258" s="28" t="s">
        <v>724</v>
      </c>
      <c r="J258" s="28" t="s">
        <v>116</v>
      </c>
      <c r="K258" s="28" t="s">
        <v>639</v>
      </c>
      <c r="L258" s="28" t="s">
        <v>116</v>
      </c>
      <c r="M258" s="28" t="s">
        <v>638</v>
      </c>
      <c r="N258" s="29">
        <v>1.9419999999999999</v>
      </c>
      <c r="O258" s="28" t="s">
        <v>116</v>
      </c>
      <c r="P258" s="28" t="s">
        <v>638</v>
      </c>
      <c r="Q258" s="29">
        <v>1.8240000000000001</v>
      </c>
      <c r="R258" s="172" t="str">
        <f t="shared" si="45"/>
        <v>B</v>
      </c>
      <c r="S258" s="175">
        <f t="shared" si="46"/>
        <v>0</v>
      </c>
      <c r="T258" s="175">
        <f t="shared" si="47"/>
        <v>0</v>
      </c>
      <c r="U258" s="175">
        <f t="shared" si="48"/>
        <v>1</v>
      </c>
      <c r="V258" s="179" t="str">
        <f t="shared" si="49"/>
        <v>Staphylococcus pasteuri</v>
      </c>
      <c r="W258" s="179" t="str">
        <f t="shared" si="50"/>
        <v>Staphylococcus pasteuri</v>
      </c>
      <c r="X258" s="175">
        <f t="shared" si="51"/>
        <v>0</v>
      </c>
      <c r="Y258" s="175">
        <f t="shared" si="52"/>
        <v>0</v>
      </c>
      <c r="Z258" s="175">
        <f t="shared" si="53"/>
        <v>0</v>
      </c>
      <c r="AA258" s="175">
        <f t="shared" si="54"/>
        <v>0</v>
      </c>
    </row>
    <row r="259" spans="4:27" ht="15" customHeight="1" x14ac:dyDescent="0.25">
      <c r="D259" s="177">
        <v>1</v>
      </c>
      <c r="F259" s="28" t="s">
        <v>725</v>
      </c>
      <c r="G259" s="28" t="s">
        <v>945</v>
      </c>
      <c r="H259" s="28" t="s">
        <v>13</v>
      </c>
      <c r="I259" s="28" t="s">
        <v>726</v>
      </c>
      <c r="J259" s="28" t="s">
        <v>116</v>
      </c>
      <c r="K259" s="28" t="s">
        <v>639</v>
      </c>
      <c r="L259" s="28" t="s">
        <v>116</v>
      </c>
      <c r="M259" s="28" t="s">
        <v>639</v>
      </c>
      <c r="N259" s="29">
        <v>2.15</v>
      </c>
      <c r="O259" s="28" t="s">
        <v>116</v>
      </c>
      <c r="P259" s="28" t="s">
        <v>639</v>
      </c>
      <c r="Q259" s="29">
        <v>2.0880000000000001</v>
      </c>
      <c r="R259" s="172" t="str">
        <f t="shared" si="45"/>
        <v>A</v>
      </c>
      <c r="S259" s="175">
        <f t="shared" si="46"/>
        <v>1</v>
      </c>
      <c r="T259" s="175">
        <f t="shared" si="47"/>
        <v>1</v>
      </c>
      <c r="U259" s="175">
        <f t="shared" si="48"/>
        <v>0</v>
      </c>
      <c r="V259" s="179" t="str">
        <f t="shared" si="49"/>
        <v>Staphylococcus warneri</v>
      </c>
      <c r="W259" s="179" t="str">
        <f t="shared" si="50"/>
        <v>Staphylococcus warneri</v>
      </c>
      <c r="X259" s="175">
        <f t="shared" si="51"/>
        <v>0</v>
      </c>
      <c r="Y259" s="175">
        <f t="shared" si="52"/>
        <v>0</v>
      </c>
      <c r="Z259" s="175">
        <f t="shared" si="53"/>
        <v>0</v>
      </c>
      <c r="AA259" s="175">
        <f t="shared" si="54"/>
        <v>0</v>
      </c>
    </row>
    <row r="260" spans="4:27" ht="15" customHeight="1" x14ac:dyDescent="0.25">
      <c r="D260" s="177">
        <v>1</v>
      </c>
      <c r="F260" s="28" t="s">
        <v>727</v>
      </c>
      <c r="G260" s="28" t="s">
        <v>945</v>
      </c>
      <c r="H260" s="28" t="s">
        <v>13</v>
      </c>
      <c r="I260" s="28" t="s">
        <v>728</v>
      </c>
      <c r="J260" s="28" t="s">
        <v>116</v>
      </c>
      <c r="K260" s="28" t="s">
        <v>639</v>
      </c>
      <c r="L260" s="28" t="s">
        <v>116</v>
      </c>
      <c r="M260" s="28" t="s">
        <v>639</v>
      </c>
      <c r="N260" s="29">
        <v>2.0110000000000001</v>
      </c>
      <c r="O260" s="28" t="s">
        <v>116</v>
      </c>
      <c r="P260" s="28" t="s">
        <v>639</v>
      </c>
      <c r="Q260" s="29">
        <v>1.889</v>
      </c>
      <c r="R260" s="172" t="str">
        <f t="shared" si="45"/>
        <v>A</v>
      </c>
      <c r="S260" s="175">
        <f t="shared" si="46"/>
        <v>1</v>
      </c>
      <c r="T260" s="175">
        <f t="shared" si="47"/>
        <v>1</v>
      </c>
      <c r="U260" s="175">
        <f t="shared" si="48"/>
        <v>0</v>
      </c>
      <c r="V260" s="179" t="str">
        <f t="shared" si="49"/>
        <v>Staphylococcus warneri</v>
      </c>
      <c r="W260" s="179" t="str">
        <f t="shared" si="50"/>
        <v>Staphylococcus warneri</v>
      </c>
      <c r="X260" s="175">
        <f t="shared" si="51"/>
        <v>0</v>
      </c>
      <c r="Y260" s="175">
        <f t="shared" si="52"/>
        <v>0</v>
      </c>
      <c r="Z260" s="175">
        <f t="shared" si="53"/>
        <v>0</v>
      </c>
      <c r="AA260" s="175">
        <f t="shared" si="54"/>
        <v>0</v>
      </c>
    </row>
    <row r="261" spans="4:27" ht="15" customHeight="1" x14ac:dyDescent="0.25">
      <c r="D261" s="177">
        <v>1</v>
      </c>
      <c r="F261" s="28" t="s">
        <v>729</v>
      </c>
      <c r="G261" s="28" t="s">
        <v>947</v>
      </c>
      <c r="H261" s="28" t="s">
        <v>13</v>
      </c>
      <c r="I261" s="28" t="s">
        <v>730</v>
      </c>
      <c r="J261" s="28" t="s">
        <v>116</v>
      </c>
      <c r="K261" s="28" t="s">
        <v>639</v>
      </c>
      <c r="L261" s="28" t="s">
        <v>116</v>
      </c>
      <c r="M261" s="28" t="s">
        <v>639</v>
      </c>
      <c r="N261" s="29">
        <v>2.08</v>
      </c>
      <c r="O261" s="28" t="s">
        <v>116</v>
      </c>
      <c r="P261" s="28" t="s">
        <v>639</v>
      </c>
      <c r="Q261" s="29">
        <v>2.044</v>
      </c>
      <c r="R261" s="172" t="str">
        <f t="shared" si="45"/>
        <v>A</v>
      </c>
      <c r="S261" s="175">
        <f t="shared" si="46"/>
        <v>1</v>
      </c>
      <c r="T261" s="175">
        <f t="shared" si="47"/>
        <v>1</v>
      </c>
      <c r="U261" s="175">
        <f t="shared" si="48"/>
        <v>0</v>
      </c>
      <c r="V261" s="179" t="str">
        <f t="shared" si="49"/>
        <v>Staphylococcus warneri</v>
      </c>
      <c r="W261" s="179" t="str">
        <f t="shared" si="50"/>
        <v>Staphylococcus warneri</v>
      </c>
      <c r="X261" s="175">
        <f t="shared" si="51"/>
        <v>0</v>
      </c>
      <c r="Y261" s="175">
        <f t="shared" si="52"/>
        <v>0</v>
      </c>
      <c r="Z261" s="175">
        <f t="shared" si="53"/>
        <v>0</v>
      </c>
      <c r="AA261" s="175">
        <f t="shared" si="54"/>
        <v>0</v>
      </c>
    </row>
    <row r="262" spans="4:27" ht="15" customHeight="1" x14ac:dyDescent="0.25">
      <c r="D262" s="177">
        <v>1</v>
      </c>
      <c r="F262" s="28" t="s">
        <v>731</v>
      </c>
      <c r="G262" s="28" t="s">
        <v>118</v>
      </c>
      <c r="H262" s="28" t="s">
        <v>13</v>
      </c>
      <c r="I262" s="28" t="s">
        <v>732</v>
      </c>
      <c r="J262" s="28" t="s">
        <v>116</v>
      </c>
      <c r="K262" s="28" t="s">
        <v>639</v>
      </c>
      <c r="L262" s="28" t="s">
        <v>116</v>
      </c>
      <c r="M262" s="28" t="s">
        <v>639</v>
      </c>
      <c r="N262" s="29">
        <v>2.0070000000000001</v>
      </c>
      <c r="O262" s="28" t="s">
        <v>116</v>
      </c>
      <c r="P262" s="28" t="s">
        <v>639</v>
      </c>
      <c r="Q262" s="29">
        <v>1.986</v>
      </c>
      <c r="R262" s="172" t="str">
        <f t="shared" si="45"/>
        <v>A</v>
      </c>
      <c r="S262" s="175">
        <f t="shared" si="46"/>
        <v>1</v>
      </c>
      <c r="T262" s="175">
        <f t="shared" si="47"/>
        <v>1</v>
      </c>
      <c r="U262" s="175">
        <f t="shared" si="48"/>
        <v>0</v>
      </c>
      <c r="V262" s="179" t="str">
        <f t="shared" si="49"/>
        <v>Staphylococcus warneri</v>
      </c>
      <c r="W262" s="179" t="str">
        <f t="shared" si="50"/>
        <v>Staphylococcus warneri</v>
      </c>
      <c r="X262" s="175">
        <f t="shared" si="51"/>
        <v>0</v>
      </c>
      <c r="Y262" s="175">
        <f t="shared" si="52"/>
        <v>0</v>
      </c>
      <c r="Z262" s="175">
        <f t="shared" si="53"/>
        <v>0</v>
      </c>
      <c r="AA262" s="175">
        <f t="shared" si="54"/>
        <v>0</v>
      </c>
    </row>
    <row r="263" spans="4:27" ht="15" customHeight="1" x14ac:dyDescent="0.25">
      <c r="D263" s="177">
        <v>1</v>
      </c>
      <c r="F263" s="28" t="s">
        <v>733</v>
      </c>
      <c r="G263" s="28" t="s">
        <v>52</v>
      </c>
      <c r="H263" s="28" t="s">
        <v>13</v>
      </c>
      <c r="I263" s="28" t="s">
        <v>734</v>
      </c>
      <c r="J263" s="28" t="s">
        <v>116</v>
      </c>
      <c r="K263" s="28" t="s">
        <v>639</v>
      </c>
      <c r="L263" s="28" t="s">
        <v>116</v>
      </c>
      <c r="M263" s="28" t="s">
        <v>639</v>
      </c>
      <c r="N263" s="29">
        <v>2.1640000000000001</v>
      </c>
      <c r="O263" s="28" t="s">
        <v>116</v>
      </c>
      <c r="P263" s="28" t="s">
        <v>639</v>
      </c>
      <c r="Q263" s="29">
        <v>1.964</v>
      </c>
      <c r="R263" s="172" t="str">
        <f t="shared" si="45"/>
        <v>A</v>
      </c>
      <c r="S263" s="175">
        <f t="shared" si="46"/>
        <v>1</v>
      </c>
      <c r="T263" s="175">
        <f t="shared" si="47"/>
        <v>1</v>
      </c>
      <c r="U263" s="175">
        <f t="shared" si="48"/>
        <v>0</v>
      </c>
      <c r="V263" s="179" t="str">
        <f t="shared" si="49"/>
        <v>Staphylococcus warneri</v>
      </c>
      <c r="W263" s="179" t="str">
        <f t="shared" si="50"/>
        <v>Staphylococcus warneri</v>
      </c>
      <c r="X263" s="175">
        <f t="shared" si="51"/>
        <v>0</v>
      </c>
      <c r="Y263" s="175">
        <f t="shared" si="52"/>
        <v>0</v>
      </c>
      <c r="Z263" s="175">
        <f t="shared" si="53"/>
        <v>0</v>
      </c>
      <c r="AA263" s="175">
        <f t="shared" si="54"/>
        <v>0</v>
      </c>
    </row>
    <row r="264" spans="4:27" ht="15" customHeight="1" x14ac:dyDescent="0.25">
      <c r="D264" s="177">
        <v>1</v>
      </c>
      <c r="F264" s="28" t="s">
        <v>735</v>
      </c>
      <c r="G264" s="28" t="s">
        <v>947</v>
      </c>
      <c r="H264" s="28" t="s">
        <v>13</v>
      </c>
      <c r="I264" s="28" t="s">
        <v>736</v>
      </c>
      <c r="J264" s="28" t="s">
        <v>116</v>
      </c>
      <c r="K264" s="28" t="s">
        <v>639</v>
      </c>
      <c r="L264" s="28" t="s">
        <v>116</v>
      </c>
      <c r="M264" s="28" t="s">
        <v>639</v>
      </c>
      <c r="N264" s="29">
        <v>2.125</v>
      </c>
      <c r="O264" s="28" t="s">
        <v>116</v>
      </c>
      <c r="P264" s="28" t="s">
        <v>639</v>
      </c>
      <c r="Q264" s="29">
        <v>2.0110000000000001</v>
      </c>
      <c r="R264" s="172" t="str">
        <f t="shared" si="45"/>
        <v>A</v>
      </c>
      <c r="S264" s="175">
        <f t="shared" si="46"/>
        <v>1</v>
      </c>
      <c r="T264" s="175">
        <f t="shared" si="47"/>
        <v>1</v>
      </c>
      <c r="U264" s="175">
        <f t="shared" si="48"/>
        <v>0</v>
      </c>
      <c r="V264" s="179" t="str">
        <f t="shared" si="49"/>
        <v>Staphylococcus warneri</v>
      </c>
      <c r="W264" s="179" t="str">
        <f t="shared" si="50"/>
        <v>Staphylococcus warneri</v>
      </c>
      <c r="X264" s="175">
        <f t="shared" si="51"/>
        <v>0</v>
      </c>
      <c r="Y264" s="175">
        <f t="shared" si="52"/>
        <v>0</v>
      </c>
      <c r="Z264" s="175">
        <f t="shared" si="53"/>
        <v>0</v>
      </c>
      <c r="AA264" s="175">
        <f t="shared" si="54"/>
        <v>0</v>
      </c>
    </row>
    <row r="265" spans="4:27" ht="15" customHeight="1" x14ac:dyDescent="0.25">
      <c r="D265" s="177">
        <v>1</v>
      </c>
      <c r="F265" s="28" t="s">
        <v>737</v>
      </c>
      <c r="G265" s="28" t="s">
        <v>117</v>
      </c>
      <c r="H265" s="28" t="s">
        <v>13</v>
      </c>
      <c r="I265" s="28" t="s">
        <v>738</v>
      </c>
      <c r="J265" s="28" t="s">
        <v>116</v>
      </c>
      <c r="K265" s="28" t="s">
        <v>528</v>
      </c>
      <c r="L265" s="28" t="s">
        <v>116</v>
      </c>
      <c r="M265" s="28" t="s">
        <v>528</v>
      </c>
      <c r="N265" s="29">
        <v>2.0419999999999998</v>
      </c>
      <c r="O265" s="28" t="s">
        <v>116</v>
      </c>
      <c r="P265" s="28" t="s">
        <v>528</v>
      </c>
      <c r="Q265" s="29">
        <v>2.0129999999999999</v>
      </c>
      <c r="R265" s="172" t="str">
        <f t="shared" si="45"/>
        <v>A</v>
      </c>
      <c r="S265" s="175">
        <f t="shared" si="46"/>
        <v>1</v>
      </c>
      <c r="T265" s="175">
        <f t="shared" si="47"/>
        <v>1</v>
      </c>
      <c r="U265" s="175">
        <f t="shared" si="48"/>
        <v>0</v>
      </c>
      <c r="V265" s="179" t="str">
        <f t="shared" si="49"/>
        <v>Staphylococcus xylosus</v>
      </c>
      <c r="W265" s="179" t="str">
        <f t="shared" si="50"/>
        <v>Staphylococcus xylosus</v>
      </c>
      <c r="X265" s="175">
        <f t="shared" si="51"/>
        <v>0</v>
      </c>
      <c r="Y265" s="175">
        <f t="shared" si="52"/>
        <v>0</v>
      </c>
      <c r="Z265" s="175">
        <f t="shared" si="53"/>
        <v>0</v>
      </c>
      <c r="AA265" s="175">
        <f t="shared" si="54"/>
        <v>0</v>
      </c>
    </row>
    <row r="266" spans="4:27" ht="15" customHeight="1" x14ac:dyDescent="0.25">
      <c r="D266" s="177">
        <v>1</v>
      </c>
      <c r="F266" s="28" t="s">
        <v>739</v>
      </c>
      <c r="G266" s="28" t="s">
        <v>117</v>
      </c>
      <c r="H266" s="28" t="s">
        <v>54</v>
      </c>
      <c r="I266" s="28" t="s">
        <v>740</v>
      </c>
      <c r="J266" s="28" t="s">
        <v>116</v>
      </c>
      <c r="K266" s="28" t="s">
        <v>528</v>
      </c>
      <c r="L266" s="28" t="s">
        <v>116</v>
      </c>
      <c r="M266" s="28" t="s">
        <v>528</v>
      </c>
      <c r="N266" s="29">
        <v>2.347</v>
      </c>
      <c r="O266" s="28" t="s">
        <v>116</v>
      </c>
      <c r="P266" s="28" t="s">
        <v>528</v>
      </c>
      <c r="Q266" s="29">
        <v>1.7490000000000001</v>
      </c>
      <c r="R266" s="172" t="str">
        <f t="shared" si="45"/>
        <v>A</v>
      </c>
      <c r="S266" s="175">
        <f t="shared" si="46"/>
        <v>1</v>
      </c>
      <c r="T266" s="175">
        <f t="shared" si="47"/>
        <v>1</v>
      </c>
      <c r="U266" s="175">
        <f t="shared" si="48"/>
        <v>0</v>
      </c>
      <c r="V266" s="179" t="str">
        <f t="shared" si="49"/>
        <v>Staphylococcus xylosus</v>
      </c>
      <c r="W266" s="179" t="str">
        <f t="shared" si="50"/>
        <v>Staphylococcus xylosus</v>
      </c>
      <c r="X266" s="175">
        <f t="shared" si="51"/>
        <v>0</v>
      </c>
      <c r="Y266" s="175">
        <f t="shared" si="52"/>
        <v>0</v>
      </c>
      <c r="Z266" s="175">
        <f t="shared" si="53"/>
        <v>0</v>
      </c>
      <c r="AA266" s="175">
        <f t="shared" si="54"/>
        <v>0</v>
      </c>
    </row>
    <row r="267" spans="4:27" ht="15" customHeight="1" x14ac:dyDescent="0.25">
      <c r="D267" s="177">
        <v>1</v>
      </c>
      <c r="F267" s="28" t="s">
        <v>741</v>
      </c>
      <c r="G267" s="28" t="s">
        <v>117</v>
      </c>
      <c r="H267" s="28" t="s">
        <v>13</v>
      </c>
      <c r="I267" s="28" t="s">
        <v>742</v>
      </c>
      <c r="J267" s="28" t="s">
        <v>116</v>
      </c>
      <c r="K267" s="28" t="s">
        <v>528</v>
      </c>
      <c r="L267" s="28" t="s">
        <v>116</v>
      </c>
      <c r="M267" s="28" t="s">
        <v>528</v>
      </c>
      <c r="N267" s="29">
        <v>1.8779999999999999</v>
      </c>
      <c r="O267" s="28" t="s">
        <v>116</v>
      </c>
      <c r="P267" s="28" t="s">
        <v>528</v>
      </c>
      <c r="Q267" s="29">
        <v>1.704</v>
      </c>
      <c r="R267" s="172" t="str">
        <f t="shared" si="45"/>
        <v>B</v>
      </c>
      <c r="S267" s="175">
        <f t="shared" si="46"/>
        <v>0</v>
      </c>
      <c r="T267" s="175">
        <f t="shared" si="47"/>
        <v>0</v>
      </c>
      <c r="U267" s="175">
        <f t="shared" si="48"/>
        <v>1</v>
      </c>
      <c r="V267" s="179" t="str">
        <f t="shared" si="49"/>
        <v>Staphylococcus xylosus</v>
      </c>
      <c r="W267" s="179" t="str">
        <f t="shared" si="50"/>
        <v>Staphylococcus xylosus</v>
      </c>
      <c r="X267" s="175">
        <f t="shared" si="51"/>
        <v>0</v>
      </c>
      <c r="Y267" s="175">
        <f t="shared" si="52"/>
        <v>0</v>
      </c>
      <c r="Z267" s="175">
        <f t="shared" si="53"/>
        <v>0</v>
      </c>
      <c r="AA267" s="175">
        <f t="shared" si="54"/>
        <v>0</v>
      </c>
    </row>
    <row r="268" spans="4:27" ht="15" customHeight="1" x14ac:dyDescent="0.25">
      <c r="D268" s="177">
        <v>1</v>
      </c>
      <c r="F268" s="28" t="s">
        <v>743</v>
      </c>
      <c r="G268" s="28" t="s">
        <v>963</v>
      </c>
      <c r="H268" s="28" t="s">
        <v>13</v>
      </c>
      <c r="I268" s="28" t="s">
        <v>744</v>
      </c>
      <c r="J268" s="28" t="s">
        <v>116</v>
      </c>
      <c r="K268" s="28" t="s">
        <v>528</v>
      </c>
      <c r="L268" s="28" t="s">
        <v>116</v>
      </c>
      <c r="M268" s="28" t="s">
        <v>528</v>
      </c>
      <c r="N268" s="29">
        <v>2.0840000000000001</v>
      </c>
      <c r="O268" s="28" t="s">
        <v>116</v>
      </c>
      <c r="P268" s="28" t="s">
        <v>528</v>
      </c>
      <c r="Q268" s="29">
        <v>2.0209999999999999</v>
      </c>
      <c r="R268" s="172" t="str">
        <f t="shared" si="45"/>
        <v>A</v>
      </c>
      <c r="S268" s="175">
        <f t="shared" si="46"/>
        <v>1</v>
      </c>
      <c r="T268" s="175">
        <f t="shared" si="47"/>
        <v>1</v>
      </c>
      <c r="U268" s="175">
        <f t="shared" si="48"/>
        <v>0</v>
      </c>
      <c r="V268" s="179" t="str">
        <f t="shared" si="49"/>
        <v>Staphylococcus xylosus</v>
      </c>
      <c r="W268" s="179" t="str">
        <f t="shared" si="50"/>
        <v>Staphylococcus xylosus</v>
      </c>
      <c r="X268" s="175">
        <f t="shared" si="51"/>
        <v>0</v>
      </c>
      <c r="Y268" s="175">
        <f t="shared" si="52"/>
        <v>0</v>
      </c>
      <c r="Z268" s="175">
        <f t="shared" si="53"/>
        <v>0</v>
      </c>
      <c r="AA268" s="175">
        <f t="shared" si="54"/>
        <v>0</v>
      </c>
    </row>
    <row r="269" spans="4:27" ht="15" customHeight="1" x14ac:dyDescent="0.25">
      <c r="D269" s="177">
        <v>1</v>
      </c>
      <c r="F269" s="28" t="s">
        <v>745</v>
      </c>
      <c r="G269" s="28" t="s">
        <v>963</v>
      </c>
      <c r="H269" s="28" t="s">
        <v>13</v>
      </c>
      <c r="I269" s="28" t="s">
        <v>746</v>
      </c>
      <c r="J269" s="28" t="s">
        <v>116</v>
      </c>
      <c r="K269" s="28" t="s">
        <v>528</v>
      </c>
      <c r="L269" s="28" t="s">
        <v>116</v>
      </c>
      <c r="M269" s="28" t="s">
        <v>528</v>
      </c>
      <c r="N269" s="29">
        <v>1.911</v>
      </c>
      <c r="O269" s="28" t="s">
        <v>116</v>
      </c>
      <c r="P269" s="28" t="s">
        <v>528</v>
      </c>
      <c r="Q269" s="29">
        <v>1.851</v>
      </c>
      <c r="R269" s="172" t="str">
        <f t="shared" si="45"/>
        <v>B</v>
      </c>
      <c r="S269" s="175">
        <f t="shared" si="46"/>
        <v>0</v>
      </c>
      <c r="T269" s="175">
        <f t="shared" si="47"/>
        <v>0</v>
      </c>
      <c r="U269" s="175">
        <f t="shared" si="48"/>
        <v>1</v>
      </c>
      <c r="V269" s="179" t="str">
        <f t="shared" si="49"/>
        <v>Staphylococcus xylosus</v>
      </c>
      <c r="W269" s="179" t="str">
        <f t="shared" si="50"/>
        <v>Staphylococcus xylosus</v>
      </c>
      <c r="X269" s="175">
        <f t="shared" si="51"/>
        <v>0</v>
      </c>
      <c r="Y269" s="175">
        <f t="shared" si="52"/>
        <v>0</v>
      </c>
      <c r="Z269" s="175">
        <f t="shared" si="53"/>
        <v>0</v>
      </c>
      <c r="AA269" s="175">
        <f t="shared" si="54"/>
        <v>0</v>
      </c>
    </row>
    <row r="270" spans="4:27" ht="15" customHeight="1" x14ac:dyDescent="0.25">
      <c r="D270" s="177">
        <v>1</v>
      </c>
      <c r="F270" s="28" t="s">
        <v>747</v>
      </c>
      <c r="G270" s="28" t="s">
        <v>963</v>
      </c>
      <c r="H270" s="28" t="s">
        <v>13</v>
      </c>
      <c r="I270" s="28" t="s">
        <v>748</v>
      </c>
      <c r="J270" s="28" t="s">
        <v>116</v>
      </c>
      <c r="K270" s="28" t="s">
        <v>528</v>
      </c>
      <c r="L270" s="28" t="s">
        <v>116</v>
      </c>
      <c r="M270" s="28" t="s">
        <v>528</v>
      </c>
      <c r="N270" s="29">
        <v>2.069</v>
      </c>
      <c r="O270" s="28" t="s">
        <v>116</v>
      </c>
      <c r="P270" s="28" t="s">
        <v>528</v>
      </c>
      <c r="Q270" s="29">
        <v>2.0430000000000001</v>
      </c>
      <c r="R270" s="172" t="str">
        <f t="shared" si="45"/>
        <v>A</v>
      </c>
      <c r="S270" s="175">
        <f t="shared" si="46"/>
        <v>1</v>
      </c>
      <c r="T270" s="175">
        <f t="shared" si="47"/>
        <v>1</v>
      </c>
      <c r="U270" s="175">
        <f t="shared" si="48"/>
        <v>0</v>
      </c>
      <c r="V270" s="179" t="str">
        <f t="shared" si="49"/>
        <v>Staphylococcus xylosus</v>
      </c>
      <c r="W270" s="179" t="str">
        <f t="shared" si="50"/>
        <v>Staphylococcus xylosus</v>
      </c>
      <c r="X270" s="175">
        <f t="shared" si="51"/>
        <v>0</v>
      </c>
      <c r="Y270" s="175">
        <f t="shared" si="52"/>
        <v>0</v>
      </c>
      <c r="Z270" s="175">
        <f t="shared" si="53"/>
        <v>0</v>
      </c>
      <c r="AA270" s="175">
        <f t="shared" si="54"/>
        <v>0</v>
      </c>
    </row>
    <row r="271" spans="4:27" ht="15" customHeight="1" x14ac:dyDescent="0.25">
      <c r="D271" s="177">
        <v>1</v>
      </c>
      <c r="F271" s="28" t="s">
        <v>749</v>
      </c>
      <c r="G271" s="28" t="s">
        <v>963</v>
      </c>
      <c r="H271" s="28" t="s">
        <v>13</v>
      </c>
      <c r="I271" s="28" t="s">
        <v>750</v>
      </c>
      <c r="J271" s="28" t="s">
        <v>116</v>
      </c>
      <c r="K271" s="28" t="s">
        <v>528</v>
      </c>
      <c r="L271" s="28" t="s">
        <v>116</v>
      </c>
      <c r="M271" s="28" t="s">
        <v>528</v>
      </c>
      <c r="N271" s="29">
        <v>2.2210000000000001</v>
      </c>
      <c r="O271" s="28" t="s">
        <v>116</v>
      </c>
      <c r="P271" s="28" t="s">
        <v>528</v>
      </c>
      <c r="Q271" s="29">
        <v>2.2130000000000001</v>
      </c>
      <c r="R271" s="172" t="str">
        <f t="shared" si="45"/>
        <v>A</v>
      </c>
      <c r="S271" s="175">
        <f t="shared" si="46"/>
        <v>1</v>
      </c>
      <c r="T271" s="175">
        <f t="shared" si="47"/>
        <v>1</v>
      </c>
      <c r="U271" s="175">
        <f t="shared" si="48"/>
        <v>0</v>
      </c>
      <c r="V271" s="179" t="str">
        <f t="shared" si="49"/>
        <v>Staphylococcus xylosus</v>
      </c>
      <c r="W271" s="179" t="str">
        <f t="shared" si="50"/>
        <v>Staphylococcus xylosus</v>
      </c>
      <c r="X271" s="175">
        <f t="shared" si="51"/>
        <v>0</v>
      </c>
      <c r="Y271" s="175">
        <f t="shared" si="52"/>
        <v>0</v>
      </c>
      <c r="Z271" s="175">
        <f t="shared" si="53"/>
        <v>0</v>
      </c>
      <c r="AA271" s="175">
        <f t="shared" si="54"/>
        <v>0</v>
      </c>
    </row>
    <row r="272" spans="4:27" ht="15" customHeight="1" x14ac:dyDescent="0.25">
      <c r="D272" s="177">
        <v>1</v>
      </c>
      <c r="F272" s="28" t="s">
        <v>751</v>
      </c>
      <c r="G272" s="28" t="s">
        <v>963</v>
      </c>
      <c r="H272" s="28" t="s">
        <v>13</v>
      </c>
      <c r="I272" s="28" t="s">
        <v>752</v>
      </c>
      <c r="J272" s="28" t="s">
        <v>116</v>
      </c>
      <c r="K272" s="28" t="s">
        <v>528</v>
      </c>
      <c r="L272" s="28" t="s">
        <v>116</v>
      </c>
      <c r="M272" s="28" t="s">
        <v>528</v>
      </c>
      <c r="N272" s="29">
        <v>2.1989999999999998</v>
      </c>
      <c r="O272" s="28" t="s">
        <v>116</v>
      </c>
      <c r="P272" s="28" t="s">
        <v>528</v>
      </c>
      <c r="Q272" s="29">
        <v>2.1379999999999999</v>
      </c>
      <c r="R272" s="172" t="str">
        <f t="shared" si="45"/>
        <v>A</v>
      </c>
      <c r="S272" s="175">
        <f t="shared" si="46"/>
        <v>1</v>
      </c>
      <c r="T272" s="175">
        <f t="shared" si="47"/>
        <v>1</v>
      </c>
      <c r="U272" s="175">
        <f t="shared" si="48"/>
        <v>0</v>
      </c>
      <c r="V272" s="179" t="str">
        <f t="shared" si="49"/>
        <v>Staphylococcus xylosus</v>
      </c>
      <c r="W272" s="179" t="str">
        <f t="shared" si="50"/>
        <v>Staphylococcus xylosus</v>
      </c>
      <c r="X272" s="175">
        <f t="shared" si="51"/>
        <v>0</v>
      </c>
      <c r="Y272" s="175">
        <f t="shared" si="52"/>
        <v>0</v>
      </c>
      <c r="Z272" s="175">
        <f t="shared" si="53"/>
        <v>0</v>
      </c>
      <c r="AA272" s="175">
        <f t="shared" si="54"/>
        <v>0</v>
      </c>
    </row>
    <row r="273" spans="4:27" ht="15" customHeight="1" x14ac:dyDescent="0.25">
      <c r="D273" s="177">
        <v>1</v>
      </c>
      <c r="F273" s="28" t="s">
        <v>753</v>
      </c>
      <c r="G273" s="28" t="s">
        <v>963</v>
      </c>
      <c r="H273" s="28" t="s">
        <v>13</v>
      </c>
      <c r="I273" s="28" t="s">
        <v>754</v>
      </c>
      <c r="J273" s="28" t="s">
        <v>116</v>
      </c>
      <c r="K273" s="28" t="s">
        <v>528</v>
      </c>
      <c r="L273" s="28" t="s">
        <v>116</v>
      </c>
      <c r="M273" s="28" t="s">
        <v>528</v>
      </c>
      <c r="N273" s="29">
        <v>2.1349999999999998</v>
      </c>
      <c r="O273" s="28" t="s">
        <v>116</v>
      </c>
      <c r="P273" s="28" t="s">
        <v>528</v>
      </c>
      <c r="Q273" s="29">
        <v>2.0569999999999999</v>
      </c>
      <c r="R273" s="172" t="str">
        <f t="shared" si="45"/>
        <v>A</v>
      </c>
      <c r="S273" s="175">
        <f t="shared" si="46"/>
        <v>1</v>
      </c>
      <c r="T273" s="175">
        <f t="shared" si="47"/>
        <v>1</v>
      </c>
      <c r="U273" s="175">
        <f t="shared" si="48"/>
        <v>0</v>
      </c>
      <c r="V273" s="179" t="str">
        <f t="shared" si="49"/>
        <v>Staphylococcus xylosus</v>
      </c>
      <c r="W273" s="179" t="str">
        <f t="shared" si="50"/>
        <v>Staphylococcus xylosus</v>
      </c>
      <c r="X273" s="175">
        <f t="shared" si="51"/>
        <v>0</v>
      </c>
      <c r="Y273" s="175">
        <f t="shared" si="52"/>
        <v>0</v>
      </c>
      <c r="Z273" s="175">
        <f t="shared" si="53"/>
        <v>0</v>
      </c>
      <c r="AA273" s="175">
        <f t="shared" si="54"/>
        <v>0</v>
      </c>
    </row>
    <row r="274" spans="4:27" ht="15" customHeight="1" x14ac:dyDescent="0.25">
      <c r="D274" s="177">
        <v>1</v>
      </c>
      <c r="F274" s="28" t="s">
        <v>755</v>
      </c>
      <c r="G274" s="28" t="s">
        <v>963</v>
      </c>
      <c r="H274" s="28" t="s">
        <v>162</v>
      </c>
      <c r="I274" s="28" t="s">
        <v>756</v>
      </c>
      <c r="J274" s="28" t="s">
        <v>116</v>
      </c>
      <c r="K274" s="28" t="s">
        <v>528</v>
      </c>
      <c r="L274" s="28" t="s">
        <v>116</v>
      </c>
      <c r="M274" s="28" t="s">
        <v>528</v>
      </c>
      <c r="N274" s="29">
        <v>2.0129999999999999</v>
      </c>
      <c r="O274" s="28" t="s">
        <v>116</v>
      </c>
      <c r="P274" s="28" t="s">
        <v>528</v>
      </c>
      <c r="Q274" s="29">
        <v>1.9410000000000001</v>
      </c>
      <c r="R274" s="172" t="str">
        <f t="shared" si="45"/>
        <v>A</v>
      </c>
      <c r="S274" s="175">
        <f t="shared" si="46"/>
        <v>1</v>
      </c>
      <c r="T274" s="175">
        <f t="shared" si="47"/>
        <v>1</v>
      </c>
      <c r="U274" s="175">
        <f t="shared" si="48"/>
        <v>0</v>
      </c>
      <c r="V274" s="179" t="str">
        <f t="shared" si="49"/>
        <v>Staphylococcus xylosus</v>
      </c>
      <c r="W274" s="179" t="str">
        <f t="shared" si="50"/>
        <v>Staphylococcus xylosus</v>
      </c>
      <c r="X274" s="175">
        <f t="shared" si="51"/>
        <v>0</v>
      </c>
      <c r="Y274" s="175">
        <f t="shared" si="52"/>
        <v>0</v>
      </c>
      <c r="Z274" s="175">
        <f t="shared" si="53"/>
        <v>0</v>
      </c>
      <c r="AA274" s="175">
        <f t="shared" si="54"/>
        <v>0</v>
      </c>
    </row>
    <row r="275" spans="4:27" ht="15" customHeight="1" x14ac:dyDescent="0.25">
      <c r="D275" s="177">
        <v>1</v>
      </c>
      <c r="F275" s="28" t="s">
        <v>757</v>
      </c>
      <c r="G275" s="28" t="s">
        <v>963</v>
      </c>
      <c r="H275" s="28" t="s">
        <v>54</v>
      </c>
      <c r="I275" s="28" t="s">
        <v>758</v>
      </c>
      <c r="J275" s="28" t="s">
        <v>116</v>
      </c>
      <c r="K275" s="28" t="s">
        <v>528</v>
      </c>
      <c r="L275" s="28" t="s">
        <v>116</v>
      </c>
      <c r="M275" s="28" t="s">
        <v>528</v>
      </c>
      <c r="N275" s="29">
        <v>2.468</v>
      </c>
      <c r="O275" s="28" t="s">
        <v>116</v>
      </c>
      <c r="P275" s="28" t="s">
        <v>528</v>
      </c>
      <c r="Q275" s="29">
        <v>1.8919999999999999</v>
      </c>
      <c r="R275" s="172" t="str">
        <f t="shared" si="45"/>
        <v>A</v>
      </c>
      <c r="S275" s="175">
        <f t="shared" si="46"/>
        <v>1</v>
      </c>
      <c r="T275" s="175">
        <f t="shared" si="47"/>
        <v>1</v>
      </c>
      <c r="U275" s="175">
        <f t="shared" si="48"/>
        <v>0</v>
      </c>
      <c r="V275" s="179" t="str">
        <f t="shared" si="49"/>
        <v>Staphylococcus xylosus</v>
      </c>
      <c r="W275" s="179" t="str">
        <f t="shared" si="50"/>
        <v>Staphylococcus xylosus</v>
      </c>
      <c r="X275" s="175">
        <f t="shared" si="51"/>
        <v>0</v>
      </c>
      <c r="Y275" s="175">
        <f t="shared" si="52"/>
        <v>0</v>
      </c>
      <c r="Z275" s="175">
        <f t="shared" si="53"/>
        <v>0</v>
      </c>
      <c r="AA275" s="175">
        <f t="shared" si="54"/>
        <v>0</v>
      </c>
    </row>
    <row r="276" spans="4:27" ht="15" customHeight="1" x14ac:dyDescent="0.25">
      <c r="D276" s="177">
        <v>1</v>
      </c>
      <c r="F276" s="28" t="s">
        <v>759</v>
      </c>
      <c r="G276" s="28" t="s">
        <v>117</v>
      </c>
      <c r="H276" s="28" t="s">
        <v>13</v>
      </c>
      <c r="I276" s="28" t="s">
        <v>760</v>
      </c>
      <c r="J276" s="28" t="s">
        <v>116</v>
      </c>
      <c r="K276" s="28" t="s">
        <v>528</v>
      </c>
      <c r="L276" s="28" t="s">
        <v>116</v>
      </c>
      <c r="M276" s="28" t="s">
        <v>528</v>
      </c>
      <c r="N276" s="29">
        <v>1.919</v>
      </c>
      <c r="O276" s="28" t="s">
        <v>116</v>
      </c>
      <c r="P276" s="28" t="s">
        <v>528</v>
      </c>
      <c r="Q276" s="29">
        <v>1.88</v>
      </c>
      <c r="R276" s="172" t="str">
        <f t="shared" si="45"/>
        <v>B</v>
      </c>
      <c r="S276" s="175">
        <f t="shared" si="46"/>
        <v>0</v>
      </c>
      <c r="T276" s="175">
        <f t="shared" si="47"/>
        <v>0</v>
      </c>
      <c r="U276" s="175">
        <f t="shared" si="48"/>
        <v>1</v>
      </c>
      <c r="V276" s="179" t="str">
        <f t="shared" si="49"/>
        <v>Staphylococcus xylosus</v>
      </c>
      <c r="W276" s="179" t="str">
        <f t="shared" si="50"/>
        <v>Staphylococcus xylosus</v>
      </c>
      <c r="X276" s="175">
        <f t="shared" si="51"/>
        <v>0</v>
      </c>
      <c r="Y276" s="175">
        <f t="shared" si="52"/>
        <v>0</v>
      </c>
      <c r="Z276" s="175">
        <f t="shared" si="53"/>
        <v>0</v>
      </c>
      <c r="AA276" s="175">
        <f t="shared" si="54"/>
        <v>0</v>
      </c>
    </row>
    <row r="277" spans="4:27" ht="15" customHeight="1" x14ac:dyDescent="0.25">
      <c r="D277" s="177">
        <v>1</v>
      </c>
      <c r="F277" s="28" t="s">
        <v>761</v>
      </c>
      <c r="G277" s="28" t="s">
        <v>117</v>
      </c>
      <c r="H277" s="28" t="s">
        <v>13</v>
      </c>
      <c r="I277" s="28" t="s">
        <v>762</v>
      </c>
      <c r="J277" s="28" t="s">
        <v>116</v>
      </c>
      <c r="K277" s="28" t="s">
        <v>528</v>
      </c>
      <c r="L277" s="28" t="s">
        <v>116</v>
      </c>
      <c r="M277" s="28" t="s">
        <v>528</v>
      </c>
      <c r="N277" s="29">
        <v>2.117</v>
      </c>
      <c r="O277" s="28" t="s">
        <v>116</v>
      </c>
      <c r="P277" s="28" t="s">
        <v>528</v>
      </c>
      <c r="Q277" s="29">
        <v>1.982</v>
      </c>
      <c r="R277" s="172" t="str">
        <f t="shared" si="45"/>
        <v>A</v>
      </c>
      <c r="S277" s="175">
        <f t="shared" si="46"/>
        <v>1</v>
      </c>
      <c r="T277" s="175">
        <f t="shared" si="47"/>
        <v>1</v>
      </c>
      <c r="U277" s="175">
        <f t="shared" si="48"/>
        <v>0</v>
      </c>
      <c r="V277" s="179" t="str">
        <f t="shared" si="49"/>
        <v>Staphylococcus xylosus</v>
      </c>
      <c r="W277" s="179" t="str">
        <f t="shared" si="50"/>
        <v>Staphylococcus xylosus</v>
      </c>
      <c r="X277" s="175">
        <f t="shared" si="51"/>
        <v>0</v>
      </c>
      <c r="Y277" s="175">
        <f t="shared" si="52"/>
        <v>0</v>
      </c>
      <c r="Z277" s="175">
        <f t="shared" si="53"/>
        <v>0</v>
      </c>
      <c r="AA277" s="175">
        <f t="shared" si="54"/>
        <v>0</v>
      </c>
    </row>
    <row r="278" spans="4:27" ht="15" customHeight="1" x14ac:dyDescent="0.25">
      <c r="D278" s="177">
        <v>1</v>
      </c>
      <c r="F278" s="28" t="s">
        <v>763</v>
      </c>
      <c r="G278" s="28" t="s">
        <v>117</v>
      </c>
      <c r="H278" s="28" t="s">
        <v>13</v>
      </c>
      <c r="I278" s="28" t="s">
        <v>764</v>
      </c>
      <c r="J278" s="28" t="s">
        <v>116</v>
      </c>
      <c r="K278" s="28" t="s">
        <v>528</v>
      </c>
      <c r="L278" s="28" t="s">
        <v>116</v>
      </c>
      <c r="M278" s="28" t="s">
        <v>528</v>
      </c>
      <c r="N278" s="29">
        <v>2.1</v>
      </c>
      <c r="O278" s="28" t="s">
        <v>116</v>
      </c>
      <c r="P278" s="28" t="s">
        <v>528</v>
      </c>
      <c r="Q278" s="29">
        <v>2.048</v>
      </c>
      <c r="R278" s="172" t="str">
        <f t="shared" si="45"/>
        <v>A</v>
      </c>
      <c r="S278" s="175">
        <f t="shared" si="46"/>
        <v>1</v>
      </c>
      <c r="T278" s="175">
        <f t="shared" si="47"/>
        <v>1</v>
      </c>
      <c r="U278" s="175">
        <f t="shared" si="48"/>
        <v>0</v>
      </c>
      <c r="V278" s="179" t="str">
        <f t="shared" si="49"/>
        <v>Staphylococcus xylosus</v>
      </c>
      <c r="W278" s="179" t="str">
        <f t="shared" si="50"/>
        <v>Staphylococcus xylosus</v>
      </c>
      <c r="X278" s="175">
        <f t="shared" si="51"/>
        <v>0</v>
      </c>
      <c r="Y278" s="175">
        <f t="shared" si="52"/>
        <v>0</v>
      </c>
      <c r="Z278" s="175">
        <f t="shared" si="53"/>
        <v>0</v>
      </c>
      <c r="AA278" s="175">
        <f t="shared" si="54"/>
        <v>0</v>
      </c>
    </row>
    <row r="279" spans="4:27" ht="15" customHeight="1" x14ac:dyDescent="0.25">
      <c r="D279" s="177">
        <v>1</v>
      </c>
      <c r="F279" s="28" t="s">
        <v>765</v>
      </c>
      <c r="G279" s="28" t="s">
        <v>117</v>
      </c>
      <c r="H279" s="28" t="s">
        <v>13</v>
      </c>
      <c r="I279" s="28" t="s">
        <v>766</v>
      </c>
      <c r="J279" s="28" t="s">
        <v>116</v>
      </c>
      <c r="K279" s="28" t="s">
        <v>528</v>
      </c>
      <c r="L279" s="28" t="s">
        <v>116</v>
      </c>
      <c r="M279" s="28" t="s">
        <v>528</v>
      </c>
      <c r="N279" s="29">
        <v>1.88</v>
      </c>
      <c r="O279" s="28" t="s">
        <v>116</v>
      </c>
      <c r="P279" s="28" t="s">
        <v>528</v>
      </c>
      <c r="Q279" s="29">
        <v>1.76</v>
      </c>
      <c r="R279" s="172" t="str">
        <f t="shared" si="45"/>
        <v>B</v>
      </c>
      <c r="S279" s="175">
        <f t="shared" si="46"/>
        <v>0</v>
      </c>
      <c r="T279" s="175">
        <f t="shared" si="47"/>
        <v>0</v>
      </c>
      <c r="U279" s="175">
        <f t="shared" si="48"/>
        <v>1</v>
      </c>
      <c r="V279" s="179" t="str">
        <f t="shared" si="49"/>
        <v>Staphylococcus xylosus</v>
      </c>
      <c r="W279" s="179" t="str">
        <f t="shared" si="50"/>
        <v>Staphylococcus xylosus</v>
      </c>
      <c r="X279" s="175">
        <f t="shared" si="51"/>
        <v>0</v>
      </c>
      <c r="Y279" s="175">
        <f t="shared" si="52"/>
        <v>0</v>
      </c>
      <c r="Z279" s="175">
        <f t="shared" si="53"/>
        <v>0</v>
      </c>
      <c r="AA279" s="175">
        <f t="shared" si="54"/>
        <v>0</v>
      </c>
    </row>
  </sheetData>
  <autoFilter ref="F1:Z279"/>
  <mergeCells count="1">
    <mergeCell ref="A7:A8"/>
  </mergeCells>
  <conditionalFormatting sqref="J1:K1048576">
    <cfRule type="cellIs" dxfId="35" priority="140" operator="equal">
      <formula>$B$1&amp;" "&amp;#REF!</formula>
    </cfRule>
  </conditionalFormatting>
  <conditionalFormatting sqref="X1 X280:X1048576">
    <cfRule type="cellIs" dxfId="34" priority="136" operator="equal">
      <formula>1</formula>
    </cfRule>
  </conditionalFormatting>
  <conditionalFormatting sqref="L2:L1048576 O2:O1048576">
    <cfRule type="cellIs" dxfId="33" priority="168" operator="notEqual">
      <formula>OR($J2,0)</formula>
    </cfRule>
  </conditionalFormatting>
  <conditionalFormatting sqref="M2:M1048576 P2:P1048576">
    <cfRule type="cellIs" dxfId="32" priority="149" operator="notEqual">
      <formula>OR($K2,0)</formula>
    </cfRule>
  </conditionalFormatting>
  <conditionalFormatting sqref="Y1 Y280:Y1048576">
    <cfRule type="cellIs" dxfId="31" priority="117" operator="equal">
      <formula>1</formula>
    </cfRule>
  </conditionalFormatting>
  <conditionalFormatting sqref="Z1 Z280:Z1048576">
    <cfRule type="cellIs" dxfId="30" priority="116" operator="equal">
      <formula>1</formula>
    </cfRule>
  </conditionalFormatting>
  <conditionalFormatting sqref="U1 U280:U1048576">
    <cfRule type="cellIs" dxfId="29" priority="115" operator="equal">
      <formula>1</formula>
    </cfRule>
  </conditionalFormatting>
  <conditionalFormatting sqref="AA1">
    <cfRule type="cellIs" dxfId="28" priority="47" operator="equal">
      <formula>1</formula>
    </cfRule>
  </conditionalFormatting>
  <conditionalFormatting sqref="P3:P125 M3:M125">
    <cfRule type="cellIs" dxfId="27" priority="35" operator="notEqual">
      <formula>OR($K3,0)</formula>
    </cfRule>
  </conditionalFormatting>
  <conditionalFormatting sqref="R2:R1048576">
    <cfRule type="containsText" dxfId="26" priority="31" operator="containsText" text="C">
      <formula>NOT(ISERROR(SEARCH("C",R2)))</formula>
    </cfRule>
    <cfRule type="containsText" dxfId="25" priority="32" operator="containsText" text="B">
      <formula>NOT(ISERROR(SEARCH("B",R2)))</formula>
    </cfRule>
    <cfRule type="containsText" dxfId="24" priority="33" operator="containsText" text="A">
      <formula>NOT(ISERROR(SEARCH("A",R2)))</formula>
    </cfRule>
  </conditionalFormatting>
  <conditionalFormatting sqref="X2:X279">
    <cfRule type="cellIs" dxfId="23" priority="30" operator="equal">
      <formula>1</formula>
    </cfRule>
  </conditionalFormatting>
  <conditionalFormatting sqref="Y2:Y279">
    <cfRule type="cellIs" dxfId="22" priority="29" operator="equal">
      <formula>1</formula>
    </cfRule>
  </conditionalFormatting>
  <conditionalFormatting sqref="Z2:Z279">
    <cfRule type="cellIs" dxfId="21" priority="28" operator="equal">
      <formula>1</formula>
    </cfRule>
  </conditionalFormatting>
  <conditionalFormatting sqref="U2:U279">
    <cfRule type="cellIs" dxfId="20" priority="27" operator="equal">
      <formula>1</formula>
    </cfRule>
  </conditionalFormatting>
  <conditionalFormatting sqref="Y2:Y279">
    <cfRule type="cellIs" dxfId="19" priority="20" operator="equal">
      <formula>1</formula>
    </cfRule>
  </conditionalFormatting>
  <conditionalFormatting sqref="AA2:AA279">
    <cfRule type="cellIs" dxfId="18" priority="19" operator="equal">
      <formula>1</formula>
    </cfRule>
  </conditionalFormatting>
  <conditionalFormatting sqref="AA2:AA279">
    <cfRule type="cellIs" dxfId="17" priority="18" operator="equal">
      <formula>1</formula>
    </cfRule>
  </conditionalFormatting>
  <conditionalFormatting sqref="Q2:Q1048576">
    <cfRule type="cellIs" dxfId="16" priority="9" operator="between">
      <formula>$B$21</formula>
      <formula>"&lt;$B$20"</formula>
    </cfRule>
    <cfRule type="cellIs" dxfId="15" priority="10" operator="between">
      <formula>0.0001</formula>
      <formula>"&lt;$B$21"</formula>
    </cfRule>
  </conditionalFormatting>
  <conditionalFormatting sqref="Q2:Q1048576">
    <cfRule type="cellIs" dxfId="14" priority="8" operator="greaterThanOrEqual">
      <formula>$B$20</formula>
    </cfRule>
  </conditionalFormatting>
  <conditionalFormatting sqref="N2:N1048576">
    <cfRule type="cellIs" dxfId="13" priority="2" operator="greaterThanOrEqual">
      <formula>$B$20</formula>
    </cfRule>
    <cfRule type="cellIs" dxfId="12" priority="3" operator="between">
      <formula>$B$21</formula>
      <formula>"&lt;$B$20"</formula>
    </cfRule>
    <cfRule type="cellIs" dxfId="11" priority="4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48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34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79"/>
  <sheetViews>
    <sheetView zoomScale="80" zoomScaleNormal="80" workbookViewId="0">
      <selection activeCell="I2" sqref="I2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28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Staphylococcus</v>
      </c>
      <c r="C1" s="16" t="str">
        <f>'Parameter (Spezies)'!C1</f>
        <v>haemolyticus</v>
      </c>
      <c r="E1" s="176" t="s">
        <v>1</v>
      </c>
      <c r="F1" s="176" t="s">
        <v>2</v>
      </c>
      <c r="G1" s="176" t="s">
        <v>15</v>
      </c>
      <c r="H1" s="176" t="s">
        <v>14</v>
      </c>
      <c r="I1" s="176" t="s">
        <v>18</v>
      </c>
      <c r="J1" s="176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99</v>
      </c>
      <c r="E2" s="28" t="s">
        <v>163</v>
      </c>
      <c r="F2" s="28" t="s">
        <v>50</v>
      </c>
      <c r="G2" s="28" t="s">
        <v>54</v>
      </c>
      <c r="H2" s="31">
        <v>43034.384618055556</v>
      </c>
      <c r="I2" s="28" t="s">
        <v>767</v>
      </c>
      <c r="J2" s="29">
        <v>0.69399999999999995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278</v>
      </c>
      <c r="E3" s="28" t="s">
        <v>169</v>
      </c>
      <c r="F3" s="28" t="s">
        <v>50</v>
      </c>
      <c r="G3" s="28" t="s">
        <v>54</v>
      </c>
      <c r="H3" s="31">
        <v>43034.385810185187</v>
      </c>
      <c r="I3" s="28" t="s">
        <v>768</v>
      </c>
      <c r="J3" s="29">
        <v>0.58499999999999996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174</v>
      </c>
      <c r="F4" s="28" t="s">
        <v>50</v>
      </c>
      <c r="G4" s="28" t="s">
        <v>54</v>
      </c>
      <c r="H4" s="31">
        <v>43034.374293981484</v>
      </c>
      <c r="I4" s="28" t="s">
        <v>769</v>
      </c>
      <c r="J4" s="29">
        <v>0.90400000000000003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278</v>
      </c>
      <c r="E5" s="28" t="s">
        <v>179</v>
      </c>
      <c r="F5" s="28" t="s">
        <v>53</v>
      </c>
      <c r="G5" s="28" t="s">
        <v>943</v>
      </c>
      <c r="H5" s="31">
        <v>43537.525787037041</v>
      </c>
      <c r="I5" s="28" t="s">
        <v>770</v>
      </c>
      <c r="J5" s="29">
        <v>0.84799999999999998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183</v>
      </c>
      <c r="F6" s="28" t="s">
        <v>944</v>
      </c>
      <c r="G6" s="28" t="s">
        <v>13</v>
      </c>
      <c r="H6" s="31">
        <v>41347.533275462964</v>
      </c>
      <c r="I6" s="28" t="s">
        <v>771</v>
      </c>
      <c r="J6" s="29">
        <v>0.65400000000000003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186</v>
      </c>
      <c r="F7" s="28" t="s">
        <v>944</v>
      </c>
      <c r="G7" s="28" t="s">
        <v>13</v>
      </c>
      <c r="H7" s="31">
        <v>41346.541655092595</v>
      </c>
      <c r="I7" s="28" t="s">
        <v>771</v>
      </c>
      <c r="J7" s="29">
        <v>0.90400000000000003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188</v>
      </c>
      <c r="F8" s="28" t="s">
        <v>944</v>
      </c>
      <c r="G8" s="28" t="s">
        <v>13</v>
      </c>
      <c r="H8" s="31">
        <v>41347.534733796296</v>
      </c>
      <c r="I8" s="28" t="s">
        <v>771</v>
      </c>
      <c r="J8" s="29">
        <v>1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0</v>
      </c>
      <c r="E9" s="28" t="s">
        <v>190</v>
      </c>
      <c r="F9" s="28" t="s">
        <v>944</v>
      </c>
      <c r="G9" s="28" t="s">
        <v>13</v>
      </c>
      <c r="H9" s="31">
        <v>41346.54351851852</v>
      </c>
      <c r="I9" s="28" t="s">
        <v>771</v>
      </c>
      <c r="J9" s="29">
        <v>0.85199999999999998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192</v>
      </c>
      <c r="F10" s="28" t="s">
        <v>944</v>
      </c>
      <c r="G10" s="28" t="s">
        <v>13</v>
      </c>
      <c r="H10" s="31">
        <v>41347.535787037035</v>
      </c>
      <c r="I10" s="28" t="s">
        <v>771</v>
      </c>
      <c r="J10" s="29">
        <v>0.75700000000000001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194</v>
      </c>
      <c r="F11" s="28" t="s">
        <v>944</v>
      </c>
      <c r="G11" s="28" t="s">
        <v>13</v>
      </c>
      <c r="H11" s="31">
        <v>41347.537974537037</v>
      </c>
      <c r="I11" s="28" t="s">
        <v>771</v>
      </c>
      <c r="J11" s="29">
        <v>0.88800000000000001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5" t="s">
        <v>100</v>
      </c>
      <c r="B12" s="146">
        <f>Settings!F10</f>
        <v>2</v>
      </c>
      <c r="C12" s="1" t="s">
        <v>101</v>
      </c>
      <c r="E12" s="28" t="s">
        <v>196</v>
      </c>
      <c r="F12" s="28" t="s">
        <v>944</v>
      </c>
      <c r="G12" s="28" t="s">
        <v>13</v>
      </c>
      <c r="H12" s="31">
        <v>41346.547303240739</v>
      </c>
      <c r="I12" s="28" t="s">
        <v>771</v>
      </c>
      <c r="J12" s="29">
        <v>1.0289999999999999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7"/>
      <c r="B13" s="148">
        <f>Settings!D10</f>
        <v>1.7</v>
      </c>
      <c r="C13" s="1" t="s">
        <v>102</v>
      </c>
      <c r="E13" s="28" t="s">
        <v>198</v>
      </c>
      <c r="F13" s="28" t="s">
        <v>944</v>
      </c>
      <c r="G13" s="28" t="s">
        <v>13</v>
      </c>
      <c r="H13" s="31">
        <v>41346.547800925924</v>
      </c>
      <c r="I13" s="28" t="s">
        <v>771</v>
      </c>
      <c r="J13" s="29">
        <v>0.88900000000000001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114</v>
      </c>
      <c r="E14" s="28" t="s">
        <v>200</v>
      </c>
      <c r="F14" s="28" t="s">
        <v>944</v>
      </c>
      <c r="G14" s="28" t="s">
        <v>13</v>
      </c>
      <c r="H14" s="31">
        <v>41346.548182870371</v>
      </c>
      <c r="I14" s="28" t="s">
        <v>771</v>
      </c>
      <c r="J14" s="29">
        <v>0.85099999999999998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202</v>
      </c>
      <c r="F15" s="28" t="s">
        <v>944</v>
      </c>
      <c r="G15" s="28" t="s">
        <v>13</v>
      </c>
      <c r="H15" s="31">
        <v>41346.548564814817</v>
      </c>
      <c r="I15" s="28" t="s">
        <v>771</v>
      </c>
      <c r="J15" s="29">
        <v>1.06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204</v>
      </c>
      <c r="F16" s="28" t="s">
        <v>118</v>
      </c>
      <c r="G16" s="28" t="s">
        <v>13</v>
      </c>
      <c r="H16" s="31">
        <v>41443.54614583333</v>
      </c>
      <c r="I16" s="28" t="s">
        <v>772</v>
      </c>
      <c r="J16" s="29">
        <v>0.65900000000000003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208</v>
      </c>
      <c r="F17" s="28" t="s">
        <v>945</v>
      </c>
      <c r="G17" s="28" t="s">
        <v>13</v>
      </c>
      <c r="H17" s="31">
        <v>41394.410231481481</v>
      </c>
      <c r="I17" s="28" t="s">
        <v>773</v>
      </c>
      <c r="J17" s="29">
        <v>0.65100000000000002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211</v>
      </c>
      <c r="F18" s="28" t="s">
        <v>945</v>
      </c>
      <c r="G18" s="28" t="s">
        <v>13</v>
      </c>
      <c r="H18" s="31">
        <v>41394.41064814815</v>
      </c>
      <c r="I18" s="28" t="s">
        <v>774</v>
      </c>
      <c r="J18" s="29">
        <v>0.66600000000000004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213</v>
      </c>
      <c r="F19" s="28" t="s">
        <v>945</v>
      </c>
      <c r="G19" s="28" t="s">
        <v>13</v>
      </c>
      <c r="H19" s="31">
        <v>41394.41202546296</v>
      </c>
      <c r="I19" s="28" t="s">
        <v>775</v>
      </c>
      <c r="J19" s="29">
        <v>0.89800000000000002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215</v>
      </c>
      <c r="F20" s="28" t="s">
        <v>118</v>
      </c>
      <c r="G20" s="28" t="s">
        <v>13</v>
      </c>
      <c r="H20" s="31">
        <v>41213.422731481478</v>
      </c>
      <c r="I20" s="28" t="s">
        <v>776</v>
      </c>
      <c r="J20" s="29">
        <v>0.74199999999999999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217</v>
      </c>
      <c r="F21" s="28" t="s">
        <v>118</v>
      </c>
      <c r="G21" s="28" t="s">
        <v>54</v>
      </c>
      <c r="H21" s="31">
        <v>43082.358287037037</v>
      </c>
      <c r="I21" s="28" t="s">
        <v>776</v>
      </c>
      <c r="J21" s="29">
        <v>0.73599999999999999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219</v>
      </c>
      <c r="F22" s="28" t="s">
        <v>118</v>
      </c>
      <c r="G22" s="28" t="s">
        <v>13</v>
      </c>
      <c r="H22" s="31">
        <v>41213.426203703704</v>
      </c>
      <c r="I22" s="28" t="s">
        <v>776</v>
      </c>
      <c r="J22" s="29">
        <v>0.93799999999999994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221</v>
      </c>
      <c r="F23" s="28" t="s">
        <v>118</v>
      </c>
      <c r="G23" s="28" t="s">
        <v>946</v>
      </c>
      <c r="H23" s="31">
        <v>41796.499606481484</v>
      </c>
      <c r="I23" s="28" t="s">
        <v>777</v>
      </c>
      <c r="J23" s="29">
        <v>0.79100000000000004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224</v>
      </c>
      <c r="F24" s="28" t="s">
        <v>118</v>
      </c>
      <c r="G24" s="28" t="s">
        <v>13</v>
      </c>
      <c r="H24" s="31">
        <v>42339.642233796294</v>
      </c>
      <c r="I24" s="28" t="s">
        <v>777</v>
      </c>
      <c r="J24" s="29">
        <v>1.0189999999999999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224</v>
      </c>
      <c r="F25" s="28" t="s">
        <v>118</v>
      </c>
      <c r="G25" s="28" t="s">
        <v>13</v>
      </c>
      <c r="H25" s="31">
        <v>42466.490798611114</v>
      </c>
      <c r="I25" s="28" t="s">
        <v>777</v>
      </c>
      <c r="J25" s="29">
        <v>0.70499999999999996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227</v>
      </c>
      <c r="F26" s="28" t="s">
        <v>50</v>
      </c>
      <c r="G26" s="28" t="s">
        <v>13</v>
      </c>
      <c r="H26" s="31">
        <v>41380.281099537038</v>
      </c>
      <c r="I26" s="28" t="s">
        <v>778</v>
      </c>
      <c r="J26" s="29">
        <v>1.2609999999999999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231</v>
      </c>
      <c r="F27" s="28" t="s">
        <v>52</v>
      </c>
      <c r="G27" s="28" t="s">
        <v>13</v>
      </c>
      <c r="H27" s="31">
        <v>41394.315578703703</v>
      </c>
      <c r="I27" s="28" t="s">
        <v>779</v>
      </c>
      <c r="J27" s="29">
        <v>0.79400000000000004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233</v>
      </c>
      <c r="F28" s="28" t="s">
        <v>947</v>
      </c>
      <c r="G28" s="28" t="s">
        <v>13</v>
      </c>
      <c r="H28" s="31">
        <v>41549.366967592592</v>
      </c>
      <c r="I28" s="28" t="s">
        <v>780</v>
      </c>
      <c r="J28" s="29">
        <v>1.1060000000000001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942</v>
      </c>
      <c r="F29" s="28" t="s">
        <v>948</v>
      </c>
      <c r="G29" s="28" t="s">
        <v>13</v>
      </c>
      <c r="H29" s="31">
        <v>43137.447800925926</v>
      </c>
      <c r="I29" s="28" t="s">
        <v>972</v>
      </c>
      <c r="J29" s="29">
        <v>0.97199999999999998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238</v>
      </c>
      <c r="F30" s="28" t="s">
        <v>52</v>
      </c>
      <c r="G30" s="28" t="s">
        <v>13</v>
      </c>
      <c r="H30" s="31">
        <v>42115.402106481481</v>
      </c>
      <c r="I30" s="28" t="s">
        <v>781</v>
      </c>
      <c r="J30" s="29">
        <v>1.5669999999999999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240</v>
      </c>
      <c r="F31" s="28" t="s">
        <v>50</v>
      </c>
      <c r="G31" s="28" t="s">
        <v>162</v>
      </c>
      <c r="H31" s="31">
        <v>42732.402951388889</v>
      </c>
      <c r="I31" s="28" t="s">
        <v>782</v>
      </c>
      <c r="J31" s="29">
        <v>0.98699999999999999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243</v>
      </c>
      <c r="F32" s="28" t="s">
        <v>55</v>
      </c>
      <c r="G32" s="28" t="s">
        <v>13</v>
      </c>
      <c r="H32" s="31">
        <v>42613.437835648147</v>
      </c>
      <c r="I32" s="28" t="s">
        <v>783</v>
      </c>
      <c r="J32" s="29">
        <v>0.76100000000000001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245</v>
      </c>
      <c r="F33" s="28" t="s">
        <v>949</v>
      </c>
      <c r="G33" s="28" t="s">
        <v>13</v>
      </c>
      <c r="H33" s="31">
        <v>41353.459120370368</v>
      </c>
      <c r="I33" s="28" t="s">
        <v>784</v>
      </c>
      <c r="J33" s="29">
        <v>0.73199999999999998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248</v>
      </c>
      <c r="F34" s="28" t="s">
        <v>50</v>
      </c>
      <c r="G34" s="28" t="s">
        <v>13</v>
      </c>
      <c r="H34" s="31">
        <v>41318.587696759256</v>
      </c>
      <c r="I34" s="28" t="s">
        <v>785</v>
      </c>
      <c r="J34" s="29">
        <v>0.90900000000000003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250</v>
      </c>
      <c r="F35" s="28" t="s">
        <v>52</v>
      </c>
      <c r="G35" s="28" t="s">
        <v>13</v>
      </c>
      <c r="H35" s="31">
        <v>41551.370000000003</v>
      </c>
      <c r="I35" s="28" t="s">
        <v>786</v>
      </c>
      <c r="J35" s="29">
        <v>0.66400000000000003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252</v>
      </c>
      <c r="F36" s="28" t="s">
        <v>950</v>
      </c>
      <c r="G36" s="28" t="s">
        <v>13</v>
      </c>
      <c r="H36" s="31">
        <v>41318.577152777776</v>
      </c>
      <c r="I36" s="28" t="s">
        <v>787</v>
      </c>
      <c r="J36" s="29">
        <v>0.374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254</v>
      </c>
      <c r="F37" s="28" t="s">
        <v>50</v>
      </c>
      <c r="G37" s="28" t="s">
        <v>13</v>
      </c>
      <c r="H37" s="31">
        <v>41549.367581018516</v>
      </c>
      <c r="I37" s="28" t="s">
        <v>788</v>
      </c>
      <c r="J37" s="29">
        <v>0.56000000000000005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256</v>
      </c>
      <c r="F38" s="28" t="s">
        <v>968</v>
      </c>
      <c r="G38" s="28" t="s">
        <v>961</v>
      </c>
      <c r="H38" s="31">
        <v>40315.354618055557</v>
      </c>
      <c r="I38" s="28" t="s">
        <v>789</v>
      </c>
      <c r="J38" s="29">
        <v>1.333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259</v>
      </c>
      <c r="F39" s="28" t="s">
        <v>968</v>
      </c>
      <c r="G39" s="28" t="s">
        <v>961</v>
      </c>
      <c r="H39" s="31">
        <v>40109.45417824074</v>
      </c>
      <c r="I39" s="28" t="s">
        <v>790</v>
      </c>
      <c r="J39" s="29">
        <v>1.4079999999999999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 t="s">
        <v>261</v>
      </c>
      <c r="F40" s="28" t="s">
        <v>968</v>
      </c>
      <c r="G40" s="28" t="s">
        <v>961</v>
      </c>
      <c r="H40" s="31">
        <v>40126.377430555556</v>
      </c>
      <c r="I40" s="28" t="s">
        <v>791</v>
      </c>
      <c r="J40" s="29">
        <v>1.407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 t="s">
        <v>263</v>
      </c>
      <c r="F41" s="28" t="s">
        <v>968</v>
      </c>
      <c r="G41" s="28" t="s">
        <v>961</v>
      </c>
      <c r="H41" s="31">
        <v>40126.405636574076</v>
      </c>
      <c r="I41" s="28" t="s">
        <v>792</v>
      </c>
      <c r="J41" s="29">
        <v>1.2809999999999999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265</v>
      </c>
      <c r="F42" s="28" t="s">
        <v>968</v>
      </c>
      <c r="G42" s="28" t="s">
        <v>961</v>
      </c>
      <c r="H42" s="31">
        <v>40088.465752314813</v>
      </c>
      <c r="I42" s="28" t="s">
        <v>793</v>
      </c>
      <c r="J42" s="29">
        <v>1.284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267</v>
      </c>
      <c r="F43" s="28" t="s">
        <v>968</v>
      </c>
      <c r="G43" s="28" t="s">
        <v>961</v>
      </c>
      <c r="H43" s="31">
        <v>40133.452627314815</v>
      </c>
      <c r="I43" s="28" t="s">
        <v>794</v>
      </c>
      <c r="J43" s="29">
        <v>1.4970000000000001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 t="s">
        <v>269</v>
      </c>
      <c r="F44" s="28" t="s">
        <v>968</v>
      </c>
      <c r="G44" s="28" t="s">
        <v>961</v>
      </c>
      <c r="H44" s="31">
        <v>40326.321099537039</v>
      </c>
      <c r="I44" s="28" t="s">
        <v>795</v>
      </c>
      <c r="J44" s="29">
        <v>1.528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271</v>
      </c>
      <c r="F45" s="28" t="s">
        <v>968</v>
      </c>
      <c r="G45" s="28" t="s">
        <v>961</v>
      </c>
      <c r="H45" s="31">
        <v>40126.373692129629</v>
      </c>
      <c r="I45" s="28" t="s">
        <v>796</v>
      </c>
      <c r="J45" s="29">
        <v>1.395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273</v>
      </c>
      <c r="F46" s="28" t="s">
        <v>968</v>
      </c>
      <c r="G46" s="28" t="s">
        <v>961</v>
      </c>
      <c r="H46" s="31">
        <v>40109.436921296299</v>
      </c>
      <c r="I46" s="28" t="s">
        <v>797</v>
      </c>
      <c r="J46" s="29">
        <v>1.4379999999999999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275</v>
      </c>
      <c r="F47" s="28" t="s">
        <v>968</v>
      </c>
      <c r="G47" s="28" t="s">
        <v>961</v>
      </c>
      <c r="H47" s="31">
        <v>40140.371134259258</v>
      </c>
      <c r="I47" s="28" t="s">
        <v>798</v>
      </c>
      <c r="J47" s="29">
        <v>1.246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277</v>
      </c>
      <c r="F48" s="28" t="s">
        <v>968</v>
      </c>
      <c r="G48" s="28" t="s">
        <v>961</v>
      </c>
      <c r="H48" s="31">
        <v>40140.374143518522</v>
      </c>
      <c r="I48" s="28" t="s">
        <v>799</v>
      </c>
      <c r="J48" s="29">
        <v>1.341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279</v>
      </c>
      <c r="F49" s="28" t="s">
        <v>968</v>
      </c>
      <c r="G49" s="28" t="s">
        <v>961</v>
      </c>
      <c r="H49" s="31">
        <v>40315.357685185183</v>
      </c>
      <c r="I49" s="28" t="s">
        <v>800</v>
      </c>
      <c r="J49" s="29">
        <v>1.4079999999999999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281</v>
      </c>
      <c r="F50" s="28" t="s">
        <v>968</v>
      </c>
      <c r="G50" s="28" t="s">
        <v>961</v>
      </c>
      <c r="H50" s="31">
        <v>40091.446168981478</v>
      </c>
      <c r="I50" s="28" t="s">
        <v>801</v>
      </c>
      <c r="J50" s="29">
        <v>1.4650000000000001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283</v>
      </c>
      <c r="F51" s="28" t="s">
        <v>968</v>
      </c>
      <c r="G51" s="28" t="s">
        <v>961</v>
      </c>
      <c r="H51" s="31">
        <v>40140.426388888889</v>
      </c>
      <c r="I51" s="28" t="s">
        <v>802</v>
      </c>
      <c r="J51" s="29">
        <v>1.3480000000000001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285</v>
      </c>
      <c r="F52" s="28" t="s">
        <v>968</v>
      </c>
      <c r="G52" s="28" t="s">
        <v>961</v>
      </c>
      <c r="H52" s="31">
        <v>40140.427986111114</v>
      </c>
      <c r="I52" s="28" t="s">
        <v>803</v>
      </c>
      <c r="J52" s="29">
        <v>1.5660000000000001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287</v>
      </c>
      <c r="F53" s="28" t="s">
        <v>968</v>
      </c>
      <c r="G53" s="28" t="s">
        <v>961</v>
      </c>
      <c r="H53" s="31">
        <v>40119.352326388886</v>
      </c>
      <c r="I53" s="28" t="s">
        <v>804</v>
      </c>
      <c r="J53" s="29">
        <v>1.46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289</v>
      </c>
      <c r="F54" s="28" t="s">
        <v>968</v>
      </c>
      <c r="G54" s="28" t="s">
        <v>961</v>
      </c>
      <c r="H54" s="31">
        <v>40315.393148148149</v>
      </c>
      <c r="I54" s="28" t="s">
        <v>805</v>
      </c>
      <c r="J54" s="29">
        <v>1.446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291</v>
      </c>
      <c r="F55" s="28" t="s">
        <v>968</v>
      </c>
      <c r="G55" s="28" t="s">
        <v>961</v>
      </c>
      <c r="H55" s="31">
        <v>40119.402118055557</v>
      </c>
      <c r="I55" s="28" t="s">
        <v>806</v>
      </c>
      <c r="J55" s="29">
        <v>1.3819999999999999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293</v>
      </c>
      <c r="F56" s="28" t="s">
        <v>968</v>
      </c>
      <c r="G56" s="28" t="s">
        <v>961</v>
      </c>
      <c r="H56" s="31">
        <v>40140.408356481479</v>
      </c>
      <c r="I56" s="28" t="s">
        <v>807</v>
      </c>
      <c r="J56" s="29">
        <v>1.6339999999999999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295</v>
      </c>
      <c r="F57" s="28" t="s">
        <v>968</v>
      </c>
      <c r="G57" s="28" t="s">
        <v>961</v>
      </c>
      <c r="H57" s="31">
        <v>40109.435289351852</v>
      </c>
      <c r="I57" s="28" t="s">
        <v>808</v>
      </c>
      <c r="J57" s="29">
        <v>1.427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 t="s">
        <v>297</v>
      </c>
      <c r="F58" s="28" t="s">
        <v>968</v>
      </c>
      <c r="G58" s="28" t="s">
        <v>961</v>
      </c>
      <c r="H58" s="31">
        <v>40140.400520833333</v>
      </c>
      <c r="I58" s="28" t="s">
        <v>809</v>
      </c>
      <c r="J58" s="29">
        <v>1.3859999999999999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299</v>
      </c>
      <c r="F59" s="28" t="s">
        <v>968</v>
      </c>
      <c r="G59" s="28" t="s">
        <v>961</v>
      </c>
      <c r="H59" s="31">
        <v>40091.427928240744</v>
      </c>
      <c r="I59" s="28" t="s">
        <v>810</v>
      </c>
      <c r="J59" s="29">
        <v>1.4690000000000001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 t="s">
        <v>301</v>
      </c>
      <c r="F60" s="28" t="s">
        <v>965</v>
      </c>
      <c r="G60" s="28" t="s">
        <v>961</v>
      </c>
      <c r="H60" s="31">
        <v>41003.385636574072</v>
      </c>
      <c r="I60" s="28" t="s">
        <v>811</v>
      </c>
      <c r="J60" s="29">
        <v>1.351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 t="s">
        <v>303</v>
      </c>
      <c r="F61" s="28" t="s">
        <v>965</v>
      </c>
      <c r="G61" s="28" t="s">
        <v>961</v>
      </c>
      <c r="H61" s="31">
        <v>41004.436030092591</v>
      </c>
      <c r="I61" s="28" t="s">
        <v>812</v>
      </c>
      <c r="J61" s="29">
        <v>1.59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28" t="s">
        <v>305</v>
      </c>
      <c r="F62" s="28" t="s">
        <v>965</v>
      </c>
      <c r="G62" s="28" t="s">
        <v>961</v>
      </c>
      <c r="H62" s="31">
        <v>41003.395138888889</v>
      </c>
      <c r="I62" s="28" t="s">
        <v>813</v>
      </c>
      <c r="J62" s="29">
        <v>1.496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307</v>
      </c>
      <c r="F63" s="28" t="s">
        <v>969</v>
      </c>
      <c r="G63" s="28" t="s">
        <v>13</v>
      </c>
      <c r="H63" s="31">
        <v>43278.294236111113</v>
      </c>
      <c r="I63" s="28" t="s">
        <v>814</v>
      </c>
      <c r="J63" s="29">
        <v>1.19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967</v>
      </c>
      <c r="F64" s="28" t="s">
        <v>969</v>
      </c>
      <c r="G64" s="28" t="s">
        <v>13</v>
      </c>
      <c r="H64" s="31">
        <v>43278.294861111113</v>
      </c>
      <c r="I64" s="28" t="s">
        <v>815</v>
      </c>
      <c r="J64" s="29">
        <v>1.3129999999999999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310</v>
      </c>
      <c r="F65" s="28" t="s">
        <v>969</v>
      </c>
      <c r="G65" s="28" t="s">
        <v>13</v>
      </c>
      <c r="H65" s="31">
        <v>43278.294953703706</v>
      </c>
      <c r="I65" s="28" t="s">
        <v>816</v>
      </c>
      <c r="J65" s="29">
        <v>1.349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28" t="s">
        <v>312</v>
      </c>
      <c r="F66" s="28" t="s">
        <v>969</v>
      </c>
      <c r="G66" s="28" t="s">
        <v>13</v>
      </c>
      <c r="H66" s="31">
        <v>43278.315451388888</v>
      </c>
      <c r="I66" s="28" t="s">
        <v>817</v>
      </c>
      <c r="J66" s="29">
        <v>1.5620000000000001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28" t="s">
        <v>314</v>
      </c>
      <c r="F67" s="28" t="s">
        <v>969</v>
      </c>
      <c r="G67" s="28" t="s">
        <v>13</v>
      </c>
      <c r="H67" s="31">
        <v>43278.295185185183</v>
      </c>
      <c r="I67" s="28" t="s">
        <v>818</v>
      </c>
      <c r="J67" s="29">
        <v>1.3009999999999999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316</v>
      </c>
      <c r="F68" s="28" t="s">
        <v>969</v>
      </c>
      <c r="G68" s="28" t="s">
        <v>13</v>
      </c>
      <c r="H68" s="31">
        <v>43278.294768518521</v>
      </c>
      <c r="I68" s="28" t="s">
        <v>819</v>
      </c>
      <c r="J68" s="29">
        <v>1.2230000000000001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318</v>
      </c>
      <c r="F69" s="28" t="s">
        <v>969</v>
      </c>
      <c r="G69" s="28" t="s">
        <v>13</v>
      </c>
      <c r="H69" s="31">
        <v>43278.294502314813</v>
      </c>
      <c r="I69" s="28" t="s">
        <v>820</v>
      </c>
      <c r="J69" s="29">
        <v>1.2709999999999999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320</v>
      </c>
      <c r="F70" s="28" t="s">
        <v>970</v>
      </c>
      <c r="G70" s="28" t="s">
        <v>13</v>
      </c>
      <c r="H70" s="31">
        <v>43278.294409722221</v>
      </c>
      <c r="I70" s="28" t="s">
        <v>821</v>
      </c>
      <c r="J70" s="29">
        <v>1.462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322</v>
      </c>
      <c r="F71" s="28" t="s">
        <v>970</v>
      </c>
      <c r="G71" s="28" t="s">
        <v>13</v>
      </c>
      <c r="H71" s="31">
        <v>43278.29415509259</v>
      </c>
      <c r="I71" s="28" t="s">
        <v>822</v>
      </c>
      <c r="J71" s="29">
        <v>1.5489999999999999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324</v>
      </c>
      <c r="F72" s="28" t="s">
        <v>970</v>
      </c>
      <c r="G72" s="28" t="s">
        <v>13</v>
      </c>
      <c r="H72" s="31">
        <v>43278.294687499998</v>
      </c>
      <c r="I72" s="28" t="s">
        <v>823</v>
      </c>
      <c r="J72" s="29">
        <v>1.2330000000000001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326</v>
      </c>
      <c r="F73" s="28" t="s">
        <v>970</v>
      </c>
      <c r="G73" s="28" t="s">
        <v>13</v>
      </c>
      <c r="H73" s="31">
        <v>43278.314652777779</v>
      </c>
      <c r="I73" s="28" t="s">
        <v>824</v>
      </c>
      <c r="J73" s="29">
        <v>1.3120000000000001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328</v>
      </c>
      <c r="F74" s="28" t="s">
        <v>970</v>
      </c>
      <c r="G74" s="28" t="s">
        <v>13</v>
      </c>
      <c r="H74" s="31">
        <v>43278.295266203706</v>
      </c>
      <c r="I74" s="28" t="s">
        <v>825</v>
      </c>
      <c r="J74" s="29">
        <v>1.0549999999999999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330</v>
      </c>
      <c r="F75" s="28" t="s">
        <v>970</v>
      </c>
      <c r="G75" s="28" t="s">
        <v>13</v>
      </c>
      <c r="H75" s="31">
        <v>43278.295439814814</v>
      </c>
      <c r="I75" s="28" t="s">
        <v>826</v>
      </c>
      <c r="J75" s="29">
        <v>1.2070000000000001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 t="s">
        <v>332</v>
      </c>
      <c r="F76" s="28" t="s">
        <v>970</v>
      </c>
      <c r="G76" s="28" t="s">
        <v>13</v>
      </c>
      <c r="H76" s="31">
        <v>43278.295347222222</v>
      </c>
      <c r="I76" s="28" t="s">
        <v>827</v>
      </c>
      <c r="J76" s="29">
        <v>1.2809999999999999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334</v>
      </c>
      <c r="F77" s="28" t="s">
        <v>968</v>
      </c>
      <c r="G77" s="28" t="s">
        <v>961</v>
      </c>
      <c r="H77" s="31">
        <v>40133.407488425924</v>
      </c>
      <c r="I77" s="28" t="s">
        <v>828</v>
      </c>
      <c r="J77" s="29">
        <v>1.234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336</v>
      </c>
      <c r="F78" s="28" t="s">
        <v>52</v>
      </c>
      <c r="G78" s="28" t="s">
        <v>961</v>
      </c>
      <c r="H78" s="31">
        <v>41003.401354166665</v>
      </c>
      <c r="I78" s="28" t="s">
        <v>829</v>
      </c>
      <c r="J78" s="29">
        <v>1.5149999999999999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338</v>
      </c>
      <c r="F79" s="28" t="s">
        <v>971</v>
      </c>
      <c r="G79" s="28" t="s">
        <v>13</v>
      </c>
      <c r="H79" s="31">
        <v>43278.294328703705</v>
      </c>
      <c r="I79" s="28" t="s">
        <v>830</v>
      </c>
      <c r="J79" s="29">
        <v>1.3320000000000001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340</v>
      </c>
      <c r="F80" s="28" t="s">
        <v>951</v>
      </c>
      <c r="G80" s="28" t="s">
        <v>54</v>
      </c>
      <c r="H80" s="31">
        <v>43544.328576388885</v>
      </c>
      <c r="I80" s="28" t="s">
        <v>831</v>
      </c>
      <c r="J80" s="29">
        <v>0.71799999999999997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 t="s">
        <v>342</v>
      </c>
      <c r="F81" s="28" t="s">
        <v>952</v>
      </c>
      <c r="G81" s="28" t="s">
        <v>162</v>
      </c>
      <c r="H81" s="31">
        <v>42151.431562500002</v>
      </c>
      <c r="I81" s="28" t="s">
        <v>832</v>
      </c>
      <c r="J81" s="29">
        <v>1.456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 t="s">
        <v>344</v>
      </c>
      <c r="F82" s="28" t="s">
        <v>953</v>
      </c>
      <c r="G82" s="28" t="s">
        <v>49</v>
      </c>
      <c r="H82" s="31">
        <v>42108.58625</v>
      </c>
      <c r="I82" s="28" t="s">
        <v>833</v>
      </c>
      <c r="J82" s="29">
        <v>1.1970000000000001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346</v>
      </c>
      <c r="F83" s="28" t="s">
        <v>118</v>
      </c>
      <c r="G83" s="28" t="s">
        <v>13</v>
      </c>
      <c r="H83" s="31">
        <v>41205.518506944441</v>
      </c>
      <c r="I83" s="28" t="s">
        <v>834</v>
      </c>
      <c r="J83" s="29">
        <v>0.94699999999999995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28" t="s">
        <v>348</v>
      </c>
      <c r="F84" s="28" t="s">
        <v>954</v>
      </c>
      <c r="G84" s="28" t="s">
        <v>13</v>
      </c>
      <c r="H84" s="31">
        <v>42313.612303240741</v>
      </c>
      <c r="I84" s="28" t="s">
        <v>835</v>
      </c>
      <c r="J84" s="29">
        <v>1.2789999999999999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350</v>
      </c>
      <c r="F85" s="28" t="s">
        <v>53</v>
      </c>
      <c r="G85" s="28" t="s">
        <v>955</v>
      </c>
      <c r="H85" s="31">
        <v>42104.462500000001</v>
      </c>
      <c r="I85" s="28" t="s">
        <v>835</v>
      </c>
      <c r="J85" s="29">
        <v>1.0780000000000001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28" t="s">
        <v>352</v>
      </c>
      <c r="F86" s="28" t="s">
        <v>954</v>
      </c>
      <c r="G86" s="28" t="s">
        <v>13</v>
      </c>
      <c r="H86" s="31">
        <v>41310.611261574071</v>
      </c>
      <c r="I86" s="28" t="s">
        <v>835</v>
      </c>
      <c r="J86" s="29">
        <v>1.177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28" t="s">
        <v>354</v>
      </c>
      <c r="F87" s="28" t="s">
        <v>954</v>
      </c>
      <c r="G87" s="28" t="s">
        <v>13</v>
      </c>
      <c r="H87" s="31">
        <v>42313.61210648148</v>
      </c>
      <c r="I87" s="28" t="s">
        <v>835</v>
      </c>
      <c r="J87" s="29">
        <v>1.44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28" t="s">
        <v>356</v>
      </c>
      <c r="F88" s="28" t="s">
        <v>954</v>
      </c>
      <c r="G88" s="28" t="s">
        <v>13</v>
      </c>
      <c r="H88" s="31">
        <v>41871.402141203704</v>
      </c>
      <c r="I88" s="28" t="s">
        <v>835</v>
      </c>
      <c r="J88" s="29">
        <v>1.3009999999999999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28" t="s">
        <v>358</v>
      </c>
      <c r="F89" s="28" t="s">
        <v>954</v>
      </c>
      <c r="G89" s="28" t="s">
        <v>13</v>
      </c>
      <c r="H89" s="31">
        <v>41310.615011574075</v>
      </c>
      <c r="I89" s="28" t="s">
        <v>835</v>
      </c>
      <c r="J89" s="29">
        <v>1.054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28" t="s">
        <v>360</v>
      </c>
      <c r="F90" s="28" t="s">
        <v>954</v>
      </c>
      <c r="G90" s="28" t="s">
        <v>13</v>
      </c>
      <c r="H90" s="31">
        <v>42017.558148148149</v>
      </c>
      <c r="I90" s="28" t="s">
        <v>835</v>
      </c>
      <c r="J90" s="29">
        <v>1.39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28" t="s">
        <v>362</v>
      </c>
      <c r="F91" s="28" t="s">
        <v>954</v>
      </c>
      <c r="G91" s="28" t="s">
        <v>13</v>
      </c>
      <c r="H91" s="31">
        <v>41213.416458333333</v>
      </c>
      <c r="I91" s="28" t="s">
        <v>835</v>
      </c>
      <c r="J91" s="29">
        <v>1.2190000000000001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28" t="s">
        <v>364</v>
      </c>
      <c r="F92" s="28" t="s">
        <v>954</v>
      </c>
      <c r="G92" s="28" t="s">
        <v>13</v>
      </c>
      <c r="H92" s="31">
        <v>41213.416875000003</v>
      </c>
      <c r="I92" s="28" t="s">
        <v>835</v>
      </c>
      <c r="J92" s="29">
        <v>1.2609999999999999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28" t="s">
        <v>366</v>
      </c>
      <c r="F93" s="28" t="s">
        <v>954</v>
      </c>
      <c r="G93" s="28" t="s">
        <v>13</v>
      </c>
      <c r="H93" s="31">
        <v>41213.417175925926</v>
      </c>
      <c r="I93" s="28" t="s">
        <v>835</v>
      </c>
      <c r="J93" s="29">
        <v>1.1140000000000001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28" t="s">
        <v>368</v>
      </c>
      <c r="F94" s="28" t="s">
        <v>954</v>
      </c>
      <c r="G94" s="28" t="s">
        <v>13</v>
      </c>
      <c r="H94" s="31">
        <v>42017.558206018519</v>
      </c>
      <c r="I94" s="28" t="s">
        <v>835</v>
      </c>
      <c r="J94" s="29">
        <v>1.2490000000000001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28" t="s">
        <v>370</v>
      </c>
      <c r="F95" s="28" t="s">
        <v>954</v>
      </c>
      <c r="G95" s="28" t="s">
        <v>13</v>
      </c>
      <c r="H95" s="31">
        <v>41227.579872685186</v>
      </c>
      <c r="I95" s="28" t="s">
        <v>835</v>
      </c>
      <c r="J95" s="29">
        <v>1.155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372</v>
      </c>
      <c r="F96" s="28" t="s">
        <v>954</v>
      </c>
      <c r="G96" s="28" t="s">
        <v>13</v>
      </c>
      <c r="H96" s="31">
        <v>41213.417847222219</v>
      </c>
      <c r="I96" s="28" t="s">
        <v>835</v>
      </c>
      <c r="J96" s="29">
        <v>1.343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374</v>
      </c>
      <c r="F97" s="28" t="s">
        <v>954</v>
      </c>
      <c r="G97" s="28" t="s">
        <v>13</v>
      </c>
      <c r="H97" s="31">
        <v>41213.418043981481</v>
      </c>
      <c r="I97" s="28" t="s">
        <v>835</v>
      </c>
      <c r="J97" s="29">
        <v>1.222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 t="s">
        <v>376</v>
      </c>
      <c r="F98" s="28" t="s">
        <v>954</v>
      </c>
      <c r="G98" s="28" t="s">
        <v>13</v>
      </c>
      <c r="H98" s="31">
        <v>41213.418414351851</v>
      </c>
      <c r="I98" s="28" t="s">
        <v>835</v>
      </c>
      <c r="J98" s="29">
        <v>1.127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378</v>
      </c>
      <c r="F99" s="28" t="s">
        <v>954</v>
      </c>
      <c r="G99" s="28" t="s">
        <v>13</v>
      </c>
      <c r="H99" s="31">
        <v>41227.583310185182</v>
      </c>
      <c r="I99" s="28" t="s">
        <v>835</v>
      </c>
      <c r="J99" s="29">
        <v>1.141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380</v>
      </c>
      <c r="F100" s="28" t="s">
        <v>954</v>
      </c>
      <c r="G100" s="28" t="s">
        <v>13</v>
      </c>
      <c r="H100" s="31">
        <v>41227.583611111113</v>
      </c>
      <c r="I100" s="28" t="s">
        <v>835</v>
      </c>
      <c r="J100" s="29">
        <v>1.2989999999999999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 t="s">
        <v>382</v>
      </c>
      <c r="F101" s="28" t="s">
        <v>954</v>
      </c>
      <c r="G101" s="28" t="s">
        <v>13</v>
      </c>
      <c r="H101" s="31">
        <v>41213.419328703705</v>
      </c>
      <c r="I101" s="28" t="s">
        <v>835</v>
      </c>
      <c r="J101" s="29">
        <v>1.359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384</v>
      </c>
      <c r="F102" s="28" t="s">
        <v>954</v>
      </c>
      <c r="G102" s="28" t="s">
        <v>13</v>
      </c>
      <c r="H102" s="31">
        <v>41527.246134259258</v>
      </c>
      <c r="I102" s="28" t="s">
        <v>835</v>
      </c>
      <c r="J102" s="29">
        <v>1.327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386</v>
      </c>
      <c r="F103" s="28" t="s">
        <v>954</v>
      </c>
      <c r="G103" s="28" t="s">
        <v>13</v>
      </c>
      <c r="H103" s="31">
        <v>41871.402349537035</v>
      </c>
      <c r="I103" s="28" t="s">
        <v>835</v>
      </c>
      <c r="J103" s="29">
        <v>1.3160000000000001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 t="s">
        <v>388</v>
      </c>
      <c r="F104" s="28" t="s">
        <v>118</v>
      </c>
      <c r="G104" s="28" t="s">
        <v>13</v>
      </c>
      <c r="H104" s="31">
        <v>41205.516967592594</v>
      </c>
      <c r="I104" s="28" t="s">
        <v>835</v>
      </c>
      <c r="J104" s="29">
        <v>1.3420000000000001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 t="s">
        <v>390</v>
      </c>
      <c r="F105" s="28" t="s">
        <v>118</v>
      </c>
      <c r="G105" s="28" t="s">
        <v>13</v>
      </c>
      <c r="H105" s="31">
        <v>41205.517523148148</v>
      </c>
      <c r="I105" s="28" t="s">
        <v>835</v>
      </c>
      <c r="J105" s="29">
        <v>1.4470000000000001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392</v>
      </c>
      <c r="F106" s="28" t="s">
        <v>118</v>
      </c>
      <c r="G106" s="28" t="s">
        <v>13</v>
      </c>
      <c r="H106" s="31">
        <v>41310.620381944442</v>
      </c>
      <c r="I106" s="28" t="s">
        <v>835</v>
      </c>
      <c r="J106" s="29">
        <v>1.103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 t="s">
        <v>394</v>
      </c>
      <c r="F107" s="28" t="s">
        <v>954</v>
      </c>
      <c r="G107" s="28" t="s">
        <v>13</v>
      </c>
      <c r="H107" s="31">
        <v>41213.419629629629</v>
      </c>
      <c r="I107" s="28" t="s">
        <v>835</v>
      </c>
      <c r="J107" s="29">
        <v>1.383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 t="s">
        <v>396</v>
      </c>
      <c r="F108" s="28" t="s">
        <v>954</v>
      </c>
      <c r="G108" s="28" t="s">
        <v>13</v>
      </c>
      <c r="H108" s="31">
        <v>41213.419918981483</v>
      </c>
      <c r="I108" s="28" t="s">
        <v>835</v>
      </c>
      <c r="J108" s="29">
        <v>1.2769999999999999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398</v>
      </c>
      <c r="F109" s="28" t="s">
        <v>118</v>
      </c>
      <c r="G109" s="28" t="s">
        <v>13</v>
      </c>
      <c r="H109" s="31">
        <v>41773.53365740741</v>
      </c>
      <c r="I109" s="28" t="s">
        <v>835</v>
      </c>
      <c r="J109" s="29">
        <v>1.155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 t="s">
        <v>400</v>
      </c>
      <c r="F110" s="28" t="s">
        <v>954</v>
      </c>
      <c r="G110" s="28" t="s">
        <v>13</v>
      </c>
      <c r="H110" s="31">
        <v>42313.611250000002</v>
      </c>
      <c r="I110" s="28" t="s">
        <v>835</v>
      </c>
      <c r="J110" s="29">
        <v>1.117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402</v>
      </c>
      <c r="F111" s="28" t="s">
        <v>954</v>
      </c>
      <c r="G111" s="28" t="s">
        <v>13</v>
      </c>
      <c r="H111" s="31">
        <v>42017.558518518519</v>
      </c>
      <c r="I111" s="28" t="s">
        <v>835</v>
      </c>
      <c r="J111" s="29">
        <v>1.4610000000000001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404</v>
      </c>
      <c r="F112" s="28" t="s">
        <v>954</v>
      </c>
      <c r="G112" s="28" t="s">
        <v>13</v>
      </c>
      <c r="H112" s="31">
        <v>42017.558749999997</v>
      </c>
      <c r="I112" s="28" t="s">
        <v>835</v>
      </c>
      <c r="J112" s="29">
        <v>1.129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28" t="s">
        <v>406</v>
      </c>
      <c r="F113" s="28" t="s">
        <v>118</v>
      </c>
      <c r="G113" s="28" t="s">
        <v>13</v>
      </c>
      <c r="H113" s="31">
        <v>41164.397476851853</v>
      </c>
      <c r="I113" s="28" t="s">
        <v>835</v>
      </c>
      <c r="J113" s="29">
        <v>1.1950000000000001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408</v>
      </c>
      <c r="F114" s="28" t="s">
        <v>956</v>
      </c>
      <c r="G114" s="28" t="s">
        <v>13</v>
      </c>
      <c r="H114" s="31">
        <v>41394.420289351852</v>
      </c>
      <c r="I114" s="28" t="s">
        <v>835</v>
      </c>
      <c r="J114" s="29">
        <v>1.2330000000000001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 t="s">
        <v>410</v>
      </c>
      <c r="F115" s="28" t="s">
        <v>956</v>
      </c>
      <c r="G115" s="28" t="s">
        <v>13</v>
      </c>
      <c r="H115" s="31">
        <v>41394.422025462962</v>
      </c>
      <c r="I115" s="28" t="s">
        <v>835</v>
      </c>
      <c r="J115" s="29">
        <v>0.878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 t="s">
        <v>412</v>
      </c>
      <c r="F116" s="28" t="s">
        <v>954</v>
      </c>
      <c r="G116" s="28" t="s">
        <v>13</v>
      </c>
      <c r="H116" s="31">
        <v>42017.558935185189</v>
      </c>
      <c r="I116" s="28" t="s">
        <v>835</v>
      </c>
      <c r="J116" s="29">
        <v>1.335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414</v>
      </c>
      <c r="F117" s="28" t="s">
        <v>954</v>
      </c>
      <c r="G117" s="28" t="s">
        <v>13</v>
      </c>
      <c r="H117" s="31">
        <v>42017.559131944443</v>
      </c>
      <c r="I117" s="28" t="s">
        <v>835</v>
      </c>
      <c r="J117" s="29">
        <v>1.226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 t="s">
        <v>416</v>
      </c>
      <c r="F118" s="28" t="s">
        <v>954</v>
      </c>
      <c r="G118" s="28" t="s">
        <v>13</v>
      </c>
      <c r="H118" s="31">
        <v>41205.518171296295</v>
      </c>
      <c r="I118" s="28" t="s">
        <v>835</v>
      </c>
      <c r="J118" s="29">
        <v>1.1220000000000001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 t="s">
        <v>418</v>
      </c>
      <c r="F119" s="28" t="s">
        <v>954</v>
      </c>
      <c r="G119" s="28" t="s">
        <v>13</v>
      </c>
      <c r="H119" s="31">
        <v>42313.611620370371</v>
      </c>
      <c r="I119" s="28" t="s">
        <v>835</v>
      </c>
      <c r="J119" s="29">
        <v>1.0840000000000001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420</v>
      </c>
      <c r="F120" s="28" t="s">
        <v>954</v>
      </c>
      <c r="G120" s="28" t="s">
        <v>13</v>
      </c>
      <c r="H120" s="31">
        <v>41213.420567129629</v>
      </c>
      <c r="I120" s="28" t="s">
        <v>835</v>
      </c>
      <c r="J120" s="29">
        <v>1.165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 t="s">
        <v>422</v>
      </c>
      <c r="F121" s="28" t="s">
        <v>954</v>
      </c>
      <c r="G121" s="28" t="s">
        <v>13</v>
      </c>
      <c r="H121" s="31">
        <v>41318.582789351851</v>
      </c>
      <c r="I121" s="28" t="s">
        <v>835</v>
      </c>
      <c r="J121" s="29">
        <v>1.069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424</v>
      </c>
      <c r="F122" s="28" t="s">
        <v>118</v>
      </c>
      <c r="G122" s="28" t="s">
        <v>13</v>
      </c>
      <c r="H122" s="31">
        <v>41778.389861111114</v>
      </c>
      <c r="I122" s="28" t="s">
        <v>835</v>
      </c>
      <c r="J122" s="29">
        <v>1.2030000000000001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426</v>
      </c>
      <c r="F123" s="28" t="s">
        <v>954</v>
      </c>
      <c r="G123" s="28" t="s">
        <v>13</v>
      </c>
      <c r="H123" s="31">
        <v>41227.586851851855</v>
      </c>
      <c r="I123" s="28" t="s">
        <v>835</v>
      </c>
      <c r="J123" s="29">
        <v>1.103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28" t="s">
        <v>428</v>
      </c>
      <c r="F124" s="28" t="s">
        <v>954</v>
      </c>
      <c r="G124" s="28" t="s">
        <v>13</v>
      </c>
      <c r="H124" s="31">
        <v>42313.61178240741</v>
      </c>
      <c r="I124" s="28" t="s">
        <v>835</v>
      </c>
      <c r="J124" s="29">
        <v>1.234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430</v>
      </c>
      <c r="F125" s="28" t="s">
        <v>117</v>
      </c>
      <c r="G125" s="28" t="s">
        <v>13</v>
      </c>
      <c r="H125" s="31">
        <v>41247.590775462966</v>
      </c>
      <c r="I125" s="28" t="s">
        <v>835</v>
      </c>
      <c r="J125" s="29">
        <v>1.339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432</v>
      </c>
      <c r="F126" s="28" t="s">
        <v>957</v>
      </c>
      <c r="G126" s="28" t="s">
        <v>13</v>
      </c>
      <c r="H126" s="31">
        <v>42313.612604166665</v>
      </c>
      <c r="I126" s="28" t="s">
        <v>835</v>
      </c>
      <c r="J126" s="28">
        <v>1.1259999999999999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434</v>
      </c>
      <c r="F127" s="28" t="s">
        <v>957</v>
      </c>
      <c r="G127" s="28" t="s">
        <v>13</v>
      </c>
      <c r="H127" s="31">
        <v>42313.611921296295</v>
      </c>
      <c r="I127" s="28" t="s">
        <v>835</v>
      </c>
      <c r="J127" s="28">
        <v>1.357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 t="s">
        <v>436</v>
      </c>
      <c r="F128" s="28" t="s">
        <v>954</v>
      </c>
      <c r="G128" s="28" t="s">
        <v>13</v>
      </c>
      <c r="H128" s="31">
        <v>42017.559374999997</v>
      </c>
      <c r="I128" s="28" t="s">
        <v>835</v>
      </c>
      <c r="J128" s="28">
        <v>1.0840000000000001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438</v>
      </c>
      <c r="F129" s="28" t="s">
        <v>957</v>
      </c>
      <c r="G129" s="28" t="s">
        <v>162</v>
      </c>
      <c r="H129" s="31">
        <v>42313.61241898148</v>
      </c>
      <c r="I129" s="28" t="s">
        <v>835</v>
      </c>
      <c r="J129" s="28">
        <v>1.5009999999999999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440</v>
      </c>
      <c r="F130" s="28" t="s">
        <v>52</v>
      </c>
      <c r="G130" s="28" t="s">
        <v>162</v>
      </c>
      <c r="H130" s="31">
        <v>42151.427916666667</v>
      </c>
      <c r="I130" s="28" t="s">
        <v>836</v>
      </c>
      <c r="J130" s="28">
        <v>1.0660000000000001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28" t="s">
        <v>442</v>
      </c>
      <c r="F131" s="28" t="s">
        <v>52</v>
      </c>
      <c r="G131" s="28" t="s">
        <v>13</v>
      </c>
      <c r="H131" s="31">
        <v>41408.370706018519</v>
      </c>
      <c r="I131" s="28" t="s">
        <v>837</v>
      </c>
      <c r="J131" s="28">
        <v>1.35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444</v>
      </c>
      <c r="F132" s="28" t="s">
        <v>966</v>
      </c>
      <c r="G132" s="28" t="s">
        <v>13</v>
      </c>
      <c r="H132" s="31">
        <v>43790.344722222224</v>
      </c>
      <c r="I132" s="28" t="s">
        <v>838</v>
      </c>
      <c r="J132" s="28">
        <v>1.6240000000000001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446</v>
      </c>
      <c r="F133" s="28" t="s">
        <v>52</v>
      </c>
      <c r="G133" s="28" t="s">
        <v>961</v>
      </c>
      <c r="H133" s="31">
        <v>41138.585312499999</v>
      </c>
      <c r="I133" s="28" t="s">
        <v>839</v>
      </c>
      <c r="J133" s="28">
        <v>1.4019999999999999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 t="s">
        <v>448</v>
      </c>
      <c r="F134" s="28" t="s">
        <v>52</v>
      </c>
      <c r="G134" s="28" t="s">
        <v>961</v>
      </c>
      <c r="H134" s="31">
        <v>41138.578530092593</v>
      </c>
      <c r="I134" s="28" t="s">
        <v>840</v>
      </c>
      <c r="J134" s="28">
        <v>1.389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28" t="s">
        <v>450</v>
      </c>
      <c r="F135" s="28" t="s">
        <v>52</v>
      </c>
      <c r="G135" s="28" t="s">
        <v>162</v>
      </c>
      <c r="H135" s="31">
        <v>42151.431168981479</v>
      </c>
      <c r="I135" s="28" t="s">
        <v>841</v>
      </c>
      <c r="J135" s="28">
        <v>1.1819999999999999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 t="s">
        <v>452</v>
      </c>
      <c r="F136" s="28" t="s">
        <v>52</v>
      </c>
      <c r="G136" s="28" t="s">
        <v>162</v>
      </c>
      <c r="H136" s="31">
        <v>41345.423842592594</v>
      </c>
      <c r="I136" s="28" t="s">
        <v>842</v>
      </c>
      <c r="J136" s="28">
        <v>1.341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 t="s">
        <v>454</v>
      </c>
      <c r="F137" s="28" t="s">
        <v>52</v>
      </c>
      <c r="G137" s="28" t="s">
        <v>961</v>
      </c>
      <c r="H137" s="31">
        <v>42514.546747685185</v>
      </c>
      <c r="I137" s="28" t="s">
        <v>843</v>
      </c>
      <c r="J137" s="28">
        <v>1.3660000000000001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456</v>
      </c>
      <c r="F138" s="28" t="s">
        <v>958</v>
      </c>
      <c r="G138" s="28" t="s">
        <v>13</v>
      </c>
      <c r="H138" s="31">
        <v>41345.421666666669</v>
      </c>
      <c r="I138" s="28" t="s">
        <v>844</v>
      </c>
      <c r="J138" s="28">
        <v>1.1599999999999999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458</v>
      </c>
      <c r="F139" s="28" t="s">
        <v>118</v>
      </c>
      <c r="G139" s="28" t="s">
        <v>13</v>
      </c>
      <c r="H139" s="31">
        <v>41205.519062500003</v>
      </c>
      <c r="I139" s="28" t="s">
        <v>845</v>
      </c>
      <c r="J139" s="28">
        <v>1.1850000000000001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460</v>
      </c>
      <c r="F140" s="28" t="s">
        <v>118</v>
      </c>
      <c r="G140" s="28" t="s">
        <v>13</v>
      </c>
      <c r="H140" s="31">
        <v>41205.518657407411</v>
      </c>
      <c r="I140" s="28" t="s">
        <v>846</v>
      </c>
      <c r="J140" s="28">
        <v>1.0589999999999999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462</v>
      </c>
      <c r="F141" s="28" t="s">
        <v>50</v>
      </c>
      <c r="G141" s="28" t="s">
        <v>54</v>
      </c>
      <c r="H141" s="31">
        <v>42738.421875</v>
      </c>
      <c r="I141" s="28" t="s">
        <v>847</v>
      </c>
      <c r="J141" s="28">
        <v>1.0609999999999999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28" t="s">
        <v>465</v>
      </c>
      <c r="F142" s="28" t="s">
        <v>52</v>
      </c>
      <c r="G142" s="28" t="s">
        <v>13</v>
      </c>
      <c r="H142" s="31">
        <v>41549.368576388886</v>
      </c>
      <c r="I142" s="28" t="s">
        <v>848</v>
      </c>
      <c r="J142" s="28">
        <v>1.3280000000000001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468</v>
      </c>
      <c r="F143" s="28" t="s">
        <v>947</v>
      </c>
      <c r="G143" s="28" t="s">
        <v>13</v>
      </c>
      <c r="H143" s="31">
        <v>41549.368159722224</v>
      </c>
      <c r="I143" s="28" t="s">
        <v>849</v>
      </c>
      <c r="J143" s="28">
        <v>0.96399999999999997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470</v>
      </c>
      <c r="F144" s="28" t="s">
        <v>52</v>
      </c>
      <c r="G144" s="28" t="s">
        <v>13</v>
      </c>
      <c r="H144" s="31">
        <v>41551.371261574073</v>
      </c>
      <c r="I144" s="28" t="s">
        <v>850</v>
      </c>
      <c r="J144" s="28">
        <v>1.1850000000000001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28" t="s">
        <v>473</v>
      </c>
      <c r="F145" s="28" t="s">
        <v>947</v>
      </c>
      <c r="G145" s="28" t="s">
        <v>13</v>
      </c>
      <c r="H145" s="31">
        <v>41551.371747685182</v>
      </c>
      <c r="I145" s="28" t="s">
        <v>851</v>
      </c>
      <c r="J145" s="28">
        <v>1.2909999999999999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475</v>
      </c>
      <c r="F146" s="28" t="s">
        <v>945</v>
      </c>
      <c r="G146" s="28" t="s">
        <v>162</v>
      </c>
      <c r="H146" s="31">
        <v>42339.638425925928</v>
      </c>
      <c r="I146" s="28" t="s">
        <v>852</v>
      </c>
      <c r="J146" s="28">
        <v>0.876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478</v>
      </c>
      <c r="F147" s="28" t="s">
        <v>118</v>
      </c>
      <c r="G147" s="28" t="s">
        <v>13</v>
      </c>
      <c r="H147" s="31">
        <v>41227.592569444445</v>
      </c>
      <c r="I147" s="28" t="s">
        <v>852</v>
      </c>
      <c r="J147" s="28">
        <v>0.95699999999999996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 t="s">
        <v>480</v>
      </c>
      <c r="F148" s="28" t="s">
        <v>117</v>
      </c>
      <c r="G148" s="28" t="s">
        <v>13</v>
      </c>
      <c r="H148" s="31">
        <v>41367.288171296299</v>
      </c>
      <c r="I148" s="28" t="s">
        <v>853</v>
      </c>
      <c r="J148" s="28">
        <v>1.1950000000000001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482</v>
      </c>
      <c r="F149" s="28" t="s">
        <v>118</v>
      </c>
      <c r="G149" s="28" t="s">
        <v>13</v>
      </c>
      <c r="H149" s="31">
        <v>41318.576423611114</v>
      </c>
      <c r="I149" s="28" t="s">
        <v>854</v>
      </c>
      <c r="J149" s="28">
        <v>1.1399999999999999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 t="s">
        <v>486</v>
      </c>
      <c r="F150" s="28" t="s">
        <v>118</v>
      </c>
      <c r="G150" s="28" t="s">
        <v>13</v>
      </c>
      <c r="H150" s="31">
        <v>41318.589444444442</v>
      </c>
      <c r="I150" s="28" t="s">
        <v>855</v>
      </c>
      <c r="J150" s="28">
        <v>1.3480000000000001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 t="s">
        <v>488</v>
      </c>
      <c r="F151" s="28" t="s">
        <v>945</v>
      </c>
      <c r="G151" s="28" t="s">
        <v>13</v>
      </c>
      <c r="H151" s="31">
        <v>41367.291458333333</v>
      </c>
      <c r="I151" s="28" t="s">
        <v>856</v>
      </c>
      <c r="J151" s="28">
        <v>0.97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 t="s">
        <v>491</v>
      </c>
      <c r="F152" s="28" t="s">
        <v>945</v>
      </c>
      <c r="G152" s="28" t="s">
        <v>13</v>
      </c>
      <c r="H152" s="31">
        <v>41367.288530092592</v>
      </c>
      <c r="I152" s="28" t="s">
        <v>857</v>
      </c>
      <c r="J152" s="28">
        <v>1.1890000000000001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 t="s">
        <v>493</v>
      </c>
      <c r="F153" s="28" t="s">
        <v>945</v>
      </c>
      <c r="G153" s="28" t="s">
        <v>13</v>
      </c>
      <c r="H153" s="31">
        <v>41318.572534722225</v>
      </c>
      <c r="I153" s="28" t="s">
        <v>858</v>
      </c>
      <c r="J153" s="28">
        <v>1.222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 t="s">
        <v>495</v>
      </c>
      <c r="F154" s="28" t="s">
        <v>118</v>
      </c>
      <c r="G154" s="28" t="s">
        <v>13</v>
      </c>
      <c r="H154" s="31">
        <v>41310.616597222222</v>
      </c>
      <c r="I154" s="28" t="s">
        <v>859</v>
      </c>
      <c r="J154" s="28">
        <v>1.319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497</v>
      </c>
      <c r="F155" s="28" t="s">
        <v>117</v>
      </c>
      <c r="G155" s="28" t="s">
        <v>13</v>
      </c>
      <c r="H155" s="31">
        <v>41374.435914351852</v>
      </c>
      <c r="I155" s="28" t="s">
        <v>859</v>
      </c>
      <c r="J155" s="28">
        <v>1.238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28" t="s">
        <v>499</v>
      </c>
      <c r="F156" s="28" t="s">
        <v>118</v>
      </c>
      <c r="G156" s="28" t="s">
        <v>13</v>
      </c>
      <c r="H156" s="31">
        <v>41227.590671296297</v>
      </c>
      <c r="I156" s="28" t="s">
        <v>859</v>
      </c>
      <c r="J156" s="28">
        <v>1.3540000000000001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501</v>
      </c>
      <c r="F157" s="28" t="s">
        <v>118</v>
      </c>
      <c r="G157" s="28" t="s">
        <v>13</v>
      </c>
      <c r="H157" s="31">
        <v>41227.591365740744</v>
      </c>
      <c r="I157" s="28" t="s">
        <v>859</v>
      </c>
      <c r="J157" s="28">
        <v>1.3260000000000001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 t="s">
        <v>503</v>
      </c>
      <c r="F158" s="28" t="s">
        <v>945</v>
      </c>
      <c r="G158" s="28" t="s">
        <v>13</v>
      </c>
      <c r="H158" s="31">
        <v>41318.577511574076</v>
      </c>
      <c r="I158" s="28" t="s">
        <v>860</v>
      </c>
      <c r="J158" s="28">
        <v>1.3440000000000001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28" t="s">
        <v>505</v>
      </c>
      <c r="F159" s="28" t="s">
        <v>945</v>
      </c>
      <c r="G159" s="28" t="s">
        <v>13</v>
      </c>
      <c r="H159" s="31">
        <v>41353.463321759256</v>
      </c>
      <c r="I159" s="28" t="s">
        <v>861</v>
      </c>
      <c r="J159" s="28">
        <v>1.3839999999999999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28" t="s">
        <v>507</v>
      </c>
      <c r="F160" s="28" t="s">
        <v>945</v>
      </c>
      <c r="G160" s="28" t="s">
        <v>13</v>
      </c>
      <c r="H160" s="31">
        <v>41318.578958333332</v>
      </c>
      <c r="I160" s="28" t="s">
        <v>862</v>
      </c>
      <c r="J160" s="28">
        <v>1.2090000000000001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509</v>
      </c>
      <c r="F161" s="28" t="s">
        <v>945</v>
      </c>
      <c r="G161" s="28" t="s">
        <v>13</v>
      </c>
      <c r="H161" s="31">
        <v>41318.579664351855</v>
      </c>
      <c r="I161" s="28" t="s">
        <v>863</v>
      </c>
      <c r="J161" s="28">
        <v>0.94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 t="s">
        <v>512</v>
      </c>
      <c r="F162" s="28" t="s">
        <v>945</v>
      </c>
      <c r="G162" s="28" t="s">
        <v>13</v>
      </c>
      <c r="H162" s="31">
        <v>41367.416064814817</v>
      </c>
      <c r="I162" s="28" t="s">
        <v>864</v>
      </c>
      <c r="J162" s="28">
        <v>0.98799999999999999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 t="s">
        <v>516</v>
      </c>
      <c r="F163" s="28" t="s">
        <v>118</v>
      </c>
      <c r="G163" s="28" t="s">
        <v>13</v>
      </c>
      <c r="H163" s="31">
        <v>41353.464814814812</v>
      </c>
      <c r="I163" s="28" t="s">
        <v>865</v>
      </c>
      <c r="J163" s="28">
        <v>1.2829999999999999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519</v>
      </c>
      <c r="F164" s="28" t="s">
        <v>945</v>
      </c>
      <c r="G164" s="28" t="s">
        <v>13</v>
      </c>
      <c r="H164" s="31">
        <v>41367.538703703707</v>
      </c>
      <c r="I164" s="28" t="s">
        <v>866</v>
      </c>
      <c r="J164" s="28">
        <v>1.1879999999999999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28" t="s">
        <v>521</v>
      </c>
      <c r="F165" s="28" t="s">
        <v>50</v>
      </c>
      <c r="G165" s="28" t="s">
        <v>54</v>
      </c>
      <c r="H165" s="31">
        <v>44301.583333333336</v>
      </c>
      <c r="I165" s="28" t="s">
        <v>867</v>
      </c>
      <c r="J165" s="28">
        <v>0.89400000000000002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 t="s">
        <v>524</v>
      </c>
      <c r="F166" s="28" t="s">
        <v>118</v>
      </c>
      <c r="G166" s="28" t="s">
        <v>13</v>
      </c>
      <c r="H166" s="31">
        <v>42613.439074074071</v>
      </c>
      <c r="I166" s="28" t="s">
        <v>868</v>
      </c>
      <c r="J166" s="28">
        <v>0.879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28" t="s">
        <v>526</v>
      </c>
      <c r="F167" s="28" t="s">
        <v>52</v>
      </c>
      <c r="G167" s="28" t="s">
        <v>13</v>
      </c>
      <c r="H167" s="31">
        <v>41551.372569444444</v>
      </c>
      <c r="I167" s="28" t="s">
        <v>869</v>
      </c>
      <c r="J167" s="28">
        <v>0.95599999999999996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 t="s">
        <v>529</v>
      </c>
      <c r="F168" s="28" t="s">
        <v>945</v>
      </c>
      <c r="G168" s="28" t="s">
        <v>13</v>
      </c>
      <c r="H168" s="31">
        <v>41353.464201388888</v>
      </c>
      <c r="I168" s="28" t="s">
        <v>870</v>
      </c>
      <c r="J168" s="28">
        <v>0.93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531</v>
      </c>
      <c r="F169" s="28" t="s">
        <v>959</v>
      </c>
      <c r="G169" s="28" t="s">
        <v>13</v>
      </c>
      <c r="H169" s="31">
        <v>41353.464629629627</v>
      </c>
      <c r="I169" s="28" t="s">
        <v>871</v>
      </c>
      <c r="J169" s="28">
        <v>0.95499999999999996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 t="s">
        <v>533</v>
      </c>
      <c r="F170" s="28" t="s">
        <v>947</v>
      </c>
      <c r="G170" s="28" t="s">
        <v>13</v>
      </c>
      <c r="H170" s="31">
        <v>41571.465451388889</v>
      </c>
      <c r="I170" s="28" t="s">
        <v>872</v>
      </c>
      <c r="J170" s="28">
        <v>0.96399999999999997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 t="s">
        <v>537</v>
      </c>
      <c r="F171" s="28" t="s">
        <v>53</v>
      </c>
      <c r="G171" s="28" t="s">
        <v>162</v>
      </c>
      <c r="H171" s="31">
        <v>43592.278391203705</v>
      </c>
      <c r="I171" s="28" t="s">
        <v>873</v>
      </c>
      <c r="J171" s="28">
        <v>0.83399999999999996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 t="s">
        <v>540</v>
      </c>
      <c r="F172" s="28" t="s">
        <v>960</v>
      </c>
      <c r="G172" s="28" t="s">
        <v>54</v>
      </c>
      <c r="H172" s="31">
        <v>42914.410914351851</v>
      </c>
      <c r="I172" s="28" t="s">
        <v>874</v>
      </c>
      <c r="J172" s="28">
        <v>1.379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28" t="s">
        <v>543</v>
      </c>
      <c r="F173" s="28" t="s">
        <v>52</v>
      </c>
      <c r="G173" s="28" t="s">
        <v>961</v>
      </c>
      <c r="H173" s="31">
        <v>40759.411863425928</v>
      </c>
      <c r="I173" s="28" t="s">
        <v>875</v>
      </c>
      <c r="J173" s="28">
        <v>1.1140000000000001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28" t="s">
        <v>545</v>
      </c>
      <c r="F174" s="28" t="s">
        <v>118</v>
      </c>
      <c r="G174" s="28" t="s">
        <v>13</v>
      </c>
      <c r="H174" s="31">
        <v>41318.589872685188</v>
      </c>
      <c r="I174" s="28" t="s">
        <v>876</v>
      </c>
      <c r="J174" s="28">
        <v>1.0389999999999999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28" t="s">
        <v>547</v>
      </c>
      <c r="F175" s="28" t="s">
        <v>118</v>
      </c>
      <c r="G175" s="28" t="s">
        <v>13</v>
      </c>
      <c r="H175" s="31">
        <v>41247.575636574074</v>
      </c>
      <c r="I175" s="28" t="s">
        <v>877</v>
      </c>
      <c r="J175" s="28">
        <v>0.83799999999999997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28" t="s">
        <v>549</v>
      </c>
      <c r="F176" s="28" t="s">
        <v>118</v>
      </c>
      <c r="G176" s="28" t="s">
        <v>13</v>
      </c>
      <c r="H176" s="31">
        <v>41247.575856481482</v>
      </c>
      <c r="I176" s="28" t="s">
        <v>877</v>
      </c>
      <c r="J176" s="28">
        <v>0.81499999999999995</v>
      </c>
      <c r="K176" s="30">
        <f t="shared" si="5"/>
        <v>1</v>
      </c>
      <c r="L176" s="30">
        <f t="shared" si="6"/>
        <v>0</v>
      </c>
    </row>
    <row r="177" spans="5:12" ht="15" customHeight="1" x14ac:dyDescent="0.25">
      <c r="E177" s="28" t="s">
        <v>551</v>
      </c>
      <c r="F177" s="28" t="s">
        <v>118</v>
      </c>
      <c r="G177" s="28" t="s">
        <v>13</v>
      </c>
      <c r="H177" s="31">
        <v>41247.576412037037</v>
      </c>
      <c r="I177" s="28" t="s">
        <v>877</v>
      </c>
      <c r="J177" s="28">
        <v>0.54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28" t="s">
        <v>553</v>
      </c>
      <c r="F178" s="28" t="s">
        <v>118</v>
      </c>
      <c r="G178" s="28" t="s">
        <v>13</v>
      </c>
      <c r="H178" s="31">
        <v>41255.571076388886</v>
      </c>
      <c r="I178" s="28" t="s">
        <v>877</v>
      </c>
      <c r="J178" s="28">
        <v>1.1479999999999999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28" t="s">
        <v>555</v>
      </c>
      <c r="F179" s="28" t="s">
        <v>118</v>
      </c>
      <c r="G179" s="28" t="s">
        <v>13</v>
      </c>
      <c r="H179" s="31">
        <v>41247.577361111114</v>
      </c>
      <c r="I179" s="28" t="s">
        <v>877</v>
      </c>
      <c r="J179" s="28">
        <v>0.79400000000000004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557</v>
      </c>
      <c r="F180" s="28" t="s">
        <v>118</v>
      </c>
      <c r="G180" s="28" t="s">
        <v>13</v>
      </c>
      <c r="H180" s="31">
        <v>41247.577673611115</v>
      </c>
      <c r="I180" s="28" t="s">
        <v>877</v>
      </c>
      <c r="J180" s="28">
        <v>0.93100000000000005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28" t="s">
        <v>559</v>
      </c>
      <c r="F181" s="28" t="s">
        <v>118</v>
      </c>
      <c r="G181" s="28" t="s">
        <v>13</v>
      </c>
      <c r="H181" s="31">
        <v>41247.578865740739</v>
      </c>
      <c r="I181" s="28" t="s">
        <v>877</v>
      </c>
      <c r="J181" s="28">
        <v>0.98099999999999998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28" t="s">
        <v>561</v>
      </c>
      <c r="F182" s="28" t="s">
        <v>51</v>
      </c>
      <c r="G182" s="28" t="s">
        <v>162</v>
      </c>
      <c r="H182" s="31">
        <v>42313.615694444445</v>
      </c>
      <c r="I182" s="28" t="s">
        <v>877</v>
      </c>
      <c r="J182" s="28">
        <v>1.125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28" t="s">
        <v>563</v>
      </c>
      <c r="F183" s="28" t="s">
        <v>117</v>
      </c>
      <c r="G183" s="28" t="s">
        <v>13</v>
      </c>
      <c r="H183" s="31">
        <v>41247.588912037034</v>
      </c>
      <c r="I183" s="28" t="s">
        <v>877</v>
      </c>
      <c r="J183" s="28">
        <v>0.85099999999999998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28" t="s">
        <v>565</v>
      </c>
      <c r="F184" s="28" t="s">
        <v>52</v>
      </c>
      <c r="G184" s="28" t="s">
        <v>961</v>
      </c>
      <c r="H184" s="31">
        <v>39540.560532407406</v>
      </c>
      <c r="I184" s="28" t="s">
        <v>878</v>
      </c>
      <c r="J184" s="28">
        <v>0.878</v>
      </c>
      <c r="K184" s="30">
        <f t="shared" si="5"/>
        <v>1</v>
      </c>
      <c r="L184" s="30">
        <f t="shared" si="6"/>
        <v>0</v>
      </c>
    </row>
    <row r="185" spans="5:12" ht="15" customHeight="1" x14ac:dyDescent="0.25">
      <c r="E185" s="28" t="s">
        <v>567</v>
      </c>
      <c r="F185" s="28" t="s">
        <v>52</v>
      </c>
      <c r="G185" s="28" t="s">
        <v>13</v>
      </c>
      <c r="H185" s="31">
        <v>41409.363819444443</v>
      </c>
      <c r="I185" s="28" t="s">
        <v>879</v>
      </c>
      <c r="J185" s="28">
        <v>1.1000000000000001</v>
      </c>
      <c r="K185" s="30">
        <f t="shared" si="5"/>
        <v>1</v>
      </c>
      <c r="L185" s="30">
        <f t="shared" si="6"/>
        <v>0</v>
      </c>
    </row>
    <row r="186" spans="5:12" ht="15" customHeight="1" x14ac:dyDescent="0.25">
      <c r="E186" s="28" t="s">
        <v>569</v>
      </c>
      <c r="F186" s="28" t="s">
        <v>945</v>
      </c>
      <c r="G186" s="28" t="s">
        <v>13</v>
      </c>
      <c r="H186" s="31">
        <v>41310.62226851852</v>
      </c>
      <c r="I186" s="28" t="s">
        <v>880</v>
      </c>
      <c r="J186" s="28">
        <v>1.0369999999999999</v>
      </c>
      <c r="K186" s="30">
        <f t="shared" si="5"/>
        <v>1</v>
      </c>
      <c r="L186" s="30">
        <f t="shared" si="6"/>
        <v>0</v>
      </c>
    </row>
    <row r="187" spans="5:12" ht="15" customHeight="1" x14ac:dyDescent="0.25">
      <c r="E187" s="28" t="s">
        <v>572</v>
      </c>
      <c r="F187" s="28" t="s">
        <v>945</v>
      </c>
      <c r="G187" s="28" t="s">
        <v>13</v>
      </c>
      <c r="H187" s="31">
        <v>41353.459722222222</v>
      </c>
      <c r="I187" s="28" t="s">
        <v>881</v>
      </c>
      <c r="J187" s="28">
        <v>0.73799999999999999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28" t="s">
        <v>574</v>
      </c>
      <c r="F188" s="28" t="s">
        <v>52</v>
      </c>
      <c r="G188" s="28" t="s">
        <v>13</v>
      </c>
      <c r="H188" s="31">
        <v>41551.372939814813</v>
      </c>
      <c r="I188" s="28" t="s">
        <v>882</v>
      </c>
      <c r="J188" s="28">
        <v>0.83299999999999996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28" t="s">
        <v>576</v>
      </c>
      <c r="F189" s="28" t="s">
        <v>947</v>
      </c>
      <c r="G189" s="28" t="s">
        <v>13</v>
      </c>
      <c r="H189" s="31">
        <v>41551.373252314814</v>
      </c>
      <c r="I189" s="28" t="s">
        <v>883</v>
      </c>
      <c r="J189" s="28">
        <v>0.57699999999999996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28" t="s">
        <v>578</v>
      </c>
      <c r="F190" s="28" t="s">
        <v>117</v>
      </c>
      <c r="G190" s="28" t="s">
        <v>13</v>
      </c>
      <c r="H190" s="31">
        <v>41457.314710648148</v>
      </c>
      <c r="I190" s="28" t="s">
        <v>884</v>
      </c>
      <c r="J190" s="28">
        <v>0.82899999999999996</v>
      </c>
      <c r="K190" s="30">
        <f t="shared" ref="K190:K253" si="7">IF(OR(J190&lt;$B$12,J190="&lt; 0"),1,0)</f>
        <v>1</v>
      </c>
      <c r="L190" s="30">
        <f t="shared" ref="L190:L253" si="8">IF(K190=1,0,1)</f>
        <v>0</v>
      </c>
    </row>
    <row r="191" spans="5:12" ht="15" customHeight="1" x14ac:dyDescent="0.25">
      <c r="E191" s="28" t="s">
        <v>581</v>
      </c>
      <c r="F191" s="28" t="s">
        <v>118</v>
      </c>
      <c r="G191" s="28" t="s">
        <v>13</v>
      </c>
      <c r="H191" s="31">
        <v>41213.427557870367</v>
      </c>
      <c r="I191" s="28" t="s">
        <v>884</v>
      </c>
      <c r="J191" s="28">
        <v>0.89200000000000002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583</v>
      </c>
      <c r="F192" s="28" t="s">
        <v>56</v>
      </c>
      <c r="G192" s="28" t="s">
        <v>961</v>
      </c>
      <c r="H192" s="31">
        <v>40794.351620370369</v>
      </c>
      <c r="I192" s="28" t="s">
        <v>885</v>
      </c>
      <c r="J192" s="28">
        <v>1.02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586</v>
      </c>
      <c r="F193" s="28" t="s">
        <v>52</v>
      </c>
      <c r="G193" s="28" t="s">
        <v>961</v>
      </c>
      <c r="H193" s="31">
        <v>40794.360069444447</v>
      </c>
      <c r="I193" s="28" t="s">
        <v>886</v>
      </c>
      <c r="J193" s="28">
        <v>0.97699999999999998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588</v>
      </c>
      <c r="F194" s="28" t="s">
        <v>118</v>
      </c>
      <c r="G194" s="28" t="s">
        <v>13</v>
      </c>
      <c r="H194" s="31">
        <v>41661.531469907408</v>
      </c>
      <c r="I194" s="28" t="s">
        <v>887</v>
      </c>
      <c r="J194" s="28">
        <v>0.877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28" t="s">
        <v>590</v>
      </c>
      <c r="F195" s="28" t="s">
        <v>945</v>
      </c>
      <c r="G195" s="28" t="s">
        <v>13</v>
      </c>
      <c r="H195" s="31">
        <v>41457.395324074074</v>
      </c>
      <c r="I195" s="28" t="s">
        <v>888</v>
      </c>
      <c r="J195" s="28">
        <v>1.022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28" t="s">
        <v>592</v>
      </c>
      <c r="F196" s="28" t="s">
        <v>117</v>
      </c>
      <c r="G196" s="28" t="s">
        <v>13</v>
      </c>
      <c r="H196" s="31">
        <v>41310.611562500002</v>
      </c>
      <c r="I196" s="28" t="s">
        <v>889</v>
      </c>
      <c r="J196" s="28">
        <v>1.3280000000000001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28" t="s">
        <v>594</v>
      </c>
      <c r="F197" s="28" t="s">
        <v>117</v>
      </c>
      <c r="G197" s="28" t="s">
        <v>13</v>
      </c>
      <c r="H197" s="31">
        <v>41374.433217592596</v>
      </c>
      <c r="I197" s="28" t="s">
        <v>889</v>
      </c>
      <c r="J197" s="28">
        <v>0.88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28" t="s">
        <v>596</v>
      </c>
      <c r="F198" s="28" t="s">
        <v>117</v>
      </c>
      <c r="G198" s="28" t="s">
        <v>13</v>
      </c>
      <c r="H198" s="31">
        <v>41310.613425925927</v>
      </c>
      <c r="I198" s="28" t="s">
        <v>889</v>
      </c>
      <c r="J198" s="28">
        <v>1.131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28" t="s">
        <v>598</v>
      </c>
      <c r="F199" s="28" t="s">
        <v>117</v>
      </c>
      <c r="G199" s="28" t="s">
        <v>13</v>
      </c>
      <c r="H199" s="31">
        <v>41310.614259259259</v>
      </c>
      <c r="I199" s="28" t="s">
        <v>889</v>
      </c>
      <c r="J199" s="28">
        <v>0.92400000000000004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28" t="s">
        <v>600</v>
      </c>
      <c r="F200" s="28" t="s">
        <v>117</v>
      </c>
      <c r="G200" s="28" t="s">
        <v>13</v>
      </c>
      <c r="H200" s="31">
        <v>42242.411041666666</v>
      </c>
      <c r="I200" s="28" t="s">
        <v>889</v>
      </c>
      <c r="J200" s="28">
        <v>1.0189999999999999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602</v>
      </c>
      <c r="F201" s="28" t="s">
        <v>117</v>
      </c>
      <c r="G201" s="28" t="s">
        <v>13</v>
      </c>
      <c r="H201" s="31">
        <v>41374.552187499998</v>
      </c>
      <c r="I201" s="28" t="s">
        <v>889</v>
      </c>
      <c r="J201" s="28">
        <v>0.65300000000000002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604</v>
      </c>
      <c r="F202" s="28" t="s">
        <v>117</v>
      </c>
      <c r="G202" s="28" t="s">
        <v>13</v>
      </c>
      <c r="H202" s="31">
        <v>41374.551736111112</v>
      </c>
      <c r="I202" s="28" t="s">
        <v>889</v>
      </c>
      <c r="J202" s="28">
        <v>1.1120000000000001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606</v>
      </c>
      <c r="F203" s="28" t="s">
        <v>117</v>
      </c>
      <c r="G203" s="28" t="s">
        <v>13</v>
      </c>
      <c r="H203" s="31">
        <v>41374.552581018521</v>
      </c>
      <c r="I203" s="28" t="s">
        <v>889</v>
      </c>
      <c r="J203" s="28">
        <v>1.0740000000000001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608</v>
      </c>
      <c r="F204" s="28" t="s">
        <v>117</v>
      </c>
      <c r="G204" s="28" t="s">
        <v>13</v>
      </c>
      <c r="H204" s="31">
        <v>41374.434930555559</v>
      </c>
      <c r="I204" s="28" t="s">
        <v>889</v>
      </c>
      <c r="J204" s="28">
        <v>0.80100000000000005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610</v>
      </c>
      <c r="F205" s="28" t="s">
        <v>117</v>
      </c>
      <c r="G205" s="28" t="s">
        <v>13</v>
      </c>
      <c r="H205" s="31">
        <v>41374.435358796298</v>
      </c>
      <c r="I205" s="28" t="s">
        <v>889</v>
      </c>
      <c r="J205" s="28">
        <v>1.1619999999999999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612</v>
      </c>
      <c r="F206" s="28" t="s">
        <v>117</v>
      </c>
      <c r="G206" s="28" t="s">
        <v>13</v>
      </c>
      <c r="H206" s="31">
        <v>41318.468252314815</v>
      </c>
      <c r="I206" s="28" t="s">
        <v>889</v>
      </c>
      <c r="J206" s="28">
        <v>1.3320000000000001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 t="s">
        <v>614</v>
      </c>
      <c r="F207" s="28" t="s">
        <v>117</v>
      </c>
      <c r="G207" s="28" t="s">
        <v>13</v>
      </c>
      <c r="H207" s="31">
        <v>41380.274108796293</v>
      </c>
      <c r="I207" s="28" t="s">
        <v>889</v>
      </c>
      <c r="J207" s="28">
        <v>1.131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616</v>
      </c>
      <c r="F208" s="28" t="s">
        <v>117</v>
      </c>
      <c r="G208" s="28" t="s">
        <v>13</v>
      </c>
      <c r="H208" s="31">
        <v>41374.435717592591</v>
      </c>
      <c r="I208" s="28" t="s">
        <v>889</v>
      </c>
      <c r="J208" s="28">
        <v>1.18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 t="s">
        <v>618</v>
      </c>
      <c r="F209" s="28" t="s">
        <v>117</v>
      </c>
      <c r="G209" s="28" t="s">
        <v>13</v>
      </c>
      <c r="H209" s="31">
        <v>41318.468472222223</v>
      </c>
      <c r="I209" s="28" t="s">
        <v>889</v>
      </c>
      <c r="J209" s="28">
        <v>1.2070000000000001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620</v>
      </c>
      <c r="F210" s="28" t="s">
        <v>117</v>
      </c>
      <c r="G210" s="28" t="s">
        <v>13</v>
      </c>
      <c r="H210" s="31">
        <v>41380.28197916667</v>
      </c>
      <c r="I210" s="28" t="s">
        <v>889</v>
      </c>
      <c r="J210" s="28">
        <v>1.359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622</v>
      </c>
      <c r="F211" s="28" t="s">
        <v>118</v>
      </c>
      <c r="G211" s="28" t="s">
        <v>13</v>
      </c>
      <c r="H211" s="31">
        <v>41367.287407407406</v>
      </c>
      <c r="I211" s="28" t="s">
        <v>889</v>
      </c>
      <c r="J211" s="28">
        <v>1.3620000000000001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624</v>
      </c>
      <c r="F212" s="28" t="s">
        <v>117</v>
      </c>
      <c r="G212" s="28" t="s">
        <v>13</v>
      </c>
      <c r="H212" s="31">
        <v>41310.610625000001</v>
      </c>
      <c r="I212" s="28" t="s">
        <v>889</v>
      </c>
      <c r="J212" s="28">
        <v>1.2410000000000001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626</v>
      </c>
      <c r="F213" s="28" t="s">
        <v>56</v>
      </c>
      <c r="G213" s="28" t="s">
        <v>961</v>
      </c>
      <c r="H213" s="31">
        <v>41004.425729166665</v>
      </c>
      <c r="I213" s="28" t="s">
        <v>890</v>
      </c>
      <c r="J213" s="28">
        <v>1.0269999999999999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629</v>
      </c>
      <c r="F214" s="28" t="s">
        <v>56</v>
      </c>
      <c r="G214" s="28" t="s">
        <v>961</v>
      </c>
      <c r="H214" s="31">
        <v>40794.37972222222</v>
      </c>
      <c r="I214" s="28" t="s">
        <v>891</v>
      </c>
      <c r="J214" s="28">
        <v>0.71099999999999997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631</v>
      </c>
      <c r="F215" s="28" t="s">
        <v>56</v>
      </c>
      <c r="G215" s="28" t="s">
        <v>961</v>
      </c>
      <c r="H215" s="31">
        <v>41004.413159722222</v>
      </c>
      <c r="I215" s="28" t="s">
        <v>892</v>
      </c>
      <c r="J215" s="28">
        <v>0.98499999999999999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634</v>
      </c>
      <c r="F216" s="28" t="s">
        <v>118</v>
      </c>
      <c r="G216" s="28" t="s">
        <v>13</v>
      </c>
      <c r="H216" s="31">
        <v>41213.426782407405</v>
      </c>
      <c r="I216" s="28" t="s">
        <v>893</v>
      </c>
      <c r="J216" s="28">
        <v>0.96499999999999997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636</v>
      </c>
      <c r="F217" s="28" t="s">
        <v>118</v>
      </c>
      <c r="G217" s="28" t="s">
        <v>13</v>
      </c>
      <c r="H217" s="31">
        <v>41227.587708333333</v>
      </c>
      <c r="I217" s="28" t="s">
        <v>894</v>
      </c>
      <c r="J217" s="28">
        <v>0.86399999999999999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640</v>
      </c>
      <c r="F218" s="28" t="s">
        <v>118</v>
      </c>
      <c r="G218" s="28" t="s">
        <v>13</v>
      </c>
      <c r="H218" s="31">
        <v>41374.438414351855</v>
      </c>
      <c r="I218" s="28" t="s">
        <v>894</v>
      </c>
      <c r="J218" s="28">
        <v>0.997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 t="s">
        <v>642</v>
      </c>
      <c r="F219" s="28" t="s">
        <v>118</v>
      </c>
      <c r="G219" s="28" t="s">
        <v>162</v>
      </c>
      <c r="H219" s="31">
        <v>42339.640150462961</v>
      </c>
      <c r="I219" s="28" t="s">
        <v>894</v>
      </c>
      <c r="J219" s="28">
        <v>1.1990000000000001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644</v>
      </c>
      <c r="F220" s="28" t="s">
        <v>52</v>
      </c>
      <c r="G220" s="28" t="s">
        <v>13</v>
      </c>
      <c r="H220" s="31">
        <v>41551.373935185184</v>
      </c>
      <c r="I220" s="28" t="s">
        <v>895</v>
      </c>
      <c r="J220" s="28">
        <v>1.0189999999999999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646</v>
      </c>
      <c r="F221" s="28" t="s">
        <v>50</v>
      </c>
      <c r="G221" s="28" t="s">
        <v>13</v>
      </c>
      <c r="H221" s="31">
        <v>41521.342326388891</v>
      </c>
      <c r="I221" s="28" t="s">
        <v>896</v>
      </c>
      <c r="J221" s="28">
        <v>0.97799999999999998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648</v>
      </c>
      <c r="F222" s="28" t="s">
        <v>947</v>
      </c>
      <c r="G222" s="28" t="s">
        <v>13</v>
      </c>
      <c r="H222" s="31">
        <v>41549.372511574074</v>
      </c>
      <c r="I222" s="28" t="s">
        <v>897</v>
      </c>
      <c r="J222" s="28">
        <v>0.85299999999999998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964</v>
      </c>
      <c r="F223" s="28" t="s">
        <v>965</v>
      </c>
      <c r="G223" s="28" t="s">
        <v>961</v>
      </c>
      <c r="H223" s="31">
        <v>40759.492754629631</v>
      </c>
      <c r="I223" s="28" t="s">
        <v>898</v>
      </c>
      <c r="J223" s="28">
        <v>1.1870000000000001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652</v>
      </c>
      <c r="F224" s="28" t="s">
        <v>56</v>
      </c>
      <c r="G224" s="28" t="s">
        <v>961</v>
      </c>
      <c r="H224" s="31">
        <v>40759.48841435185</v>
      </c>
      <c r="I224" s="28" t="s">
        <v>899</v>
      </c>
      <c r="J224" s="28">
        <v>1.2090000000000001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654</v>
      </c>
      <c r="F225" s="28" t="s">
        <v>117</v>
      </c>
      <c r="G225" s="28" t="s">
        <v>13</v>
      </c>
      <c r="H225" s="31">
        <v>41457.39334490741</v>
      </c>
      <c r="I225" s="28" t="s">
        <v>900</v>
      </c>
      <c r="J225" s="28">
        <v>0.80100000000000005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656</v>
      </c>
      <c r="F226" s="28" t="s">
        <v>117</v>
      </c>
      <c r="G226" s="28" t="s">
        <v>13</v>
      </c>
      <c r="H226" s="31">
        <v>41318.587476851855</v>
      </c>
      <c r="I226" s="28" t="s">
        <v>900</v>
      </c>
      <c r="J226" s="28">
        <v>0.79900000000000004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 t="s">
        <v>658</v>
      </c>
      <c r="F227" s="28" t="s">
        <v>117</v>
      </c>
      <c r="G227" s="28" t="s">
        <v>13</v>
      </c>
      <c r="H227" s="31">
        <v>41460.289861111109</v>
      </c>
      <c r="I227" s="28" t="s">
        <v>900</v>
      </c>
      <c r="J227" s="28">
        <v>0.92800000000000005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660</v>
      </c>
      <c r="F228" s="28" t="s">
        <v>118</v>
      </c>
      <c r="G228" s="28" t="s">
        <v>162</v>
      </c>
      <c r="H228" s="31">
        <v>42115.441608796296</v>
      </c>
      <c r="I228" s="28" t="s">
        <v>900</v>
      </c>
      <c r="J228" s="28">
        <v>0.68799999999999994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662</v>
      </c>
      <c r="F229" s="28" t="s">
        <v>117</v>
      </c>
      <c r="G229" s="28" t="s">
        <v>13</v>
      </c>
      <c r="H229" s="31">
        <v>41460.290277777778</v>
      </c>
      <c r="I229" s="28" t="s">
        <v>900</v>
      </c>
      <c r="J229" s="28">
        <v>1.079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664</v>
      </c>
      <c r="F230" s="28" t="s">
        <v>117</v>
      </c>
      <c r="G230" s="28" t="s">
        <v>13</v>
      </c>
      <c r="H230" s="31">
        <v>41460.29074074074</v>
      </c>
      <c r="I230" s="28" t="s">
        <v>900</v>
      </c>
      <c r="J230" s="28">
        <v>1.113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666</v>
      </c>
      <c r="F231" s="28" t="s">
        <v>117</v>
      </c>
      <c r="G231" s="28" t="s">
        <v>13</v>
      </c>
      <c r="H231" s="28">
        <v>41457.315439814818</v>
      </c>
      <c r="I231" s="28" t="s">
        <v>900</v>
      </c>
      <c r="J231" s="28">
        <v>0.60099999999999998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668</v>
      </c>
      <c r="F232" s="28" t="s">
        <v>954</v>
      </c>
      <c r="G232" s="28" t="s">
        <v>13</v>
      </c>
      <c r="H232" s="28">
        <v>41453.523460648146</v>
      </c>
      <c r="I232" s="28" t="s">
        <v>901</v>
      </c>
      <c r="J232" s="28">
        <v>0.877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670</v>
      </c>
      <c r="F233" s="28" t="s">
        <v>954</v>
      </c>
      <c r="G233" s="28" t="s">
        <v>13</v>
      </c>
      <c r="H233" s="28">
        <v>41453.524027777778</v>
      </c>
      <c r="I233" s="28" t="s">
        <v>902</v>
      </c>
      <c r="J233" s="28">
        <v>0.69699999999999995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672</v>
      </c>
      <c r="F234" s="28" t="s">
        <v>954</v>
      </c>
      <c r="G234" s="28" t="s">
        <v>13</v>
      </c>
      <c r="H234" s="28">
        <v>41453.522650462961</v>
      </c>
      <c r="I234" s="28" t="s">
        <v>903</v>
      </c>
      <c r="J234" s="28">
        <v>0.98099999999999998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674</v>
      </c>
      <c r="F235" s="28" t="s">
        <v>954</v>
      </c>
      <c r="G235" s="28" t="s">
        <v>13</v>
      </c>
      <c r="H235" s="28">
        <v>41453.522094907406</v>
      </c>
      <c r="I235" s="28" t="s">
        <v>904</v>
      </c>
      <c r="J235" s="28">
        <v>0.98599999999999999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676</v>
      </c>
      <c r="F236" s="28" t="s">
        <v>117</v>
      </c>
      <c r="G236" s="28" t="s">
        <v>13</v>
      </c>
      <c r="H236" s="28">
        <v>41318.571076388886</v>
      </c>
      <c r="I236" s="28" t="s">
        <v>905</v>
      </c>
      <c r="J236" s="28">
        <v>0.57799999999999996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679</v>
      </c>
      <c r="F237" s="28" t="s">
        <v>117</v>
      </c>
      <c r="G237" s="28" t="s">
        <v>13</v>
      </c>
      <c r="H237" s="28">
        <v>41318.569733796299</v>
      </c>
      <c r="I237" s="28" t="s">
        <v>906</v>
      </c>
      <c r="J237" s="28">
        <v>1.0249999999999999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681</v>
      </c>
      <c r="F238" s="28" t="s">
        <v>117</v>
      </c>
      <c r="G238" s="28" t="s">
        <v>13</v>
      </c>
      <c r="H238" s="28">
        <v>41528.427557870367</v>
      </c>
      <c r="I238" s="28" t="s">
        <v>907</v>
      </c>
      <c r="J238" s="28">
        <v>0.93700000000000006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683</v>
      </c>
      <c r="F239" s="28" t="s">
        <v>117</v>
      </c>
      <c r="G239" s="28" t="s">
        <v>13</v>
      </c>
      <c r="H239" s="28">
        <v>41353.570798611108</v>
      </c>
      <c r="I239" s="28" t="s">
        <v>908</v>
      </c>
      <c r="J239" s="28">
        <v>0.72399999999999998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685</v>
      </c>
      <c r="F240" s="28" t="s">
        <v>947</v>
      </c>
      <c r="G240" s="28" t="s">
        <v>13</v>
      </c>
      <c r="H240" s="28">
        <v>41534.474999999999</v>
      </c>
      <c r="I240" s="28" t="s">
        <v>909</v>
      </c>
      <c r="J240" s="28">
        <v>1.0049999999999999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687</v>
      </c>
      <c r="F241" s="28" t="s">
        <v>962</v>
      </c>
      <c r="G241" s="28" t="s">
        <v>13</v>
      </c>
      <c r="H241" s="28">
        <v>41457.316504629627</v>
      </c>
      <c r="I241" s="28" t="s">
        <v>910</v>
      </c>
      <c r="J241" s="28">
        <v>1.232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690</v>
      </c>
      <c r="F242" s="28" t="s">
        <v>952</v>
      </c>
      <c r="G242" s="28" t="s">
        <v>946</v>
      </c>
      <c r="H242" s="28">
        <v>42115.512592592589</v>
      </c>
      <c r="I242" s="28" t="s">
        <v>911</v>
      </c>
      <c r="J242" s="28">
        <v>0.83099999999999996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 t="s">
        <v>693</v>
      </c>
      <c r="F243" s="28" t="s">
        <v>945</v>
      </c>
      <c r="G243" s="28" t="s">
        <v>13</v>
      </c>
      <c r="H243" s="28">
        <v>41310.621527777781</v>
      </c>
      <c r="I243" s="28" t="s">
        <v>912</v>
      </c>
      <c r="J243" s="28">
        <v>1.048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695</v>
      </c>
      <c r="F244" s="28" t="s">
        <v>945</v>
      </c>
      <c r="G244" s="28" t="s">
        <v>13</v>
      </c>
      <c r="H244" s="28">
        <v>41457.307395833333</v>
      </c>
      <c r="I244" s="28" t="s">
        <v>913</v>
      </c>
      <c r="J244" s="28">
        <v>1.0740000000000001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 t="s">
        <v>697</v>
      </c>
      <c r="F245" s="28" t="s">
        <v>945</v>
      </c>
      <c r="G245" s="28" t="s">
        <v>13</v>
      </c>
      <c r="H245" s="28">
        <v>41367.290868055556</v>
      </c>
      <c r="I245" s="28" t="s">
        <v>914</v>
      </c>
      <c r="J245" s="28">
        <v>1.1559999999999999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 t="s">
        <v>699</v>
      </c>
      <c r="F246" s="28" t="s">
        <v>945</v>
      </c>
      <c r="G246" s="28" t="s">
        <v>13</v>
      </c>
      <c r="H246" s="28">
        <v>41318.571458333332</v>
      </c>
      <c r="I246" s="28" t="s">
        <v>915</v>
      </c>
      <c r="J246" s="28">
        <v>0.95299999999999996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701</v>
      </c>
      <c r="F247" s="28" t="s">
        <v>945</v>
      </c>
      <c r="G247" s="28" t="s">
        <v>13</v>
      </c>
      <c r="H247" s="28">
        <v>41367.288865740738</v>
      </c>
      <c r="I247" s="28" t="s">
        <v>916</v>
      </c>
      <c r="J247" s="28">
        <v>1.165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703</v>
      </c>
      <c r="F248" s="28" t="s">
        <v>945</v>
      </c>
      <c r="G248" s="28" t="s">
        <v>13</v>
      </c>
      <c r="H248" s="28">
        <v>41367.289814814816</v>
      </c>
      <c r="I248" s="28" t="s">
        <v>917</v>
      </c>
      <c r="J248" s="28">
        <v>0.94199999999999995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705</v>
      </c>
      <c r="F249" s="28" t="s">
        <v>52</v>
      </c>
      <c r="G249" s="28" t="s">
        <v>13</v>
      </c>
      <c r="H249" s="28">
        <v>41549.373043981483</v>
      </c>
      <c r="I249" s="28" t="s">
        <v>918</v>
      </c>
      <c r="J249" s="28">
        <v>1.3440000000000001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 t="s">
        <v>707</v>
      </c>
      <c r="F250" s="28" t="s">
        <v>945</v>
      </c>
      <c r="G250" s="28" t="s">
        <v>13</v>
      </c>
      <c r="H250" s="28">
        <v>41367.292511574073</v>
      </c>
      <c r="I250" s="28" t="s">
        <v>919</v>
      </c>
      <c r="J250" s="28">
        <v>1.05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 t="s">
        <v>709</v>
      </c>
      <c r="F251" s="28" t="s">
        <v>945</v>
      </c>
      <c r="G251" s="28" t="s">
        <v>13</v>
      </c>
      <c r="H251" s="28">
        <v>41367.292118055557</v>
      </c>
      <c r="I251" s="28" t="s">
        <v>920</v>
      </c>
      <c r="J251" s="28">
        <v>0.88500000000000001</v>
      </c>
      <c r="K251" s="30">
        <f t="shared" si="7"/>
        <v>1</v>
      </c>
      <c r="L251" s="30">
        <f t="shared" si="8"/>
        <v>0</v>
      </c>
    </row>
    <row r="252" spans="5:12" ht="15" customHeight="1" x14ac:dyDescent="0.25">
      <c r="E252" s="28" t="s">
        <v>711</v>
      </c>
      <c r="F252" s="28" t="s">
        <v>945</v>
      </c>
      <c r="G252" s="28" t="s">
        <v>13</v>
      </c>
      <c r="H252" s="28">
        <v>41367.293229166666</v>
      </c>
      <c r="I252" s="28" t="s">
        <v>921</v>
      </c>
      <c r="J252" s="28">
        <v>1.2170000000000001</v>
      </c>
      <c r="K252" s="30">
        <f t="shared" si="7"/>
        <v>1</v>
      </c>
      <c r="L252" s="30">
        <f t="shared" si="8"/>
        <v>0</v>
      </c>
    </row>
    <row r="253" spans="5:12" ht="15" customHeight="1" x14ac:dyDescent="0.25">
      <c r="E253" s="28" t="s">
        <v>713</v>
      </c>
      <c r="F253" s="28" t="s">
        <v>945</v>
      </c>
      <c r="G253" s="28" t="s">
        <v>13</v>
      </c>
      <c r="H253" s="28">
        <v>41367.293645833335</v>
      </c>
      <c r="I253" s="28" t="s">
        <v>922</v>
      </c>
      <c r="J253" s="28">
        <v>1.0640000000000001</v>
      </c>
      <c r="K253" s="30">
        <f t="shared" si="7"/>
        <v>1</v>
      </c>
      <c r="L253" s="30">
        <f t="shared" si="8"/>
        <v>0</v>
      </c>
    </row>
    <row r="254" spans="5:12" ht="15" customHeight="1" x14ac:dyDescent="0.25">
      <c r="E254" s="28" t="s">
        <v>715</v>
      </c>
      <c r="F254" s="28" t="s">
        <v>947</v>
      </c>
      <c r="G254" s="28" t="s">
        <v>13</v>
      </c>
      <c r="H254" s="28">
        <v>41549.373564814814</v>
      </c>
      <c r="I254" s="28" t="s">
        <v>923</v>
      </c>
      <c r="J254" s="28">
        <v>1.0660000000000001</v>
      </c>
      <c r="K254" s="30">
        <f t="shared" ref="K254:K279" si="9">IF(OR(J254&lt;$B$12,J254="&lt; 0"),1,0)</f>
        <v>1</v>
      </c>
      <c r="L254" s="30">
        <f t="shared" ref="L254:L279" si="10">IF(K254=1,0,1)</f>
        <v>0</v>
      </c>
    </row>
    <row r="255" spans="5:12" ht="15" customHeight="1" x14ac:dyDescent="0.25">
      <c r="E255" s="28" t="s">
        <v>717</v>
      </c>
      <c r="F255" s="28" t="s">
        <v>118</v>
      </c>
      <c r="G255" s="28" t="s">
        <v>946</v>
      </c>
      <c r="H255" s="28">
        <v>42270.304236111115</v>
      </c>
      <c r="I255" s="28" t="s">
        <v>924</v>
      </c>
      <c r="J255" s="28">
        <v>0.69399999999999995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719</v>
      </c>
      <c r="F256" s="28" t="s">
        <v>118</v>
      </c>
      <c r="G256" s="28" t="s">
        <v>946</v>
      </c>
      <c r="H256" s="28">
        <v>42270.289143518516</v>
      </c>
      <c r="I256" s="28" t="s">
        <v>924</v>
      </c>
      <c r="J256" s="28">
        <v>0.64500000000000002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721</v>
      </c>
      <c r="F257" s="28" t="s">
        <v>56</v>
      </c>
      <c r="G257" s="28" t="s">
        <v>961</v>
      </c>
      <c r="H257" s="28">
        <v>40794.384027777778</v>
      </c>
      <c r="I257" s="28" t="s">
        <v>925</v>
      </c>
      <c r="J257" s="28">
        <v>0.63100000000000001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723</v>
      </c>
      <c r="F258" s="28" t="s">
        <v>945</v>
      </c>
      <c r="G258" s="28" t="s">
        <v>13</v>
      </c>
      <c r="H258" s="28">
        <v>41352.592002314814</v>
      </c>
      <c r="I258" s="28" t="s">
        <v>926</v>
      </c>
      <c r="J258" s="28">
        <v>0.94199999999999995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725</v>
      </c>
      <c r="F259" s="28" t="s">
        <v>945</v>
      </c>
      <c r="G259" s="28" t="s">
        <v>13</v>
      </c>
      <c r="H259" s="28">
        <v>41374.443668981483</v>
      </c>
      <c r="I259" s="28" t="s">
        <v>927</v>
      </c>
      <c r="J259" s="28">
        <v>0.59699999999999998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727</v>
      </c>
      <c r="F260" s="28" t="s">
        <v>945</v>
      </c>
      <c r="G260" s="28" t="s">
        <v>13</v>
      </c>
      <c r="H260" s="28">
        <v>41374.443854166668</v>
      </c>
      <c r="I260" s="28" t="s">
        <v>928</v>
      </c>
      <c r="J260" s="28">
        <v>0.95199999999999996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729</v>
      </c>
      <c r="F261" s="28" t="s">
        <v>947</v>
      </c>
      <c r="G261" s="28" t="s">
        <v>13</v>
      </c>
      <c r="H261" s="28">
        <v>41374.5937037037</v>
      </c>
      <c r="I261" s="28" t="s">
        <v>929</v>
      </c>
      <c r="J261" s="28">
        <v>1.0960000000000001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731</v>
      </c>
      <c r="F262" s="28" t="s">
        <v>118</v>
      </c>
      <c r="G262" s="28" t="s">
        <v>13</v>
      </c>
      <c r="H262" s="28">
        <v>41374.437743055554</v>
      </c>
      <c r="I262" s="28" t="s">
        <v>930</v>
      </c>
      <c r="J262" s="28">
        <v>0.59699999999999998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733</v>
      </c>
      <c r="F263" s="28" t="s">
        <v>52</v>
      </c>
      <c r="G263" s="28" t="s">
        <v>13</v>
      </c>
      <c r="H263" s="28">
        <v>41549.373923611114</v>
      </c>
      <c r="I263" s="28" t="s">
        <v>931</v>
      </c>
      <c r="J263" s="28">
        <v>0.54300000000000004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735</v>
      </c>
      <c r="F264" s="28" t="s">
        <v>947</v>
      </c>
      <c r="G264" s="28" t="s">
        <v>13</v>
      </c>
      <c r="H264" s="28">
        <v>41549.374282407407</v>
      </c>
      <c r="I264" s="28" t="s">
        <v>932</v>
      </c>
      <c r="J264" s="28">
        <v>0.58299999999999996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737</v>
      </c>
      <c r="F265" s="28" t="s">
        <v>117</v>
      </c>
      <c r="G265" s="28" t="s">
        <v>13</v>
      </c>
      <c r="H265" s="28">
        <v>41394.307430555556</v>
      </c>
      <c r="I265" s="28" t="s">
        <v>933</v>
      </c>
      <c r="J265" s="28">
        <v>0.36599999999999999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739</v>
      </c>
      <c r="F266" s="28" t="s">
        <v>117</v>
      </c>
      <c r="G266" s="28" t="s">
        <v>54</v>
      </c>
      <c r="H266" s="28">
        <v>42635.492129629631</v>
      </c>
      <c r="I266" s="28" t="s">
        <v>934</v>
      </c>
      <c r="J266" s="28">
        <v>1.17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741</v>
      </c>
      <c r="F267" s="28" t="s">
        <v>117</v>
      </c>
      <c r="G267" s="28" t="s">
        <v>13</v>
      </c>
      <c r="H267" s="28">
        <v>41353.458587962959</v>
      </c>
      <c r="I267" s="28" t="s">
        <v>935</v>
      </c>
      <c r="J267" s="28">
        <v>0.94399999999999995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743</v>
      </c>
      <c r="F268" s="28" t="s">
        <v>963</v>
      </c>
      <c r="G268" s="28" t="s">
        <v>13</v>
      </c>
      <c r="H268" s="28">
        <v>41359.347256944442</v>
      </c>
      <c r="I268" s="28" t="s">
        <v>936</v>
      </c>
      <c r="J268" s="28">
        <v>0.87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745</v>
      </c>
      <c r="F269" s="28" t="s">
        <v>963</v>
      </c>
      <c r="G269" s="28" t="s">
        <v>13</v>
      </c>
      <c r="H269" s="28">
        <v>41359.348333333335</v>
      </c>
      <c r="I269" s="28" t="s">
        <v>936</v>
      </c>
      <c r="J269" s="28">
        <v>1.3620000000000001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747</v>
      </c>
      <c r="F270" s="28" t="s">
        <v>963</v>
      </c>
      <c r="G270" s="28" t="s">
        <v>13</v>
      </c>
      <c r="H270" s="28">
        <v>41227.589270833334</v>
      </c>
      <c r="I270" s="28" t="s">
        <v>936</v>
      </c>
      <c r="J270" s="28">
        <v>1.234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 t="s">
        <v>749</v>
      </c>
      <c r="F271" s="28" t="s">
        <v>963</v>
      </c>
      <c r="G271" s="28" t="s">
        <v>13</v>
      </c>
      <c r="H271" s="28">
        <v>41359.347905092596</v>
      </c>
      <c r="I271" s="28" t="s">
        <v>936</v>
      </c>
      <c r="J271" s="28">
        <v>0.78400000000000003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751</v>
      </c>
      <c r="F272" s="28" t="s">
        <v>963</v>
      </c>
      <c r="G272" s="28" t="s">
        <v>13</v>
      </c>
      <c r="H272" s="28">
        <v>41213.423518518517</v>
      </c>
      <c r="I272" s="28" t="s">
        <v>936</v>
      </c>
      <c r="J272" s="28">
        <v>1.137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753</v>
      </c>
      <c r="F273" s="28" t="s">
        <v>963</v>
      </c>
      <c r="G273" s="28" t="s">
        <v>13</v>
      </c>
      <c r="H273" s="28">
        <v>41479.321597222224</v>
      </c>
      <c r="I273" s="28" t="s">
        <v>936</v>
      </c>
      <c r="J273" s="28">
        <v>0.52900000000000003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755</v>
      </c>
      <c r="F274" s="28" t="s">
        <v>963</v>
      </c>
      <c r="G274" s="28" t="s">
        <v>162</v>
      </c>
      <c r="H274" s="28">
        <v>42241.453263888892</v>
      </c>
      <c r="I274" s="28" t="s">
        <v>936</v>
      </c>
      <c r="J274" s="28">
        <v>0.63300000000000001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757</v>
      </c>
      <c r="F275" s="28" t="s">
        <v>963</v>
      </c>
      <c r="G275" s="28" t="s">
        <v>54</v>
      </c>
      <c r="H275" s="28">
        <v>42522.54378472222</v>
      </c>
      <c r="I275" s="28" t="s">
        <v>937</v>
      </c>
      <c r="J275" s="28">
        <v>0.76800000000000002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759</v>
      </c>
      <c r="F276" s="28" t="s">
        <v>117</v>
      </c>
      <c r="G276" s="28" t="s">
        <v>13</v>
      </c>
      <c r="H276" s="28">
        <v>41353.463854166665</v>
      </c>
      <c r="I276" s="28" t="s">
        <v>938</v>
      </c>
      <c r="J276" s="28">
        <v>0.436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761</v>
      </c>
      <c r="F277" s="28" t="s">
        <v>117</v>
      </c>
      <c r="G277" s="28" t="s">
        <v>13</v>
      </c>
      <c r="H277" s="28">
        <v>41318.580266203702</v>
      </c>
      <c r="I277" s="28" t="s">
        <v>939</v>
      </c>
      <c r="J277" s="28">
        <v>0.67200000000000004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 t="s">
        <v>763</v>
      </c>
      <c r="F278" s="28" t="s">
        <v>117</v>
      </c>
      <c r="G278" s="28" t="s">
        <v>13</v>
      </c>
      <c r="H278" s="28">
        <v>41394.308680555558</v>
      </c>
      <c r="I278" s="28" t="s">
        <v>940</v>
      </c>
      <c r="J278" s="28">
        <v>0.79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765</v>
      </c>
      <c r="F279" s="28" t="s">
        <v>117</v>
      </c>
      <c r="G279" s="28" t="s">
        <v>13</v>
      </c>
      <c r="H279" s="28">
        <v>41394.309351851851</v>
      </c>
      <c r="I279" s="28" t="s">
        <v>941</v>
      </c>
      <c r="J279" s="28">
        <v>0.92800000000000005</v>
      </c>
      <c r="K279" s="30">
        <f t="shared" si="9"/>
        <v>1</v>
      </c>
      <c r="L279" s="30">
        <f t="shared" si="10"/>
        <v>0</v>
      </c>
    </row>
  </sheetData>
  <autoFilter ref="E1:L125">
    <sortState ref="E2:M21">
      <sortCondition ref="I1:I101"/>
    </sortState>
  </autoFilter>
  <conditionalFormatting sqref="B9">
    <cfRule type="cellIs" dxfId="7" priority="10" operator="greaterThan">
      <formula>0.95</formula>
    </cfRule>
  </conditionalFormatting>
  <conditionalFormatting sqref="J2:J1048576">
    <cfRule type="cellIs" dxfId="6" priority="8" operator="equal">
      <formula>"&lt; 0"</formula>
    </cfRule>
    <cfRule type="cellIs" dxfId="5" priority="13" operator="greaterThanOrEqual">
      <formula>$B$12</formula>
    </cfRule>
    <cfRule type="cellIs" dxfId="4" priority="14" operator="between">
      <formula>$B$13</formula>
      <formula>"&lt;$B$12"</formula>
    </cfRule>
    <cfRule type="cellIs" dxfId="3" priority="17" operator="between">
      <formula>0.0001</formula>
      <formula>"&lt;$B$13"</formula>
    </cfRule>
  </conditionalFormatting>
  <conditionalFormatting sqref="L1:L1048576">
    <cfRule type="cellIs" dxfId="2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6"/>
  <sheetViews>
    <sheetView showWhiteSpace="0" zoomScaleNormal="100" zoomScaleSheetLayoutView="110" workbookViewId="0">
      <selection sqref="A1:F1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89" t="s">
        <v>68</v>
      </c>
      <c r="B1" s="189"/>
      <c r="C1" s="189"/>
      <c r="D1" s="189"/>
      <c r="E1" s="190"/>
      <c r="F1" s="190"/>
    </row>
    <row r="2" spans="1:10" x14ac:dyDescent="0.2">
      <c r="A2" s="230" t="s">
        <v>105</v>
      </c>
      <c r="B2" s="230"/>
      <c r="C2" s="230"/>
      <c r="D2" s="230"/>
      <c r="E2" s="149"/>
      <c r="F2" s="149"/>
    </row>
    <row r="3" spans="1:10" ht="18.75" x14ac:dyDescent="0.2">
      <c r="A3" s="231" t="str">
        <f>"Parameter: "&amp;'Parameter (Spezies)'!B1&amp;" "&amp;'Parameter (Spezies)'!C1</f>
        <v>Parameter: Staphylococcus haemolyticus</v>
      </c>
      <c r="B3" s="231"/>
      <c r="C3" s="231"/>
      <c r="D3" s="231"/>
      <c r="E3" s="232"/>
      <c r="F3" s="232"/>
    </row>
    <row r="4" spans="1:10" x14ac:dyDescent="0.2">
      <c r="A4" s="108" t="s">
        <v>19</v>
      </c>
      <c r="B4" s="181">
        <v>1</v>
      </c>
      <c r="C4" s="116"/>
      <c r="D4" s="183"/>
      <c r="E4" s="181"/>
      <c r="F4" s="45"/>
    </row>
    <row r="5" spans="1:10" x14ac:dyDescent="0.2">
      <c r="A5" s="108" t="s">
        <v>20</v>
      </c>
      <c r="B5" s="181" t="s">
        <v>46</v>
      </c>
      <c r="C5" s="108" t="s">
        <v>26</v>
      </c>
      <c r="D5" s="225" t="s">
        <v>58</v>
      </c>
      <c r="E5" s="226"/>
      <c r="F5" s="45"/>
    </row>
    <row r="6" spans="1:10" x14ac:dyDescent="0.2">
      <c r="A6" s="109" t="s">
        <v>24</v>
      </c>
      <c r="B6" s="182">
        <v>44438</v>
      </c>
      <c r="C6" s="109" t="s">
        <v>27</v>
      </c>
      <c r="D6" s="223">
        <v>44438</v>
      </c>
      <c r="E6" s="224"/>
      <c r="F6" s="117"/>
    </row>
    <row r="7" spans="1:10" s="33" customFormat="1" x14ac:dyDescent="0.2">
      <c r="A7" s="110" t="s">
        <v>75</v>
      </c>
      <c r="B7" s="233" t="s">
        <v>76</v>
      </c>
      <c r="C7" s="202"/>
      <c r="D7" s="202"/>
      <c r="E7" s="202"/>
      <c r="F7" s="202"/>
    </row>
    <row r="8" spans="1:10" ht="15" customHeight="1" x14ac:dyDescent="0.2">
      <c r="A8" s="110" t="s">
        <v>73</v>
      </c>
      <c r="B8" s="233" t="s">
        <v>74</v>
      </c>
      <c r="C8" s="202"/>
      <c r="D8" s="202"/>
      <c r="E8" s="202"/>
      <c r="F8" s="202"/>
    </row>
    <row r="9" spans="1:10" x14ac:dyDescent="0.2">
      <c r="A9" s="110" t="s">
        <v>59</v>
      </c>
      <c r="B9" s="183"/>
      <c r="C9" s="183" t="s">
        <v>973</v>
      </c>
      <c r="D9" s="183" t="s">
        <v>60</v>
      </c>
      <c r="E9" s="181"/>
      <c r="F9" s="181"/>
    </row>
    <row r="10" spans="1:10" x14ac:dyDescent="0.2">
      <c r="A10" s="108" t="s">
        <v>21</v>
      </c>
      <c r="B10" s="229"/>
      <c r="C10" s="229"/>
      <c r="D10" s="111"/>
      <c r="E10" s="45"/>
      <c r="F10" s="45"/>
    </row>
    <row r="11" spans="1:10" x14ac:dyDescent="0.2">
      <c r="A11" s="228" t="str">
        <f>"Validierungsisolate/-materialien (Parameter): "&amp;'Parameter (Spezies)'!B3</f>
        <v>Validierungsisolate/-materialien (Parameter): 21</v>
      </c>
      <c r="B11" s="228"/>
      <c r="C11" s="234" t="str">
        <f>"Vergleichsisolate/-materialien (#Parameter): "&amp;'#Parameter (Spezies)'!B3</f>
        <v>Vergleichsisolate/-materialien (#Parameter): 278</v>
      </c>
      <c r="D11" s="234"/>
      <c r="E11" s="235"/>
      <c r="F11" s="235"/>
    </row>
    <row r="12" spans="1:10" s="24" customFormat="1" x14ac:dyDescent="0.2">
      <c r="A12" s="227"/>
      <c r="B12" s="227"/>
      <c r="C12" s="227"/>
      <c r="D12" s="227"/>
      <c r="E12" s="89"/>
      <c r="F12" s="89"/>
    </row>
    <row r="13" spans="1:10" s="24" customFormat="1" x14ac:dyDescent="0.2">
      <c r="A13" s="227"/>
      <c r="B13" s="227"/>
      <c r="C13" s="227"/>
      <c r="D13" s="227"/>
      <c r="E13" s="89"/>
      <c r="F13" s="89"/>
      <c r="J13" s="33"/>
    </row>
    <row r="14" spans="1:10" x14ac:dyDescent="0.2">
      <c r="A14" s="201" t="s">
        <v>48</v>
      </c>
      <c r="B14" s="201"/>
      <c r="C14" s="201"/>
      <c r="D14" s="201"/>
      <c r="E14" s="202"/>
      <c r="F14" s="202"/>
    </row>
    <row r="15" spans="1:10" x14ac:dyDescent="0.2">
      <c r="A15" s="201" t="s">
        <v>22</v>
      </c>
      <c r="B15" s="201"/>
      <c r="C15" s="201"/>
      <c r="D15" s="201"/>
      <c r="E15" s="202"/>
      <c r="F15" s="202"/>
    </row>
    <row r="16" spans="1:10" x14ac:dyDescent="0.2">
      <c r="A16" s="201" t="s">
        <v>57</v>
      </c>
      <c r="B16" s="201"/>
      <c r="C16" s="201"/>
      <c r="D16" s="201"/>
      <c r="E16" s="202"/>
      <c r="F16" s="202"/>
    </row>
    <row r="17" spans="1:7" s="33" customFormat="1" x14ac:dyDescent="0.2">
      <c r="A17" s="151" t="s">
        <v>103</v>
      </c>
      <c r="B17" s="152"/>
      <c r="C17" s="152"/>
      <c r="D17" s="152"/>
      <c r="E17" s="152"/>
      <c r="F17" s="152"/>
    </row>
    <row r="18" spans="1:7" s="33" customFormat="1" ht="55.5" customHeight="1" x14ac:dyDescent="0.2">
      <c r="A18" s="197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1,7 oder
Score 2. Hit ≥ 1,7 &amp; Gattung gleich 1. Hit oder
Score 2. Hit ≥  2  &amp; Art gleich 1. Hit</v>
      </c>
      <c r="B18" s="197"/>
      <c r="C18" s="198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198"/>
      <c r="E18" s="198"/>
      <c r="F18" s="198"/>
      <c r="G18" s="150"/>
    </row>
    <row r="19" spans="1:7" s="33" customFormat="1" ht="32.25" customHeight="1" x14ac:dyDescent="0.2">
      <c r="A19" s="196" t="s">
        <v>104</v>
      </c>
      <c r="B19" s="196"/>
      <c r="C19" s="222" t="str">
        <f>"Falsch-positiv: Kriterien für richtig-negativ werden nicht erfüllt"</f>
        <v>Falsch-positiv: Kriterien für richtig-negativ werden nicht erfüllt</v>
      </c>
      <c r="D19" s="222"/>
      <c r="E19" s="222"/>
      <c r="F19" s="222"/>
    </row>
    <row r="20" spans="1:7" s="33" customFormat="1" x14ac:dyDescent="0.2">
      <c r="A20" s="112"/>
      <c r="B20" s="112"/>
      <c r="C20" s="112"/>
      <c r="D20" s="112"/>
      <c r="E20" s="113"/>
      <c r="F20" s="113"/>
    </row>
    <row r="21" spans="1:7" s="33" customFormat="1" x14ac:dyDescent="0.2">
      <c r="A21" s="88" t="s">
        <v>23</v>
      </c>
      <c r="B21" s="96" t="s">
        <v>72</v>
      </c>
      <c r="C21" s="184" t="str">
        <f>'Parameter (Spezies)'!B1&amp;" "&amp;'Parameter (Spezies)'!C1</f>
        <v>Staphylococcus haemolyticus</v>
      </c>
      <c r="D21" s="97"/>
      <c r="E21" s="114" t="s">
        <v>83</v>
      </c>
      <c r="F21" s="115" t="s">
        <v>71</v>
      </c>
    </row>
    <row r="22" spans="1:7" s="33" customFormat="1" x14ac:dyDescent="0.2">
      <c r="A22" s="69" t="s">
        <v>77</v>
      </c>
      <c r="B22" s="70">
        <f>'Parameter (Spezies)'!B3</f>
        <v>21</v>
      </c>
      <c r="C22" s="78"/>
      <c r="D22" s="78"/>
      <c r="E22" s="71"/>
      <c r="F22" s="72"/>
    </row>
    <row r="23" spans="1:7" s="33" customFormat="1" x14ac:dyDescent="0.2">
      <c r="A23" s="69" t="s">
        <v>78</v>
      </c>
      <c r="B23" s="118">
        <f>B26+B27</f>
        <v>20</v>
      </c>
      <c r="C23" s="73" t="s">
        <v>67</v>
      </c>
      <c r="D23" s="74">
        <f>B23/B22</f>
        <v>0.95238095238095233</v>
      </c>
      <c r="E23" s="75">
        <v>20</v>
      </c>
      <c r="F23" s="90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6" t="s">
        <v>79</v>
      </c>
      <c r="B24" s="70">
        <f>SUM('Parameter (Spezies)'!E:E)</f>
        <v>20</v>
      </c>
      <c r="C24" s="77"/>
      <c r="D24" s="78"/>
      <c r="E24" s="75">
        <f>0.2*B23</f>
        <v>4</v>
      </c>
      <c r="F24" s="90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9" t="s">
        <v>92</v>
      </c>
      <c r="B25" s="70"/>
      <c r="C25" s="205" t="s">
        <v>61</v>
      </c>
      <c r="D25" s="206"/>
      <c r="E25" s="71"/>
      <c r="F25" s="91"/>
    </row>
    <row r="26" spans="1:7" s="33" customFormat="1" x14ac:dyDescent="0.2">
      <c r="A26" s="80" t="s">
        <v>84</v>
      </c>
      <c r="B26" s="100">
        <f>'Parameter (Spezies)'!B7</f>
        <v>20</v>
      </c>
      <c r="C26" s="81" t="s">
        <v>63</v>
      </c>
      <c r="D26" s="82">
        <f>B26/B23</f>
        <v>1</v>
      </c>
      <c r="E26" s="83">
        <v>0.95</v>
      </c>
      <c r="F26" s="91" t="str">
        <f>IF(E26&lt;=D26,"ja","nein")</f>
        <v>ja</v>
      </c>
      <c r="G26" s="33">
        <f t="shared" si="0"/>
        <v>1</v>
      </c>
    </row>
    <row r="27" spans="1:7" s="33" customFormat="1" x14ac:dyDescent="0.2">
      <c r="A27" s="84" t="s">
        <v>86</v>
      </c>
      <c r="B27" s="99">
        <f>'Parameter (Spezies)'!B26</f>
        <v>0</v>
      </c>
      <c r="C27" s="85" t="s">
        <v>65</v>
      </c>
      <c r="D27" s="86">
        <f>B27/B23</f>
        <v>0</v>
      </c>
      <c r="E27" s="87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7"/>
      <c r="B28" s="48" t="s">
        <v>80</v>
      </c>
      <c r="C28" s="49"/>
      <c r="D28" s="50"/>
      <c r="E28" s="51"/>
      <c r="F28" s="92"/>
    </row>
    <row r="29" spans="1:7" x14ac:dyDescent="0.2">
      <c r="A29" s="52" t="s">
        <v>77</v>
      </c>
      <c r="B29" s="53">
        <f>'#Parameter (Spezies) DB'!B3</f>
        <v>278</v>
      </c>
      <c r="C29" s="47"/>
      <c r="D29" s="47"/>
      <c r="E29" s="54"/>
      <c r="F29" s="93"/>
      <c r="G29" s="33"/>
    </row>
    <row r="30" spans="1:7" s="33" customFormat="1" x14ac:dyDescent="0.2">
      <c r="A30" s="52" t="s">
        <v>78</v>
      </c>
      <c r="B30" s="48">
        <f>SUM(B33:B34)</f>
        <v>261</v>
      </c>
      <c r="C30" s="55" t="s">
        <v>67</v>
      </c>
      <c r="D30" s="56">
        <f>B30/B29</f>
        <v>0.9388489208633094</v>
      </c>
      <c r="E30" s="53">
        <v>30</v>
      </c>
      <c r="F30" s="94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7" t="s">
        <v>79</v>
      </c>
      <c r="B31" s="53">
        <f>SUM('#Parameter (Spezies) DB'!E:E)</f>
        <v>83</v>
      </c>
      <c r="C31" s="58"/>
      <c r="D31" s="59"/>
      <c r="E31" s="103">
        <f>0.2*B30</f>
        <v>52.2</v>
      </c>
      <c r="F31" s="94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60" t="s">
        <v>92</v>
      </c>
      <c r="B32" s="53"/>
      <c r="C32" s="207" t="s">
        <v>62</v>
      </c>
      <c r="D32" s="208"/>
      <c r="E32" s="54"/>
      <c r="F32" s="93"/>
      <c r="G32" s="33"/>
    </row>
    <row r="33" spans="1:8" ht="14.45" customHeight="1" x14ac:dyDescent="0.2">
      <c r="A33" s="61" t="s">
        <v>87</v>
      </c>
      <c r="B33" s="101">
        <f>'#Parameter (Spezies) DB'!B6</f>
        <v>261</v>
      </c>
      <c r="C33" s="62" t="s">
        <v>66</v>
      </c>
      <c r="D33" s="63">
        <f>B33/B30</f>
        <v>1</v>
      </c>
      <c r="E33" s="64">
        <v>0.99</v>
      </c>
      <c r="F33" s="93" t="str">
        <f>IF(E33&lt;=D33,"ja","nein")</f>
        <v>ja</v>
      </c>
      <c r="G33" s="33">
        <f t="shared" si="0"/>
        <v>1</v>
      </c>
    </row>
    <row r="34" spans="1:8" ht="14.45" customHeight="1" x14ac:dyDescent="0.2">
      <c r="A34" s="65" t="s">
        <v>85</v>
      </c>
      <c r="B34" s="98">
        <f>'#Parameter (Spezies) DB'!B7</f>
        <v>0</v>
      </c>
      <c r="C34" s="66" t="s">
        <v>64</v>
      </c>
      <c r="D34" s="67">
        <f>B34/B29</f>
        <v>0</v>
      </c>
      <c r="E34" s="68">
        <v>0.01</v>
      </c>
      <c r="F34" s="95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39" t="s">
        <v>81</v>
      </c>
      <c r="B35" s="140">
        <f>'#Parameter (Spezies)'!B3</f>
        <v>278</v>
      </c>
      <c r="C35" s="141" t="s">
        <v>82</v>
      </c>
      <c r="D35" s="142">
        <f>'#Parameter (Spezies)'!B9</f>
        <v>0</v>
      </c>
      <c r="E35" s="143"/>
      <c r="F35" s="144"/>
    </row>
    <row r="36" spans="1:8" s="138" customFormat="1" ht="46.5" customHeight="1" x14ac:dyDescent="0.25">
      <c r="A36" s="215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20 identifizierten Proben des Parameters wurden unter Verwendung der vollständigen Datenbank 20 (=100%) richtig erkannt (Inklusivität). 0 (=0%) der identifizierten Proben des Parameters wurden falsch einer anderen Spezies zugeordnet.</v>
      </c>
      <c r="B36" s="216"/>
      <c r="C36" s="216"/>
      <c r="D36" s="216"/>
      <c r="E36" s="217"/>
      <c r="F36" s="217"/>
    </row>
    <row r="37" spans="1:8" s="33" customFormat="1" ht="44.25" customHeight="1" x14ac:dyDescent="0.2">
      <c r="A37" s="218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261 identifizierten Proben der Nicht-Ziel-Parameter wurden unter Verwendung der vollständigen Datenbank 100% richtig-negativ (Exklusivität) gezählt. Von diesen 261 Proben wurden 0 (=0%) fehlerhaft als Parameter identifiziert.</v>
      </c>
      <c r="B37" s="219"/>
      <c r="C37" s="219"/>
      <c r="D37" s="219"/>
      <c r="E37" s="219"/>
      <c r="F37" s="219"/>
    </row>
    <row r="38" spans="1:8" s="33" customFormat="1" ht="30.75" customHeight="1" x14ac:dyDescent="0.2">
      <c r="A38" s="220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278 Proben der Nicht-Ziel-Parameter wurden unter Verwendung einer nur den Parameter enthaltenden Datenbank bei 0 (=0%) Einträgen ein score &gt; 2 erreicht.</v>
      </c>
      <c r="B38" s="221"/>
      <c r="C38" s="221"/>
      <c r="D38" s="221"/>
      <c r="E38" s="221"/>
      <c r="F38" s="221"/>
    </row>
    <row r="39" spans="1:8" s="26" customFormat="1" x14ac:dyDescent="0.2">
      <c r="A39" s="105" t="s">
        <v>91</v>
      </c>
      <c r="B39" s="106" t="s">
        <v>68</v>
      </c>
      <c r="C39" s="104" t="s">
        <v>90</v>
      </c>
      <c r="D39" s="107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04" t="s">
        <v>33</v>
      </c>
      <c r="B40" s="204"/>
      <c r="C40" s="204"/>
      <c r="D40" s="204"/>
      <c r="E40" s="45"/>
      <c r="F40" s="45"/>
    </row>
    <row r="41" spans="1:8" ht="36" customHeight="1" x14ac:dyDescent="0.2">
      <c r="A41" s="45"/>
      <c r="B41" s="45"/>
      <c r="C41" s="45"/>
      <c r="D41" s="45"/>
      <c r="E41" s="45"/>
      <c r="F41" s="45"/>
    </row>
    <row r="42" spans="1:8" s="25" customFormat="1" x14ac:dyDescent="0.2">
      <c r="A42" s="20" t="s">
        <v>31</v>
      </c>
      <c r="B42" s="20" t="s">
        <v>30</v>
      </c>
      <c r="C42" s="20" t="s">
        <v>28</v>
      </c>
      <c r="D42" s="209" t="s">
        <v>29</v>
      </c>
      <c r="E42" s="210"/>
      <c r="F42" s="211"/>
    </row>
    <row r="43" spans="1:8" s="25" customFormat="1" x14ac:dyDescent="0.2">
      <c r="A43" s="166" t="str">
        <f>Settings!C4</f>
        <v>CVUA S</v>
      </c>
      <c r="B43" s="22" t="s">
        <v>974</v>
      </c>
      <c r="C43" s="23">
        <v>44438</v>
      </c>
      <c r="D43" s="212" t="s">
        <v>58</v>
      </c>
      <c r="E43" s="213"/>
      <c r="F43" s="214"/>
    </row>
    <row r="44" spans="1:8" x14ac:dyDescent="0.2">
      <c r="A44" s="203" t="s">
        <v>32</v>
      </c>
      <c r="B44" s="203"/>
      <c r="C44" s="21"/>
      <c r="D44" s="21"/>
      <c r="E44" s="18"/>
      <c r="F44" s="18"/>
    </row>
    <row r="45" spans="1:8" x14ac:dyDescent="0.2">
      <c r="A45" s="199" t="s">
        <v>25</v>
      </c>
      <c r="B45" s="199"/>
      <c r="C45" s="199"/>
      <c r="D45" s="199"/>
      <c r="E45" s="200"/>
      <c r="F45" s="200"/>
    </row>
    <row r="46" spans="1:8" x14ac:dyDescent="0.2">
      <c r="E46" s="18"/>
      <c r="F46" s="18"/>
    </row>
  </sheetData>
  <mergeCells count="30"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19:B19"/>
    <mergeCell ref="A18:B18"/>
    <mergeCell ref="C18:F18"/>
    <mergeCell ref="A45:F45"/>
    <mergeCell ref="A16:F16"/>
    <mergeCell ref="A44:B44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</mergeCells>
  <conditionalFormatting sqref="D39">
    <cfRule type="cellIs" dxfId="0" priority="1" operator="equal">
      <formula>"erfüllt"</formula>
    </cfRule>
  </conditionalFormatting>
  <pageMargins left="0.7" right="0.7" top="0.78740157499999996" bottom="0.78740157499999996" header="0.3" footer="0.3"/>
  <pageSetup paperSize="9" scale="91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2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9525</xdr:rowOff>
                  </from>
                  <to>
                    <xdr:col>3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4" sqref="B4"/>
    </sheetView>
  </sheetViews>
  <sheetFormatPr baseColWidth="10" defaultRowHeight="14.25" x14ac:dyDescent="0.2"/>
  <cols>
    <col min="1" max="1" width="13.625" bestFit="1" customWidth="1"/>
    <col min="2" max="2" width="43.625" customWidth="1"/>
  </cols>
  <sheetData>
    <row r="1" spans="1:2" ht="15" x14ac:dyDescent="0.25">
      <c r="A1" s="42"/>
      <c r="B1" s="4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2021-08-30T15:38:39Z</cp:lastPrinted>
  <dcterms:created xsi:type="dcterms:W3CDTF">2016-08-19T11:01:12Z</dcterms:created>
  <dcterms:modified xsi:type="dcterms:W3CDTF">2021-08-31T14:54:03Z</dcterms:modified>
</cp:coreProperties>
</file>